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Beta\"/>
    </mc:Choice>
  </mc:AlternateContent>
  <xr:revisionPtr revIDLastSave="0" documentId="13_ncr:1_{4371A546-331E-49F5-A69B-89E619109C1B}"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17" i="4" l="1"/>
  <c r="L325" i="4"/>
  <c r="B45" i="1"/>
  <c r="B43" i="1"/>
  <c r="C10" i="6"/>
  <c r="E10" i="6" s="1"/>
  <c r="C10" i="8" s="1"/>
  <c r="L324" i="4"/>
  <c r="L323" i="4"/>
  <c r="L322" i="4"/>
  <c r="L321" i="4"/>
  <c r="L320" i="4"/>
  <c r="L319" i="4"/>
  <c r="L318"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Q105" i="4" s="1"/>
  <c r="R103" i="4"/>
  <c r="S103" i="4"/>
  <c r="T103" i="4"/>
  <c r="U103" i="4"/>
  <c r="V103" i="4"/>
  <c r="W103" i="4"/>
  <c r="X103" i="4"/>
  <c r="S98" i="4"/>
  <c r="S100" i="4" s="1"/>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4" i="4"/>
  <c r="H104" i="4"/>
  <c r="G104" i="4"/>
  <c r="G105" i="4" s="1"/>
  <c r="F104" i="4"/>
  <c r="E104" i="4"/>
  <c r="E105" i="4" s="1"/>
  <c r="D104" i="4"/>
  <c r="C104" i="4"/>
  <c r="B104" i="4"/>
  <c r="L102" i="4"/>
  <c r="H102" i="4"/>
  <c r="B102" i="4"/>
  <c r="X99" i="4"/>
  <c r="W99" i="4"/>
  <c r="V99" i="4"/>
  <c r="U99" i="4"/>
  <c r="T99" i="4"/>
  <c r="S99" i="4"/>
  <c r="R99" i="4"/>
  <c r="Q100" i="4" s="1"/>
  <c r="Q99" i="4"/>
  <c r="P99" i="4"/>
  <c r="O99" i="4"/>
  <c r="N99" i="4"/>
  <c r="M99" i="4"/>
  <c r="L99" i="4"/>
  <c r="K99" i="4"/>
  <c r="J99" i="4"/>
  <c r="J100" i="4" s="1"/>
  <c r="I99" i="4"/>
  <c r="H100" i="4" s="1"/>
  <c r="H99" i="4"/>
  <c r="G99" i="4"/>
  <c r="F99" i="4"/>
  <c r="E99" i="4"/>
  <c r="E100" i="4" s="1"/>
  <c r="D99" i="4"/>
  <c r="C99" i="4"/>
  <c r="B99" i="4"/>
  <c r="L97" i="4"/>
  <c r="H97" i="4"/>
  <c r="B97" i="4"/>
  <c r="X95" i="4"/>
  <c r="W95" i="4"/>
  <c r="V95" i="4"/>
  <c r="U95" i="4"/>
  <c r="T95" i="4"/>
  <c r="S95" i="4"/>
  <c r="R95" i="4"/>
  <c r="Q95" i="4"/>
  <c r="P95" i="4"/>
  <c r="O95" i="4"/>
  <c r="N95" i="4"/>
  <c r="M95" i="4"/>
  <c r="L95" i="4"/>
  <c r="K95" i="4"/>
  <c r="J95" i="4"/>
  <c r="I95" i="4"/>
  <c r="H95" i="4"/>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D31" i="4" s="1"/>
  <c r="F31" i="4" s="1"/>
  <c r="F34" i="4"/>
  <c r="G34" i="4"/>
  <c r="H34" i="4"/>
  <c r="I34" i="4"/>
  <c r="J34" i="4"/>
  <c r="K34" i="4"/>
  <c r="L34" i="4"/>
  <c r="M34" i="4"/>
  <c r="N34" i="4"/>
  <c r="O34" i="4"/>
  <c r="P34" i="4"/>
  <c r="Q34" i="4"/>
  <c r="R34" i="4"/>
  <c r="S34" i="4"/>
  <c r="T34" i="4"/>
  <c r="U34" i="4"/>
  <c r="V34" i="4"/>
  <c r="W34" i="4"/>
  <c r="X34" i="4"/>
  <c r="J31" i="4"/>
  <c r="B39" i="4"/>
  <c r="C39" i="4"/>
  <c r="D39" i="4"/>
  <c r="E39" i="4"/>
  <c r="D36" i="4" s="1"/>
  <c r="F36" i="4" s="1"/>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X80" i="4"/>
  <c r="J77" i="4"/>
  <c r="C84" i="4"/>
  <c r="B84" i="4"/>
  <c r="B85" i="4" s="1"/>
  <c r="D84" i="4"/>
  <c r="E84" i="4"/>
  <c r="D85" i="4" s="1"/>
  <c r="F84" i="4"/>
  <c r="E85" i="4" s="1"/>
  <c r="G84" i="4"/>
  <c r="H84" i="4"/>
  <c r="H85" i="4" s="1"/>
  <c r="I84" i="4"/>
  <c r="J84" i="4"/>
  <c r="K84" i="4"/>
  <c r="L84" i="4"/>
  <c r="M84" i="4"/>
  <c r="N84" i="4"/>
  <c r="M85" i="4" s="1"/>
  <c r="O84" i="4"/>
  <c r="P84" i="4"/>
  <c r="Q84" i="4"/>
  <c r="R84" i="4"/>
  <c r="S84" i="4"/>
  <c r="S85" i="4" s="1"/>
  <c r="T84" i="4"/>
  <c r="U84" i="4"/>
  <c r="V84" i="4"/>
  <c r="U85" i="4" s="1"/>
  <c r="W84" i="4"/>
  <c r="X84" i="4"/>
  <c r="H82" i="4"/>
  <c r="L82" i="4"/>
  <c r="C89" i="4"/>
  <c r="B89" i="4"/>
  <c r="D89" i="4"/>
  <c r="E89" i="4"/>
  <c r="F89" i="4"/>
  <c r="G89" i="4"/>
  <c r="H89" i="4"/>
  <c r="I89" i="4"/>
  <c r="J89" i="4"/>
  <c r="J90" i="4" s="1"/>
  <c r="K89" i="4"/>
  <c r="L89" i="4"/>
  <c r="K90" i="4" s="1"/>
  <c r="M89" i="4"/>
  <c r="L90" i="4" s="1"/>
  <c r="N89" i="4"/>
  <c r="O89" i="4"/>
  <c r="O90" i="4" s="1"/>
  <c r="P89" i="4"/>
  <c r="Q89" i="4"/>
  <c r="R89" i="4"/>
  <c r="S89" i="4"/>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D269" i="4" s="1"/>
  <c r="F269" i="4" s="1"/>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O85" i="4"/>
  <c r="R216" i="4"/>
  <c r="V115" i="4"/>
  <c r="J87" i="4"/>
  <c r="S90" i="4"/>
  <c r="Q90" i="4"/>
  <c r="I90" i="4"/>
  <c r="G90" i="4"/>
  <c r="T214" i="4"/>
  <c r="U214" i="4" s="1"/>
  <c r="V214" i="4" s="1"/>
  <c r="W214" i="4" s="1"/>
  <c r="X85" i="4"/>
  <c r="T85" i="4"/>
  <c r="R85" i="4"/>
  <c r="J85" i="4"/>
  <c r="K196" i="4"/>
  <c r="T211" i="4"/>
  <c r="S251" i="4"/>
  <c r="L246" i="4"/>
  <c r="K246" i="4"/>
  <c r="R251" i="4"/>
  <c r="U116" i="4"/>
  <c r="W115" i="4"/>
  <c r="X115" i="4" s="1"/>
  <c r="U211" i="4"/>
  <c r="M246" i="4"/>
  <c r="V250" i="4"/>
  <c r="T251" i="4"/>
  <c r="V211" i="4"/>
  <c r="N246" i="4"/>
  <c r="X245" i="4"/>
  <c r="W211" i="4"/>
  <c r="X211" i="4"/>
  <c r="O246" i="4"/>
  <c r="P246" i="4"/>
  <c r="Q246" i="4"/>
  <c r="R246" i="4"/>
  <c r="S246" i="4"/>
  <c r="T246" i="4"/>
  <c r="U246" i="4"/>
  <c r="X244" i="4"/>
  <c r="V246" i="4"/>
  <c r="U125" i="4"/>
  <c r="V125" i="4" s="1"/>
  <c r="C133" i="6"/>
  <c r="D161" i="6"/>
  <c r="E161" i="6" s="1"/>
  <c r="D158" i="6"/>
  <c r="E158" i="6" s="1"/>
  <c r="D162" i="6"/>
  <c r="E162" i="6" s="1"/>
  <c r="D160" i="6"/>
  <c r="E160" i="6" s="1"/>
  <c r="D159" i="6"/>
  <c r="E159" i="6" s="1"/>
  <c r="S206" i="4"/>
  <c r="R206" i="4"/>
  <c r="T206" i="4"/>
  <c r="U206" i="4"/>
  <c r="X205" i="4"/>
  <c r="W206" i="4" s="1"/>
  <c r="V206" i="4"/>
  <c r="X100" i="4"/>
  <c r="L105" i="4"/>
  <c r="C105" i="4"/>
  <c r="K105" i="4"/>
  <c r="O105" i="4"/>
  <c r="U100" i="4"/>
  <c r="R241" i="4" l="1"/>
  <c r="U165" i="4"/>
  <c r="T166" i="4" s="1"/>
  <c r="D173" i="4"/>
  <c r="F173" i="4" s="1"/>
  <c r="R90" i="4"/>
  <c r="L85" i="4"/>
  <c r="R100" i="4"/>
  <c r="D133" i="4"/>
  <c r="F133" i="4" s="1"/>
  <c r="I105" i="4"/>
  <c r="W130" i="4"/>
  <c r="V131" i="4" s="1"/>
  <c r="D183" i="4"/>
  <c r="F183" i="4" s="1"/>
  <c r="D138" i="4"/>
  <c r="F138" i="4" s="1"/>
  <c r="D92" i="4"/>
  <c r="F92" i="4" s="1"/>
  <c r="D90" i="4"/>
  <c r="D153" i="4"/>
  <c r="F153" i="4" s="1"/>
  <c r="P85" i="4"/>
  <c r="D51" i="4"/>
  <c r="F51" i="4" s="1"/>
  <c r="S226" i="4"/>
  <c r="F90" i="4"/>
  <c r="W85" i="4"/>
  <c r="D56" i="4"/>
  <c r="F56" i="4" s="1"/>
  <c r="R201" i="4"/>
  <c r="V116" i="4"/>
  <c r="V85" i="4"/>
  <c r="F85" i="4"/>
  <c r="D77" i="4"/>
  <c r="F77" i="4" s="1"/>
  <c r="D72" i="4"/>
  <c r="F72" i="4" s="1"/>
  <c r="P100" i="4"/>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D113" i="4" s="1"/>
  <c r="F113" i="4" s="1"/>
  <c r="X116" i="4"/>
  <c r="U239" i="4"/>
  <c r="V239" i="4" s="1"/>
  <c r="W239" i="4" s="1"/>
  <c r="X239" i="4" s="1"/>
  <c r="S241" i="4"/>
  <c r="U126" i="4"/>
  <c r="W125" i="4"/>
  <c r="S216" i="4"/>
  <c r="U215" i="4"/>
  <c r="T216" i="4" s="1"/>
  <c r="D309" i="4"/>
  <c r="F309" i="4" s="1"/>
  <c r="D299" i="4"/>
  <c r="F299" i="4" s="1"/>
  <c r="D294" i="4"/>
  <c r="F294" i="4" s="1"/>
  <c r="D208" i="4"/>
  <c r="F208" i="4" s="1"/>
  <c r="B90" i="4"/>
  <c r="U110" i="4"/>
  <c r="J97" i="4"/>
  <c r="F100" i="4"/>
  <c r="N100" i="4"/>
  <c r="T100" i="4"/>
  <c r="V105"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U235" i="4"/>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Y4" i="4"/>
  <c r="T3" i="4"/>
  <c r="Q3" i="4"/>
  <c r="V241" i="4" l="1"/>
  <c r="U121" i="4"/>
  <c r="T241" i="4"/>
  <c r="S236" i="4"/>
  <c r="C163" i="6"/>
  <c r="C166" i="6"/>
  <c r="C167" i="6"/>
  <c r="E4" i="7"/>
  <c r="V215" i="4"/>
  <c r="W215" i="4" s="1"/>
  <c r="V121" i="4"/>
  <c r="U241" i="4"/>
  <c r="D82" i="4"/>
  <c r="F82" i="4" s="1"/>
  <c r="D97" i="4"/>
  <c r="F97" i="4" s="1"/>
  <c r="D243" i="4"/>
  <c r="F243" i="4" s="1"/>
  <c r="W251" i="4"/>
  <c r="W165" i="4"/>
  <c r="V166" i="4" s="1"/>
  <c r="D87" i="4"/>
  <c r="F87" i="4" s="1"/>
  <c r="O194" i="4"/>
  <c r="M196" i="4"/>
  <c r="V126" i="4"/>
  <c r="X125" i="4"/>
  <c r="V251" i="4"/>
  <c r="X131" i="4"/>
  <c r="W131" i="4"/>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B4" i="4"/>
  <c r="F4" i="4"/>
  <c r="G3" i="4"/>
  <c r="Z2" i="4"/>
  <c r="W3" i="4"/>
  <c r="R4" i="4"/>
  <c r="B3" i="4"/>
  <c r="V4" i="4"/>
  <c r="O3" i="4"/>
  <c r="S3" i="4"/>
  <c r="H2" i="4"/>
  <c r="R2" i="4"/>
  <c r="N2" i="4"/>
  <c r="U4" i="4"/>
  <c r="C3" i="4"/>
  <c r="X2" i="4"/>
  <c r="K3" i="4"/>
  <c r="P3" i="4"/>
  <c r="Q4" i="4"/>
  <c r="X3" i="4"/>
  <c r="D4" i="4"/>
  <c r="L2" i="4"/>
  <c r="H3" i="4"/>
  <c r="E3" i="4"/>
  <c r="M3" i="4"/>
  <c r="O4" i="4"/>
  <c r="T4" i="4"/>
  <c r="R3" i="4"/>
  <c r="I3" i="4"/>
  <c r="E4" i="4"/>
  <c r="N3" i="4"/>
  <c r="D3" i="4"/>
  <c r="G4" i="4"/>
  <c r="P2" i="4"/>
  <c r="L4" i="4"/>
  <c r="H4" i="4"/>
  <c r="S4" i="4"/>
  <c r="F3" i="4"/>
  <c r="V2" i="4"/>
  <c r="M4" i="4"/>
  <c r="V3" i="4"/>
  <c r="I4" i="4"/>
  <c r="Y3" i="4"/>
  <c r="N4" i="4"/>
  <c r="K4" i="4"/>
  <c r="T2" i="4"/>
  <c r="J2" i="4"/>
  <c r="J3" i="4"/>
  <c r="J4" i="4"/>
  <c r="L3" i="4"/>
  <c r="P4" i="4"/>
  <c r="U3" i="4"/>
  <c r="C4" i="4"/>
  <c r="D248" i="4" l="1"/>
  <c r="F248" i="4" s="1"/>
  <c r="X165" i="4"/>
  <c r="D128" i="4"/>
  <c r="D166" i="6"/>
  <c r="E166" i="6" s="1"/>
  <c r="D167" i="6"/>
  <c r="E167" i="6" s="1"/>
  <c r="D163" i="6"/>
  <c r="E163" i="6" s="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D163" i="4" s="1"/>
  <c r="F163" i="4" s="1"/>
  <c r="X166" i="4"/>
  <c r="E127" i="6"/>
  <c r="D128" i="6"/>
  <c r="W110" i="4"/>
  <c r="U111" i="4"/>
  <c r="X126" i="4"/>
  <c r="W126" i="4"/>
  <c r="D118" i="4"/>
  <c r="F118" i="4" s="1"/>
  <c r="W235" i="4"/>
  <c r="U236" i="4"/>
  <c r="W200" i="4"/>
  <c r="U201" i="4"/>
  <c r="X215" i="4"/>
  <c r="V216" i="4"/>
  <c r="V226" i="4"/>
  <c r="X225" i="4"/>
  <c r="X190" i="4"/>
  <c r="V191" i="4"/>
  <c r="I31" i="6"/>
  <c r="C154" i="6" s="1"/>
  <c r="E29" i="6"/>
  <c r="C191" i="6"/>
  <c r="D153" i="6"/>
  <c r="C192" i="6"/>
  <c r="W4" i="4"/>
  <c r="D123" i="4" l="1"/>
  <c r="P15" i="6"/>
  <c r="E35" i="6"/>
  <c r="O22" i="6" s="1"/>
  <c r="O19" i="6" s="1"/>
  <c r="H28" i="6" s="1"/>
  <c r="C190" i="6" s="1"/>
  <c r="M22" i="6"/>
  <c r="C164" i="6"/>
  <c r="C165" i="6"/>
  <c r="AC5" i="3"/>
  <c r="P5" i="3"/>
  <c r="Q5" i="3" s="1"/>
  <c r="A6" i="3"/>
  <c r="B6" i="3" s="1"/>
  <c r="AC6" i="3" s="1"/>
  <c r="AA5" i="3"/>
  <c r="AD5" i="3"/>
  <c r="C204" i="6"/>
  <c r="Q194" i="4"/>
  <c r="O196" i="4"/>
  <c r="V111" i="4"/>
  <c r="X110" i="4"/>
  <c r="E128" i="6"/>
  <c r="D129" i="6"/>
  <c r="X200" i="4"/>
  <c r="V201" i="4"/>
  <c r="W226" i="4"/>
  <c r="X226" i="4"/>
  <c r="X191" i="4"/>
  <c r="W191" i="4"/>
  <c r="W216" i="4"/>
  <c r="X216" i="4"/>
  <c r="V236" i="4"/>
  <c r="X235" i="4"/>
  <c r="C153" i="6"/>
  <c r="X4" i="4"/>
  <c r="H42" i="7" l="1"/>
  <c r="E108" i="7"/>
  <c r="D23" i="7"/>
  <c r="M19" i="6"/>
  <c r="H31" i="6" s="1"/>
  <c r="AA6" i="3"/>
  <c r="A7" i="3"/>
  <c r="B7" i="3" s="1"/>
  <c r="P7" i="3" s="1"/>
  <c r="Q7" i="3" s="1"/>
  <c r="AD6" i="3"/>
  <c r="P6" i="3"/>
  <c r="Q6" i="3" s="1"/>
  <c r="Z6" i="3"/>
  <c r="H46" i="7"/>
  <c r="D152" i="6"/>
  <c r="H13" i="7"/>
  <c r="R194" i="4"/>
  <c r="P196" i="4"/>
  <c r="D213" i="4"/>
  <c r="F213" i="4" s="1"/>
  <c r="C194" i="6"/>
  <c r="D223" i="4"/>
  <c r="F223" i="4" s="1"/>
  <c r="X111" i="4"/>
  <c r="W111" i="4"/>
  <c r="D108" i="4" s="1"/>
  <c r="D188" i="4"/>
  <c r="F188" i="4" s="1"/>
  <c r="D130" i="6"/>
  <c r="E130" i="6" s="1"/>
  <c r="E129" i="6"/>
  <c r="S28" i="6"/>
  <c r="C193" i="6"/>
  <c r="X236" i="4"/>
  <c r="W236" i="4"/>
  <c r="W201" i="4"/>
  <c r="X201" i="4"/>
  <c r="D198" i="4" l="1"/>
  <c r="C157" i="6"/>
  <c r="C152" i="6"/>
  <c r="C151" i="6"/>
  <c r="F198" i="4"/>
  <c r="A8" i="3"/>
  <c r="B8" i="3" s="1"/>
  <c r="Z8" i="3" s="1"/>
  <c r="Z7" i="3"/>
  <c r="AD7" i="3"/>
  <c r="AA7" i="3"/>
  <c r="AC7" i="3"/>
  <c r="S194" i="4"/>
  <c r="Q196" i="4"/>
  <c r="F108" i="4"/>
  <c r="D233" i="4"/>
  <c r="F233" i="4" s="1"/>
  <c r="D2" i="4"/>
  <c r="F2" i="4"/>
  <c r="R5" i="3" l="1"/>
  <c r="R6" i="3"/>
  <c r="R7" i="3"/>
  <c r="AC8" i="3"/>
  <c r="A9" i="3"/>
  <c r="B9" i="3" s="1"/>
  <c r="P9" i="3" s="1"/>
  <c r="Q9" i="3" s="1"/>
  <c r="R9" i="3" s="1"/>
  <c r="P8" i="3"/>
  <c r="Q8" i="3" s="1"/>
  <c r="R8" i="3" s="1"/>
  <c r="AD8" i="3"/>
  <c r="AA8" i="3"/>
  <c r="R196" i="4"/>
  <c r="T194" i="4"/>
  <c r="AC9" i="3" l="1"/>
  <c r="AA9" i="3"/>
  <c r="AD9" i="3"/>
  <c r="Z9" i="3"/>
  <c r="A10" i="3"/>
  <c r="B10" i="3" s="1"/>
  <c r="A11" i="3" s="1"/>
  <c r="B11" i="3" s="1"/>
  <c r="AC11" i="3" s="1"/>
  <c r="U194" i="4"/>
  <c r="S196" i="4"/>
  <c r="AA10" i="3" l="1"/>
  <c r="Z10" i="3"/>
  <c r="AD11" i="3"/>
  <c r="A12" i="3"/>
  <c r="B12" i="3" s="1"/>
  <c r="A13" i="3" s="1"/>
  <c r="B13" i="3" s="1"/>
  <c r="Z11" i="3"/>
  <c r="P11" i="3"/>
  <c r="Q11" i="3" s="1"/>
  <c r="R11" i="3" s="1"/>
  <c r="AA11" i="3"/>
  <c r="AD10" i="3"/>
  <c r="P10" i="3"/>
  <c r="Q10" i="3" s="1"/>
  <c r="R10" i="3" s="1"/>
  <c r="AC10" i="3"/>
  <c r="T196" i="4"/>
  <c r="V194" i="4"/>
  <c r="P12" i="3" l="1"/>
  <c r="Q12" i="3" s="1"/>
  <c r="R12" i="3" s="1"/>
  <c r="AC12" i="3"/>
  <c r="AA12" i="3"/>
  <c r="AD12" i="3"/>
  <c r="Z12" i="3"/>
  <c r="U196" i="4"/>
  <c r="W194" i="4"/>
  <c r="P13" i="3"/>
  <c r="Q13" i="3" s="1"/>
  <c r="R13" i="3" s="1"/>
  <c r="A14" i="3"/>
  <c r="B14" i="3" s="1"/>
  <c r="AC13" i="3"/>
  <c r="AD13" i="3"/>
  <c r="AA13" i="3"/>
  <c r="Z13" i="3"/>
  <c r="V196" i="4" l="1"/>
  <c r="W196" i="4"/>
  <c r="A15" i="3"/>
  <c r="B15" i="3" s="1"/>
  <c r="P14" i="3"/>
  <c r="Q14" i="3" s="1"/>
  <c r="R14" i="3" s="1"/>
  <c r="AD14" i="3"/>
  <c r="AA14" i="3"/>
  <c r="Z14" i="3"/>
  <c r="AC14" i="3"/>
  <c r="D193" i="4" l="1"/>
  <c r="AA15" i="3"/>
  <c r="P15" i="3"/>
  <c r="Q15" i="3" s="1"/>
  <c r="R15" i="3" s="1"/>
  <c r="AC15" i="3"/>
  <c r="Z15" i="3"/>
  <c r="AD15" i="3"/>
  <c r="A16" i="3"/>
  <c r="B16" i="3" s="1"/>
  <c r="F193" i="4" l="1"/>
  <c r="AA16" i="3"/>
  <c r="AD16" i="3"/>
  <c r="AC16" i="3"/>
  <c r="P16" i="3"/>
  <c r="Q16" i="3" s="1"/>
  <c r="R16" i="3" s="1"/>
  <c r="Z16" i="3"/>
  <c r="A17" i="3"/>
  <c r="B17" i="3" s="1"/>
  <c r="N36" i="1" l="1"/>
  <c r="M37" i="6"/>
  <c r="P17" i="3"/>
  <c r="Q17" i="3" s="1"/>
  <c r="R17" i="3" s="1"/>
  <c r="A18" i="3"/>
  <c r="B18" i="3" s="1"/>
  <c r="AC17" i="3"/>
  <c r="Z17" i="3"/>
  <c r="AD17" i="3"/>
  <c r="AA17" i="3"/>
  <c r="AA18" i="3" l="1"/>
  <c r="P18" i="3"/>
  <c r="Q18" i="3" s="1"/>
  <c r="R18" i="3" s="1"/>
  <c r="AC18" i="3"/>
  <c r="A19" i="3"/>
  <c r="B19" i="3" s="1"/>
  <c r="AD18" i="3"/>
  <c r="Z18" i="3"/>
  <c r="P19" i="3" l="1"/>
  <c r="Q19" i="3" s="1"/>
  <c r="R19" i="3" s="1"/>
  <c r="A20" i="3"/>
  <c r="B20" i="3" s="1"/>
  <c r="Z19" i="3"/>
  <c r="AD19" i="3"/>
  <c r="AA19" i="3"/>
  <c r="AC19" i="3"/>
  <c r="P20" i="3" l="1"/>
  <c r="Q20" i="3" s="1"/>
  <c r="R20" i="3" s="1"/>
  <c r="A21" i="3"/>
  <c r="B21" i="3" s="1"/>
  <c r="AA20" i="3"/>
  <c r="Z20" i="3"/>
  <c r="AD20" i="3"/>
  <c r="AC20" i="3"/>
  <c r="AD21" i="3" l="1"/>
  <c r="P21" i="3"/>
  <c r="Q21" i="3" s="1"/>
  <c r="R21" i="3" s="1"/>
  <c r="AC21" i="3"/>
  <c r="AA21" i="3"/>
  <c r="Z21" i="3"/>
  <c r="A22" i="3"/>
  <c r="B22" i="3" s="1"/>
  <c r="AC22" i="3" l="1"/>
  <c r="A23" i="3"/>
  <c r="B23" i="3" s="1"/>
  <c r="AD22" i="3"/>
  <c r="AA22" i="3"/>
  <c r="Z22" i="3"/>
  <c r="P22" i="3"/>
  <c r="Q22" i="3" s="1"/>
  <c r="R22" i="3" s="1"/>
  <c r="A24" i="3" l="1"/>
  <c r="B24" i="3" s="1"/>
  <c r="Z23" i="3"/>
  <c r="AA23" i="3"/>
  <c r="AC23" i="3"/>
  <c r="AD23" i="3"/>
  <c r="P23" i="3"/>
  <c r="Q23" i="3" s="1"/>
  <c r="R23" i="3" s="1"/>
  <c r="AA24" i="3" l="1"/>
  <c r="Z24" i="3"/>
  <c r="AC24" i="3"/>
  <c r="AD24" i="3"/>
  <c r="A25" i="3"/>
  <c r="B25" i="3" s="1"/>
  <c r="P24" i="3"/>
  <c r="Q24" i="3" s="1"/>
  <c r="R24" i="3" s="1"/>
  <c r="P25" i="3" l="1"/>
  <c r="Q25" i="3" s="1"/>
  <c r="R25" i="3" s="1"/>
  <c r="Z25" i="3"/>
  <c r="A26" i="3"/>
  <c r="B26" i="3" s="1"/>
  <c r="AC25" i="3"/>
  <c r="AA25" i="3"/>
  <c r="AD25" i="3"/>
  <c r="AD26" i="3" l="1"/>
  <c r="P26" i="3"/>
  <c r="Q26" i="3" s="1"/>
  <c r="R26" i="3" s="1"/>
  <c r="A27" i="3"/>
  <c r="B27" i="3" s="1"/>
  <c r="AA26" i="3"/>
  <c r="Z26" i="3"/>
  <c r="AC26" i="3"/>
  <c r="P27" i="3" l="1"/>
  <c r="Q27" i="3" s="1"/>
  <c r="R27" i="3" s="1"/>
  <c r="Z27" i="3"/>
  <c r="AA27" i="3"/>
  <c r="AD27" i="3"/>
  <c r="A28" i="3"/>
  <c r="B28" i="3" s="1"/>
  <c r="AC27" i="3"/>
  <c r="Z28" i="3" l="1"/>
  <c r="P28" i="3"/>
  <c r="Q28" i="3" s="1"/>
  <c r="R28" i="3" s="1"/>
  <c r="A29" i="3"/>
  <c r="B29" i="3" s="1"/>
  <c r="AA28" i="3"/>
  <c r="AC28" i="3"/>
  <c r="AD28" i="3"/>
  <c r="AC29" i="3" l="1"/>
  <c r="P29" i="3"/>
  <c r="Q29" i="3" s="1"/>
  <c r="R29" i="3" s="1"/>
  <c r="A30" i="3"/>
  <c r="B30" i="3" s="1"/>
  <c r="AD29" i="3"/>
  <c r="Z29" i="3"/>
  <c r="AA29" i="3"/>
  <c r="Z30" i="3" l="1"/>
  <c r="P30" i="3"/>
  <c r="Q30" i="3" s="1"/>
  <c r="R30" i="3" s="1"/>
  <c r="AC30" i="3"/>
  <c r="AA30" i="3"/>
  <c r="AD30" i="3"/>
  <c r="A31" i="3"/>
  <c r="B31" i="3" s="1"/>
  <c r="AC31" i="3" l="1"/>
  <c r="A32" i="3"/>
  <c r="B32" i="3" s="1"/>
  <c r="Z31" i="3"/>
  <c r="P31" i="3"/>
  <c r="Q31" i="3" s="1"/>
  <c r="R31" i="3" s="1"/>
  <c r="AD31" i="3"/>
  <c r="AA31" i="3"/>
  <c r="A33" i="3" l="1"/>
  <c r="B33" i="3" s="1"/>
  <c r="Z32" i="3"/>
  <c r="P32" i="3"/>
  <c r="Q32" i="3" s="1"/>
  <c r="R32" i="3" s="1"/>
  <c r="AD32" i="3"/>
  <c r="AC32" i="3"/>
  <c r="AA32" i="3"/>
  <c r="P33" i="3" l="1"/>
  <c r="Q33" i="3" s="1"/>
  <c r="R33" i="3" s="1"/>
  <c r="AC33" i="3"/>
  <c r="A34" i="3"/>
  <c r="B34" i="3" s="1"/>
  <c r="AA33" i="3"/>
  <c r="Z33" i="3"/>
  <c r="AD33" i="3"/>
  <c r="Z34" i="3" l="1"/>
  <c r="P34" i="3"/>
  <c r="Q34" i="3" s="1"/>
  <c r="R34" i="3" s="1"/>
  <c r="AC34" i="3"/>
  <c r="A35" i="3"/>
  <c r="B35" i="3" s="1"/>
  <c r="AA34" i="3"/>
  <c r="A36" i="3" l="1"/>
  <c r="B36" i="3" s="1"/>
  <c r="Z35" i="3"/>
  <c r="AD35" i="3"/>
  <c r="AA35" i="3"/>
  <c r="AC35" i="3"/>
  <c r="P35" i="3"/>
  <c r="Q35" i="3" s="1"/>
  <c r="R35" i="3" s="1"/>
  <c r="AD36" i="3" l="1"/>
  <c r="AA36" i="3"/>
  <c r="P36" i="3"/>
  <c r="Q36" i="3" s="1"/>
  <c r="R36" i="3" s="1"/>
  <c r="Z36" i="3"/>
  <c r="A37" i="3"/>
  <c r="B37" i="3" s="1"/>
  <c r="AC36" i="3"/>
  <c r="AD37" i="3" l="1"/>
  <c r="Z37" i="3"/>
  <c r="AA37" i="3"/>
  <c r="AC37" i="3"/>
  <c r="P37" i="3"/>
  <c r="Q37" i="3" s="1"/>
  <c r="R37" i="3" s="1"/>
  <c r="A38" i="3"/>
  <c r="B38" i="3" s="1"/>
  <c r="P38" i="3" l="1"/>
  <c r="Q38" i="3" s="1"/>
  <c r="R38" i="3" s="1"/>
  <c r="A39" i="3"/>
  <c r="B39" i="3" s="1"/>
  <c r="AC38" i="3"/>
  <c r="AA38" i="3"/>
  <c r="AD38" i="3"/>
  <c r="Z38" i="3"/>
  <c r="AC39" i="3" l="1"/>
  <c r="P39" i="3"/>
  <c r="Q39" i="3" s="1"/>
  <c r="R39" i="3" s="1"/>
  <c r="AD39" i="3"/>
  <c r="Z39" i="3"/>
  <c r="A40" i="3"/>
  <c r="B40" i="3" s="1"/>
  <c r="AA39" i="3"/>
  <c r="P40" i="3" l="1"/>
  <c r="Q40" i="3" s="1"/>
  <c r="R40" i="3" s="1"/>
  <c r="AA40" i="3"/>
  <c r="A41" i="3"/>
  <c r="B41" i="3" s="1"/>
  <c r="AC40" i="3"/>
  <c r="Z40" i="3"/>
  <c r="AD40" i="3"/>
  <c r="P41" i="3" l="1"/>
  <c r="Q41" i="3" s="1"/>
  <c r="R41" i="3" s="1"/>
  <c r="AC41" i="3"/>
  <c r="A42" i="3"/>
  <c r="B42" i="3" s="1"/>
  <c r="AA41" i="3"/>
  <c r="Z41" i="3"/>
  <c r="AD41" i="3"/>
  <c r="P42" i="3" l="1"/>
  <c r="Q42" i="3" s="1"/>
  <c r="R42" i="3" s="1"/>
  <c r="Z42" i="3"/>
  <c r="AA42" i="3"/>
  <c r="A43" i="3"/>
  <c r="B43" i="3" s="1"/>
  <c r="AD42" i="3"/>
  <c r="AC42" i="3"/>
  <c r="AC43" i="3" l="1"/>
  <c r="P43" i="3"/>
  <c r="Q43" i="3" s="1"/>
  <c r="R43" i="3" s="1"/>
  <c r="AD43" i="3"/>
  <c r="Z43" i="3"/>
  <c r="A44" i="3"/>
  <c r="B44" i="3" s="1"/>
  <c r="AA43" i="3"/>
  <c r="AA44" i="3" l="1"/>
  <c r="P44" i="3"/>
  <c r="Q44" i="3" s="1"/>
  <c r="R44" i="3" s="1"/>
  <c r="A45" i="3"/>
  <c r="B45" i="3" s="1"/>
  <c r="Z44" i="3"/>
  <c r="AC44" i="3"/>
  <c r="P45" i="3" l="1"/>
  <c r="Q45" i="3" s="1"/>
  <c r="R45" i="3" s="1"/>
  <c r="A46" i="3"/>
  <c r="B46" i="3" s="1"/>
  <c r="AA45" i="3"/>
  <c r="AD45" i="3"/>
  <c r="Z45" i="3"/>
  <c r="AC45" i="3"/>
  <c r="P46" i="3" l="1"/>
  <c r="Q46" i="3" s="1"/>
  <c r="R46" i="3" s="1"/>
  <c r="AA46" i="3"/>
  <c r="AD46" i="3"/>
  <c r="A47" i="3"/>
  <c r="B47" i="3" s="1"/>
  <c r="Z46" i="3"/>
  <c r="AC46" i="3"/>
  <c r="AD47" i="3" l="1"/>
  <c r="AA47" i="3"/>
  <c r="P47" i="3"/>
  <c r="Q47" i="3" s="1"/>
  <c r="R47" i="3" s="1"/>
  <c r="A48" i="3"/>
  <c r="B48" i="3" s="1"/>
  <c r="Z47" i="3"/>
  <c r="AC47" i="3"/>
  <c r="AC48" i="3" l="1"/>
  <c r="Z48" i="3"/>
  <c r="AA48" i="3"/>
  <c r="A49" i="3"/>
  <c r="B49" i="3" s="1"/>
  <c r="AD48" i="3"/>
  <c r="P48" i="3"/>
  <c r="Q48" i="3" s="1"/>
  <c r="R48" i="3" s="1"/>
  <c r="A50" i="3" l="1"/>
  <c r="B50" i="3" s="1"/>
  <c r="P49" i="3"/>
  <c r="Q49" i="3" s="1"/>
  <c r="R49" i="3" s="1"/>
  <c r="AC49" i="3"/>
  <c r="AD49" i="3"/>
  <c r="AA49" i="3"/>
  <c r="Z49" i="3"/>
  <c r="Z50" i="3" l="1"/>
  <c r="AA50" i="3"/>
  <c r="P50" i="3"/>
  <c r="Q50" i="3" s="1"/>
  <c r="R50" i="3" s="1"/>
  <c r="A51" i="3"/>
  <c r="B51" i="3" s="1"/>
  <c r="AD50" i="3"/>
  <c r="AC50" i="3"/>
  <c r="AD51" i="3" l="1"/>
  <c r="A52" i="3"/>
  <c r="B52" i="3" s="1"/>
  <c r="P51" i="3"/>
  <c r="Q51" i="3" s="1"/>
  <c r="R51" i="3" s="1"/>
  <c r="AA51" i="3"/>
  <c r="Z51" i="3"/>
  <c r="AC51" i="3"/>
  <c r="A53" i="3" l="1"/>
  <c r="B53" i="3" s="1"/>
  <c r="AC52" i="3"/>
  <c r="P52" i="3"/>
  <c r="Q52" i="3" s="1"/>
  <c r="R52" i="3" s="1"/>
  <c r="AA52" i="3"/>
  <c r="AD52" i="3"/>
  <c r="Z52" i="3"/>
  <c r="A54" i="3" l="1"/>
  <c r="B54" i="3" s="1"/>
  <c r="AD53" i="3"/>
  <c r="P53" i="3"/>
  <c r="Q53" i="3" s="1"/>
  <c r="R53" i="3" s="1"/>
  <c r="AA53" i="3"/>
  <c r="AC53" i="3"/>
  <c r="Z53" i="3"/>
  <c r="AC54" i="3" l="1"/>
  <c r="P54" i="3"/>
  <c r="Q54" i="3" s="1"/>
  <c r="R54" i="3" s="1"/>
  <c r="A55" i="3"/>
  <c r="B55" i="3" s="1"/>
  <c r="AA54" i="3"/>
  <c r="Z54" i="3"/>
  <c r="AD54" i="3"/>
  <c r="P55" i="3" l="1"/>
  <c r="Q55" i="3" s="1"/>
  <c r="R55" i="3" s="1"/>
  <c r="A56" i="3"/>
  <c r="B56" i="3" s="1"/>
  <c r="AC55" i="3"/>
  <c r="AA55" i="3"/>
  <c r="Z55" i="3"/>
  <c r="AD55" i="3"/>
  <c r="P56" i="3" l="1"/>
  <c r="Q56" i="3" s="1"/>
  <c r="R56" i="3" s="1"/>
  <c r="AA56" i="3"/>
  <c r="A57" i="3"/>
  <c r="B57" i="3" s="1"/>
  <c r="AD56" i="3"/>
  <c r="Z56" i="3"/>
  <c r="AC56" i="3"/>
  <c r="AD57" i="3" l="1"/>
  <c r="AA57" i="3"/>
  <c r="A58" i="3"/>
  <c r="B58" i="3" s="1"/>
  <c r="AC57" i="3"/>
  <c r="P57" i="3"/>
  <c r="Q57" i="3" s="1"/>
  <c r="R57" i="3" s="1"/>
  <c r="Z57" i="3"/>
  <c r="Z58" i="3" l="1"/>
  <c r="AD58" i="3"/>
  <c r="AA58" i="3"/>
  <c r="P58" i="3"/>
  <c r="Q58" i="3" s="1"/>
  <c r="R58" i="3" s="1"/>
  <c r="A59" i="3"/>
  <c r="B59" i="3" s="1"/>
  <c r="AC58" i="3"/>
  <c r="P59" i="3" l="1"/>
  <c r="Q59" i="3" s="1"/>
  <c r="R59" i="3" s="1"/>
  <c r="A60" i="3"/>
  <c r="B60" i="3" s="1"/>
  <c r="AC59" i="3"/>
  <c r="AD59" i="3"/>
  <c r="Z59" i="3"/>
  <c r="AA59" i="3"/>
  <c r="AC60" i="3" l="1"/>
  <c r="AD60" i="3"/>
  <c r="Z60" i="3"/>
  <c r="P60" i="3"/>
  <c r="Q60" i="3" s="1"/>
  <c r="R60" i="3" s="1"/>
  <c r="A61" i="3"/>
  <c r="B61" i="3" s="1"/>
  <c r="AA60" i="3"/>
  <c r="A62" i="3" l="1"/>
  <c r="B62" i="3" s="1"/>
  <c r="Z61" i="3"/>
  <c r="AD61" i="3"/>
  <c r="AC61" i="3"/>
  <c r="P61" i="3"/>
  <c r="Q61" i="3" s="1"/>
  <c r="R61" i="3" s="1"/>
  <c r="AA61" i="3"/>
  <c r="AD62" i="3" l="1"/>
  <c r="P62" i="3"/>
  <c r="Q62" i="3" s="1"/>
  <c r="R62" i="3" s="1"/>
  <c r="Z62" i="3"/>
  <c r="AA62" i="3"/>
  <c r="AC62" i="3"/>
  <c r="A63" i="3"/>
  <c r="B63" i="3" s="1"/>
  <c r="AC63" i="3" l="1"/>
  <c r="AA63" i="3"/>
  <c r="A64" i="3"/>
  <c r="B64" i="3" s="1"/>
  <c r="AD63" i="3"/>
  <c r="P63" i="3"/>
  <c r="Q63" i="3" s="1"/>
  <c r="R63" i="3" s="1"/>
  <c r="Z63" i="3"/>
  <c r="A65" i="3" l="1"/>
  <c r="B65" i="3" s="1"/>
  <c r="Z64" i="3"/>
  <c r="AA64" i="3"/>
  <c r="AC64" i="3"/>
  <c r="AD64" i="3"/>
  <c r="P64" i="3"/>
  <c r="Q64" i="3" s="1"/>
  <c r="R64" i="3" s="1"/>
  <c r="Z65" i="3" l="1"/>
  <c r="AA65" i="3"/>
  <c r="A66" i="3"/>
  <c r="B66" i="3" s="1"/>
  <c r="AC65" i="3"/>
  <c r="P65" i="3"/>
  <c r="Q65" i="3" s="1"/>
  <c r="R65" i="3" s="1"/>
  <c r="AD65" i="3"/>
  <c r="A67" i="3" l="1"/>
  <c r="B67" i="3" s="1"/>
  <c r="P66" i="3"/>
  <c r="Q66" i="3" s="1"/>
  <c r="R66" i="3" s="1"/>
  <c r="AC66" i="3"/>
  <c r="Z66" i="3"/>
  <c r="AD66" i="3"/>
  <c r="AA66" i="3"/>
  <c r="AA67" i="3" l="1"/>
  <c r="Z67" i="3"/>
  <c r="AD67" i="3"/>
  <c r="AC67" i="3"/>
  <c r="P67" i="3"/>
  <c r="Q67" i="3" s="1"/>
  <c r="R67" i="3" s="1"/>
  <c r="A68" i="3"/>
  <c r="B68" i="3" s="1"/>
  <c r="AD68" i="3" l="1"/>
  <c r="AC68" i="3"/>
  <c r="Z68" i="3"/>
  <c r="AA68" i="3"/>
  <c r="A69" i="3"/>
  <c r="B69" i="3" s="1"/>
  <c r="P68" i="3"/>
  <c r="Q68" i="3" s="1"/>
  <c r="R68" i="3" s="1"/>
  <c r="Z69" i="3" l="1"/>
  <c r="AC69" i="3"/>
  <c r="P69" i="3"/>
  <c r="Q69" i="3" s="1"/>
  <c r="R69" i="3" s="1"/>
  <c r="AA69" i="3"/>
  <c r="AD69" i="3"/>
  <c r="A70" i="3"/>
  <c r="B70" i="3" s="1"/>
  <c r="A71" i="3" l="1"/>
  <c r="B71" i="3" s="1"/>
  <c r="AC70" i="3"/>
  <c r="AA70" i="3"/>
  <c r="AD70" i="3"/>
  <c r="P70" i="3"/>
  <c r="Q70" i="3" s="1"/>
  <c r="R70" i="3" s="1"/>
  <c r="Z70" i="3"/>
  <c r="AA71" i="3" l="1"/>
  <c r="A72" i="3"/>
  <c r="B72" i="3" s="1"/>
  <c r="AC71" i="3"/>
  <c r="Z71" i="3"/>
  <c r="AD71" i="3"/>
  <c r="P71" i="3"/>
  <c r="Q71" i="3" s="1"/>
  <c r="R71" i="3" s="1"/>
  <c r="A73" i="3" l="1"/>
  <c r="B73" i="3" s="1"/>
  <c r="Z72" i="3"/>
  <c r="P72" i="3"/>
  <c r="Q72" i="3" s="1"/>
  <c r="R72" i="3" s="1"/>
  <c r="AD72" i="3"/>
  <c r="AA72" i="3"/>
  <c r="AC72" i="3"/>
  <c r="AC73" i="3" l="1"/>
  <c r="A74" i="3"/>
  <c r="B74" i="3" s="1"/>
  <c r="Z73" i="3"/>
  <c r="AA73" i="3"/>
  <c r="AD73" i="3"/>
  <c r="P73" i="3"/>
  <c r="Q73" i="3" s="1"/>
  <c r="R73" i="3" s="1"/>
  <c r="AD74" i="3" l="1"/>
  <c r="P74" i="3"/>
  <c r="Q74" i="3" s="1"/>
  <c r="R74" i="3" s="1"/>
  <c r="AC74" i="3"/>
  <c r="A75" i="3"/>
  <c r="B75" i="3" s="1"/>
  <c r="AA74" i="3"/>
  <c r="Z74" i="3"/>
  <c r="P75" i="3" l="1"/>
  <c r="Q75" i="3" s="1"/>
  <c r="R75" i="3" s="1"/>
  <c r="Z75" i="3"/>
  <c r="A76" i="3"/>
  <c r="B76" i="3" s="1"/>
  <c r="AA75" i="3"/>
  <c r="AC75" i="3"/>
  <c r="AD75" i="3"/>
  <c r="AC76" i="3" l="1"/>
  <c r="Z76" i="3"/>
  <c r="AD76" i="3"/>
  <c r="AA76" i="3"/>
  <c r="A77" i="3"/>
  <c r="B77" i="3" s="1"/>
  <c r="P76" i="3"/>
  <c r="Q76" i="3" s="1"/>
  <c r="R76" i="3" s="1"/>
  <c r="A78" i="3" l="1"/>
  <c r="B78" i="3" s="1"/>
  <c r="AA77" i="3"/>
  <c r="Z77" i="3"/>
  <c r="P77" i="3"/>
  <c r="Q77" i="3" s="1"/>
  <c r="R77" i="3" s="1"/>
  <c r="AD77" i="3"/>
  <c r="AC77" i="3"/>
  <c r="A79" i="3" l="1"/>
  <c r="B79" i="3" s="1"/>
  <c r="AD78" i="3"/>
  <c r="P78" i="3"/>
  <c r="Q78" i="3" s="1"/>
  <c r="R78" i="3" s="1"/>
  <c r="AC78" i="3"/>
  <c r="AA78" i="3"/>
  <c r="Z78" i="3"/>
  <c r="P79" i="3" l="1"/>
  <c r="Q79" i="3" s="1"/>
  <c r="R79" i="3" s="1"/>
  <c r="A80" i="3"/>
  <c r="B80" i="3" s="1"/>
  <c r="Z79" i="3"/>
  <c r="AC79" i="3"/>
  <c r="AA79" i="3"/>
  <c r="AD79" i="3"/>
  <c r="AA80" i="3" l="1"/>
  <c r="A81" i="3"/>
  <c r="B81" i="3" s="1"/>
  <c r="AD80" i="3"/>
  <c r="AC80" i="3"/>
  <c r="P80" i="3"/>
  <c r="Q80" i="3" s="1"/>
  <c r="R80" i="3" s="1"/>
  <c r="Z80" i="3"/>
  <c r="Z81" i="3" l="1"/>
  <c r="AC81" i="3"/>
  <c r="A82" i="3"/>
  <c r="B82" i="3" s="1"/>
  <c r="AA81" i="3"/>
  <c r="AD81" i="3"/>
  <c r="P81" i="3"/>
  <c r="Q81" i="3" s="1"/>
  <c r="R81" i="3" s="1"/>
  <c r="A83" i="3" l="1"/>
  <c r="B83" i="3" s="1"/>
  <c r="P82" i="3"/>
  <c r="Q82" i="3" s="1"/>
  <c r="R82" i="3" s="1"/>
  <c r="AC82" i="3"/>
  <c r="AA82" i="3"/>
  <c r="Z82" i="3"/>
  <c r="AD82" i="3"/>
  <c r="AA83" i="3" l="1"/>
  <c r="AC83" i="3"/>
  <c r="P83" i="3"/>
  <c r="Q83" i="3" s="1"/>
  <c r="R83" i="3" s="1"/>
  <c r="Z83" i="3"/>
  <c r="AD83" i="3"/>
  <c r="A84" i="3"/>
  <c r="B84" i="3" s="1"/>
  <c r="AA84" i="3" l="1"/>
  <c r="Z84" i="3"/>
  <c r="A85" i="3"/>
  <c r="B85" i="3" s="1"/>
  <c r="P84" i="3"/>
  <c r="Q84" i="3" s="1"/>
  <c r="R84" i="3" s="1"/>
  <c r="AC84" i="3"/>
  <c r="A86" i="3" l="1"/>
  <c r="B86" i="3" s="1"/>
  <c r="P85" i="3"/>
  <c r="Q85" i="3" s="1"/>
  <c r="R85" i="3" s="1"/>
  <c r="AA85" i="3"/>
  <c r="AC85" i="3"/>
  <c r="Z85" i="3"/>
  <c r="AD85" i="3"/>
  <c r="AC86" i="3" l="1"/>
  <c r="Z86" i="3"/>
  <c r="P86" i="3"/>
  <c r="Q86" i="3" s="1"/>
  <c r="R86" i="3" s="1"/>
  <c r="AA86" i="3"/>
  <c r="A87" i="3"/>
  <c r="B87" i="3" s="1"/>
  <c r="AD86" i="3"/>
  <c r="P87" i="3" l="1"/>
  <c r="Q87" i="3" s="1"/>
  <c r="R87" i="3" s="1"/>
  <c r="Z87" i="3"/>
  <c r="A88" i="3"/>
  <c r="B88" i="3" s="1"/>
  <c r="AD87" i="3"/>
  <c r="AC87" i="3"/>
  <c r="AA87" i="3"/>
  <c r="A89" i="3" l="1"/>
  <c r="B89" i="3" s="1"/>
  <c r="P88" i="3"/>
  <c r="Q88" i="3" s="1"/>
  <c r="R88" i="3" s="1"/>
  <c r="AC88" i="3"/>
  <c r="Z88" i="3"/>
  <c r="AA88" i="3"/>
  <c r="AD88" i="3"/>
  <c r="AD89" i="3" l="1"/>
  <c r="AC89" i="3"/>
  <c r="P89" i="3"/>
  <c r="Q89" i="3" s="1"/>
  <c r="R89" i="3" s="1"/>
  <c r="Z89" i="3"/>
  <c r="AA89" i="3"/>
  <c r="A90" i="3"/>
  <c r="B90" i="3" s="1"/>
  <c r="A91" i="3" l="1"/>
  <c r="B91" i="3" s="1"/>
  <c r="P90" i="3"/>
  <c r="Q90" i="3" s="1"/>
  <c r="R90" i="3" s="1"/>
  <c r="AC90" i="3"/>
  <c r="Z90" i="3"/>
  <c r="AA90" i="3"/>
  <c r="AD90" i="3"/>
  <c r="P91" i="3" l="1"/>
  <c r="Q91" i="3" s="1"/>
  <c r="R91" i="3" s="1"/>
  <c r="AD91" i="3"/>
  <c r="AA91" i="3"/>
  <c r="A92" i="3"/>
  <c r="B92" i="3" s="1"/>
  <c r="AC91" i="3"/>
  <c r="Z91" i="3"/>
  <c r="AA92" i="3" l="1"/>
  <c r="AD92" i="3"/>
  <c r="AC92" i="3"/>
  <c r="P92" i="3"/>
  <c r="Q92" i="3" s="1"/>
  <c r="R92" i="3" s="1"/>
  <c r="Z92" i="3"/>
  <c r="A93" i="3"/>
  <c r="B93" i="3" s="1"/>
  <c r="Z93" i="3" l="1"/>
  <c r="AA93" i="3"/>
  <c r="P93" i="3"/>
  <c r="Q93" i="3" s="1"/>
  <c r="R93" i="3" s="1"/>
  <c r="A94" i="3"/>
  <c r="B94" i="3" s="1"/>
  <c r="AD93" i="3"/>
  <c r="AC93" i="3"/>
  <c r="AC94" i="3" l="1"/>
  <c r="Z94" i="3"/>
  <c r="AA94" i="3"/>
  <c r="AD94" i="3"/>
  <c r="A95" i="3"/>
  <c r="B95" i="3" s="1"/>
  <c r="P94" i="3"/>
  <c r="Q94" i="3" s="1"/>
  <c r="R94" i="3" s="1"/>
  <c r="Z95" i="3" l="1"/>
  <c r="A96" i="3"/>
  <c r="B96" i="3" s="1"/>
  <c r="P95" i="3"/>
  <c r="Q95" i="3" s="1"/>
  <c r="R95" i="3" s="1"/>
  <c r="AC95" i="3"/>
  <c r="AD95" i="3"/>
  <c r="AA95" i="3"/>
  <c r="Z96" i="3" l="1"/>
  <c r="P96" i="3"/>
  <c r="Q96" i="3" s="1"/>
  <c r="R96" i="3" s="1"/>
  <c r="AC96" i="3"/>
  <c r="AA96" i="3"/>
  <c r="AD96" i="3"/>
  <c r="A97" i="3"/>
  <c r="B97" i="3" s="1"/>
  <c r="A98" i="3" l="1"/>
  <c r="B98" i="3" s="1"/>
  <c r="P97" i="3"/>
  <c r="Q97" i="3" s="1"/>
  <c r="R97" i="3" s="1"/>
  <c r="AD97" i="3"/>
  <c r="AA97" i="3"/>
  <c r="Z97" i="3"/>
  <c r="AC97" i="3"/>
  <c r="A99" i="3" l="1"/>
  <c r="B99" i="3" s="1"/>
  <c r="AD98" i="3"/>
  <c r="AA98" i="3"/>
  <c r="P98" i="3"/>
  <c r="Q98" i="3" s="1"/>
  <c r="R98" i="3" s="1"/>
  <c r="Z98" i="3"/>
  <c r="AC98" i="3"/>
  <c r="AD99" i="3" l="1"/>
  <c r="P99" i="3"/>
  <c r="Q99" i="3" s="1"/>
  <c r="R99" i="3" s="1"/>
  <c r="Z99" i="3"/>
  <c r="A100" i="3"/>
  <c r="B100" i="3" s="1"/>
  <c r="AC99" i="3"/>
  <c r="AA99" i="3"/>
  <c r="A101" i="3" l="1"/>
  <c r="B101" i="3" s="1"/>
  <c r="AA100" i="3"/>
  <c r="AC100" i="3"/>
  <c r="Z100" i="3"/>
  <c r="AD100" i="3"/>
  <c r="P100" i="3"/>
  <c r="Q100" i="3" s="1"/>
  <c r="R100" i="3" s="1"/>
  <c r="AD101" i="3" l="1"/>
  <c r="Z101" i="3"/>
  <c r="P101" i="3"/>
  <c r="Q101" i="3" s="1"/>
  <c r="R101" i="3" s="1"/>
  <c r="AC101" i="3"/>
  <c r="A102" i="3"/>
  <c r="B102" i="3" s="1"/>
  <c r="AA101" i="3"/>
  <c r="P102" i="3" l="1"/>
  <c r="Q102" i="3" s="1"/>
  <c r="R102" i="3" s="1"/>
  <c r="A103" i="3"/>
  <c r="B103" i="3" s="1"/>
  <c r="AA102" i="3"/>
  <c r="AC102" i="3"/>
  <c r="AD102" i="3"/>
  <c r="Z102" i="3"/>
  <c r="P103" i="3" l="1"/>
  <c r="Q103" i="3" s="1"/>
  <c r="R103" i="3" s="1"/>
  <c r="AD103" i="3"/>
  <c r="AC103" i="3"/>
  <c r="Z103" i="3"/>
  <c r="A104" i="3"/>
  <c r="B104" i="3" s="1"/>
  <c r="AA103" i="3"/>
  <c r="AC104" i="3" l="1"/>
  <c r="P104" i="3"/>
  <c r="Q104" i="3" s="1"/>
  <c r="R104" i="3" s="1"/>
  <c r="Z104" i="3"/>
  <c r="AA104" i="3"/>
  <c r="AD104" i="3" l="1"/>
  <c r="C149" i="1" l="1"/>
  <c r="C150" i="1" s="1"/>
  <c r="C141" i="1"/>
  <c r="C144" i="1"/>
  <c r="C146" i="1"/>
  <c r="C142" i="1"/>
  <c r="B141" i="1"/>
  <c r="B144" i="1"/>
  <c r="B143" i="1"/>
  <c r="B147" i="1"/>
  <c r="B145" i="1"/>
  <c r="B142" i="1"/>
  <c r="B146" i="1"/>
  <c r="B151" i="1" l="1"/>
  <c r="B150" i="1" s="1"/>
  <c r="B155" i="1"/>
  <c r="B153" i="1"/>
  <c r="B152" i="1" l="1"/>
  <c r="B154" i="1"/>
  <c r="C154" i="1"/>
  <c r="C152" i="1"/>
  <c r="C10" i="1"/>
  <c r="AD34" i="3" l="1"/>
  <c r="AD44" i="3" l="1"/>
  <c r="C12" i="6" l="1" a="1"/>
  <c r="C12" i="6" s="1"/>
  <c r="P14" i="6" s="1"/>
  <c r="D44" i="8" l="1"/>
  <c r="E11" i="7"/>
  <c r="D52" i="8"/>
  <c r="D69" i="8"/>
  <c r="D57" i="8"/>
  <c r="D47" i="8"/>
  <c r="D51" i="8"/>
  <c r="D60" i="8"/>
  <c r="D68" i="8"/>
  <c r="D46" i="8"/>
  <c r="D53" i="8"/>
  <c r="D56" i="8"/>
  <c r="D58" i="8"/>
  <c r="C11" i="8"/>
  <c r="H5" i="7"/>
  <c r="D66" i="8"/>
  <c r="D49" i="8"/>
  <c r="D65" i="8"/>
  <c r="D48" i="8"/>
  <c r="D62" i="8"/>
  <c r="D61" i="8"/>
  <c r="D50" i="8"/>
  <c r="D43" i="8"/>
  <c r="D54" i="8"/>
  <c r="D45" i="8"/>
  <c r="D55" i="8"/>
  <c r="H41" i="7"/>
  <c r="D59" i="8"/>
  <c r="D67" i="8"/>
  <c r="E107" i="7"/>
  <c r="D64" i="8"/>
  <c r="N14" i="6"/>
  <c r="D63" i="8"/>
  <c r="M14" i="6"/>
  <c r="N15" i="6" l="1"/>
  <c r="C25" i="1"/>
  <c r="E110" i="7"/>
  <c r="I41" i="7"/>
  <c r="E54" i="8"/>
  <c r="F54" i="8"/>
  <c r="I54" i="8" s="1"/>
  <c r="F66" i="8"/>
  <c r="I66" i="8" s="1"/>
  <c r="E66" i="8"/>
  <c r="E60" i="8"/>
  <c r="F60" i="8"/>
  <c r="I60" i="8" s="1"/>
  <c r="F64" i="8"/>
  <c r="I64" i="8" s="1"/>
  <c r="E64" i="8"/>
  <c r="E43" i="8"/>
  <c r="F43" i="8"/>
  <c r="I43" i="8" s="1"/>
  <c r="E51" i="8"/>
  <c r="F51" i="8"/>
  <c r="I51" i="8" s="1"/>
  <c r="F50" i="8"/>
  <c r="I50" i="8" s="1"/>
  <c r="E50" i="8"/>
  <c r="E47" i="8"/>
  <c r="F47" i="8"/>
  <c r="I47" i="8" s="1"/>
  <c r="F67" i="8"/>
  <c r="I67" i="8" s="1"/>
  <c r="E67" i="8"/>
  <c r="E61" i="8"/>
  <c r="F61" i="8"/>
  <c r="I61" i="8" s="1"/>
  <c r="F58" i="8"/>
  <c r="I58" i="8" s="1"/>
  <c r="E58" i="8"/>
  <c r="E57" i="8"/>
  <c r="F57" i="8"/>
  <c r="I57" i="8" s="1"/>
  <c r="E59" i="8"/>
  <c r="F59" i="8"/>
  <c r="I59" i="8" s="1"/>
  <c r="F62" i="8"/>
  <c r="I62" i="8" s="1"/>
  <c r="E62" i="8"/>
  <c r="F56" i="8"/>
  <c r="I56" i="8" s="1"/>
  <c r="E56" i="8"/>
  <c r="E69" i="8"/>
  <c r="F69" i="8"/>
  <c r="I69" i="8" s="1"/>
  <c r="F48" i="8"/>
  <c r="I48" i="8" s="1"/>
  <c r="E48" i="8"/>
  <c r="E53" i="8"/>
  <c r="F53" i="8"/>
  <c r="I53" i="8" s="1"/>
  <c r="F52" i="8"/>
  <c r="I52" i="8" s="1"/>
  <c r="E52" i="8"/>
  <c r="M15" i="6"/>
  <c r="J41" i="7"/>
  <c r="C12" i="8"/>
  <c r="E58" i="7"/>
  <c r="H65" i="7" s="1"/>
  <c r="F107" i="7"/>
  <c r="C11" i="1"/>
  <c r="S4" i="3" s="1"/>
  <c r="E55" i="8"/>
  <c r="F55" i="8"/>
  <c r="I55" i="8" s="1"/>
  <c r="E65" i="8"/>
  <c r="F65" i="8"/>
  <c r="I65" i="8" s="1"/>
  <c r="F46" i="8"/>
  <c r="I46" i="8" s="1"/>
  <c r="E46" i="8"/>
  <c r="F63" i="8"/>
  <c r="I63" i="8" s="1"/>
  <c r="E63" i="8"/>
  <c r="E45" i="8"/>
  <c r="F45" i="8"/>
  <c r="I45" i="8" s="1"/>
  <c r="E49" i="8"/>
  <c r="F49" i="8"/>
  <c r="I49" i="8" s="1"/>
  <c r="F68" i="8"/>
  <c r="I68" i="8" s="1"/>
  <c r="E68" i="8"/>
  <c r="E44" i="8"/>
  <c r="F44" i="8"/>
  <c r="I44" i="8" s="1"/>
  <c r="H63" i="8" l="1"/>
  <c r="G63" i="8"/>
  <c r="K63" i="8" s="1"/>
  <c r="M63" i="8" s="1"/>
  <c r="T4" i="3"/>
  <c r="U4" i="3" s="1"/>
  <c r="S5" i="3"/>
  <c r="H62" i="8"/>
  <c r="G62" i="8"/>
  <c r="H66" i="8"/>
  <c r="G66" i="8"/>
  <c r="H44" i="8"/>
  <c r="G44" i="8"/>
  <c r="K44" i="8" s="1"/>
  <c r="M44" i="8" s="1"/>
  <c r="H53" i="8"/>
  <c r="G53" i="8"/>
  <c r="K53" i="8" s="1"/>
  <c r="M53" i="8" s="1"/>
  <c r="H61" i="8"/>
  <c r="G61" i="8"/>
  <c r="G51" i="8"/>
  <c r="H51" i="8"/>
  <c r="H68" i="8"/>
  <c r="G68" i="8"/>
  <c r="K68" i="8" s="1"/>
  <c r="M68" i="8" s="1"/>
  <c r="H46" i="8"/>
  <c r="G46" i="8"/>
  <c r="K46" i="8" s="1"/>
  <c r="M46" i="8" s="1"/>
  <c r="H48" i="8"/>
  <c r="G48" i="8"/>
  <c r="H67" i="8"/>
  <c r="G67" i="8"/>
  <c r="H59" i="8"/>
  <c r="G59" i="8"/>
  <c r="G43" i="8"/>
  <c r="H43" i="8"/>
  <c r="G54" i="8"/>
  <c r="H54" i="8"/>
  <c r="G64" i="8"/>
  <c r="H64" i="8"/>
  <c r="G49" i="8"/>
  <c r="H49" i="8"/>
  <c r="G65" i="8"/>
  <c r="H65" i="8"/>
  <c r="J42" i="7"/>
  <c r="C149" i="6"/>
  <c r="B191" i="6"/>
  <c r="F108" i="7"/>
  <c r="H29" i="6"/>
  <c r="H32" i="6"/>
  <c r="C155" i="6"/>
  <c r="C156" i="6" s="1"/>
  <c r="H69" i="8"/>
  <c r="G69" i="8"/>
  <c r="H57" i="8"/>
  <c r="G57" i="8"/>
  <c r="H47" i="8"/>
  <c r="G47" i="8"/>
  <c r="H52" i="8"/>
  <c r="G52" i="8"/>
  <c r="H56" i="8"/>
  <c r="G56" i="8"/>
  <c r="H58" i="8"/>
  <c r="G58" i="8"/>
  <c r="G50" i="8"/>
  <c r="H50" i="8"/>
  <c r="H71" i="7"/>
  <c r="C32" i="1"/>
  <c r="G45" i="8"/>
  <c r="H45" i="8"/>
  <c r="H55" i="8"/>
  <c r="G55" i="8"/>
  <c r="G60" i="8"/>
  <c r="H60" i="8"/>
  <c r="I42" i="7"/>
  <c r="I32" i="6"/>
  <c r="I29" i="6"/>
  <c r="B193" i="6"/>
  <c r="B192" i="6"/>
  <c r="C150" i="6"/>
  <c r="K48" i="8" l="1"/>
  <c r="M48" i="8" s="1"/>
  <c r="K61" i="8"/>
  <c r="M61" i="8" s="1"/>
  <c r="K62" i="8"/>
  <c r="M62" i="8" s="1"/>
  <c r="J51" i="8"/>
  <c r="K66" i="8"/>
  <c r="M66" i="8" s="1"/>
  <c r="K55" i="8"/>
  <c r="M55" i="8" s="1"/>
  <c r="K58" i="8"/>
  <c r="M58" i="8" s="1"/>
  <c r="K57" i="8"/>
  <c r="M57" i="8" s="1"/>
  <c r="K64" i="8"/>
  <c r="M64" i="8" s="1"/>
  <c r="J67" i="8"/>
  <c r="J45" i="8"/>
  <c r="K56" i="8"/>
  <c r="M56" i="8" s="1"/>
  <c r="K69" i="8"/>
  <c r="M69" i="8" s="1"/>
  <c r="K54" i="8"/>
  <c r="M54" i="8" s="1"/>
  <c r="K52" i="8"/>
  <c r="M52" i="8" s="1"/>
  <c r="K65" i="8"/>
  <c r="M65" i="8" s="1"/>
  <c r="K43" i="8"/>
  <c r="M43" i="8" s="1"/>
  <c r="J60" i="8"/>
  <c r="J50" i="8"/>
  <c r="K47" i="8"/>
  <c r="M47" i="8" s="1"/>
  <c r="K49" i="8"/>
  <c r="M49" i="8" s="1"/>
  <c r="J59" i="8"/>
  <c r="J55" i="8"/>
  <c r="L55" i="8" s="1"/>
  <c r="J58" i="8"/>
  <c r="J57" i="8"/>
  <c r="J54" i="8"/>
  <c r="K51" i="8"/>
  <c r="M51" i="8" s="1"/>
  <c r="J66" i="8"/>
  <c r="L66" i="8" s="1"/>
  <c r="I14" i="7"/>
  <c r="I30" i="6"/>
  <c r="I47" i="7"/>
  <c r="K45" i="8"/>
  <c r="M45" i="8" s="1"/>
  <c r="J56" i="8"/>
  <c r="L56" i="8" s="1"/>
  <c r="J69" i="8"/>
  <c r="L69" i="8" s="1"/>
  <c r="J65" i="8"/>
  <c r="J43" i="8"/>
  <c r="L43" i="8" s="1"/>
  <c r="J48" i="8"/>
  <c r="L48" i="8" s="1"/>
  <c r="J61" i="8"/>
  <c r="L61" i="8" s="1"/>
  <c r="J62" i="8"/>
  <c r="L62" i="8" s="1"/>
  <c r="T5" i="3"/>
  <c r="S6" i="3"/>
  <c r="K49" i="1"/>
  <c r="P29" i="1"/>
  <c r="P28" i="1"/>
  <c r="H68" i="7"/>
  <c r="H16" i="7"/>
  <c r="J52" i="8"/>
  <c r="L52" i="8" s="1"/>
  <c r="J49" i="8"/>
  <c r="L49" i="8" s="1"/>
  <c r="K59" i="8"/>
  <c r="M59" i="8" s="1"/>
  <c r="J46" i="8"/>
  <c r="L46" i="8" s="1"/>
  <c r="J53" i="8"/>
  <c r="L53" i="8" s="1"/>
  <c r="H30" i="6"/>
  <c r="B190" i="6"/>
  <c r="H14" i="7"/>
  <c r="B194" i="6"/>
  <c r="S29" i="6"/>
  <c r="H47" i="7"/>
  <c r="K60" i="8"/>
  <c r="M60" i="8" s="1"/>
  <c r="K50" i="8"/>
  <c r="M50" i="8" s="1"/>
  <c r="J47" i="8"/>
  <c r="L47" i="8" s="1"/>
  <c r="J64" i="8"/>
  <c r="L64" i="8" s="1"/>
  <c r="K67" i="8"/>
  <c r="M67" i="8" s="1"/>
  <c r="J68" i="8"/>
  <c r="L68" i="8" s="1"/>
  <c r="J44" i="8"/>
  <c r="L44" i="8" s="1"/>
  <c r="J63" i="8"/>
  <c r="L63" i="8" s="1"/>
  <c r="L65" i="8" l="1"/>
  <c r="L57" i="8"/>
  <c r="L58" i="8"/>
  <c r="L54" i="8"/>
  <c r="T6" i="3"/>
  <c r="S7" i="3"/>
  <c r="S30" i="6"/>
  <c r="H48" i="7"/>
  <c r="H15" i="7"/>
  <c r="AH5" i="3"/>
  <c r="D5" i="3"/>
  <c r="AG5" i="3"/>
  <c r="E5" i="3"/>
  <c r="H5" i="3" s="1"/>
  <c r="K5" i="3" s="1"/>
  <c r="L50" i="8"/>
  <c r="H33" i="6"/>
  <c r="L59" i="8"/>
  <c r="I48" i="7"/>
  <c r="I15" i="7"/>
  <c r="L60" i="8"/>
  <c r="L51" i="8"/>
  <c r="L45" i="8"/>
  <c r="L67" i="8"/>
  <c r="F5" i="3" l="1"/>
  <c r="G5" i="3"/>
  <c r="T7" i="3"/>
  <c r="S8" i="3"/>
  <c r="V5" i="3"/>
  <c r="AE5" i="3"/>
  <c r="T8" i="3" l="1"/>
  <c r="S9" i="3"/>
  <c r="I5" i="3"/>
  <c r="M5" i="3"/>
  <c r="N5" i="3" s="1"/>
  <c r="J5" i="3"/>
  <c r="L5" i="3" l="1"/>
  <c r="S10" i="3"/>
  <c r="T9" i="3"/>
  <c r="W5" i="3"/>
  <c r="AG6" i="3" s="1"/>
  <c r="T10" i="3" l="1"/>
  <c r="S11" i="3"/>
  <c r="U5" i="3"/>
  <c r="E6" i="3"/>
  <c r="H6" i="3" s="1"/>
  <c r="AH6" i="3"/>
  <c r="D6" i="3"/>
  <c r="K6" i="3" l="1"/>
  <c r="F6" i="3"/>
  <c r="G6" i="3"/>
  <c r="T11" i="3"/>
  <c r="S12" i="3"/>
  <c r="S13" i="3" l="1"/>
  <c r="T12" i="3"/>
  <c r="I6" i="3"/>
  <c r="J6" i="3"/>
  <c r="M6" i="3"/>
  <c r="N6" i="3" s="1"/>
  <c r="V6" i="3"/>
  <c r="W6" i="3" s="1"/>
  <c r="AE6" i="3"/>
  <c r="L6" i="3" l="1"/>
  <c r="S14" i="3"/>
  <c r="T13" i="3"/>
  <c r="T14" i="3" l="1"/>
  <c r="S15" i="3"/>
  <c r="U6" i="3"/>
  <c r="D7" i="3"/>
  <c r="AG7" i="3"/>
  <c r="E7" i="3"/>
  <c r="H7" i="3" s="1"/>
  <c r="AH7" i="3"/>
  <c r="Y5" i="3"/>
  <c r="K7" i="3" l="1"/>
  <c r="F7" i="3"/>
  <c r="G7" i="3"/>
  <c r="T15" i="3"/>
  <c r="S16" i="3"/>
  <c r="T16" i="3" l="1"/>
  <c r="S17" i="3"/>
  <c r="I7" i="3"/>
  <c r="J7" i="3"/>
  <c r="M7" i="3"/>
  <c r="N7" i="3" s="1"/>
  <c r="V7" i="3"/>
  <c r="AE7" i="3"/>
  <c r="L7" i="3" l="1"/>
  <c r="T17" i="3"/>
  <c r="S18" i="3"/>
  <c r="W7" i="3"/>
  <c r="AH8" i="3" s="1"/>
  <c r="S19" i="3" l="1"/>
  <c r="T18" i="3"/>
  <c r="U7" i="3"/>
  <c r="E8" i="3"/>
  <c r="H8" i="3" s="1"/>
  <c r="AG8" i="3"/>
  <c r="D8" i="3"/>
  <c r="Y6" i="3"/>
  <c r="F8" i="3" l="1"/>
  <c r="G8" i="3"/>
  <c r="K8" i="3"/>
  <c r="S20" i="3"/>
  <c r="T19" i="3"/>
  <c r="I8" i="3" l="1"/>
  <c r="J8" i="3"/>
  <c r="M8" i="3"/>
  <c r="N8" i="3" s="1"/>
  <c r="S21" i="3"/>
  <c r="T20" i="3"/>
  <c r="AE8" i="3"/>
  <c r="V8" i="3"/>
  <c r="W8" i="3" s="1"/>
  <c r="T21" i="3" l="1"/>
  <c r="S22" i="3"/>
  <c r="L8" i="3"/>
  <c r="U8" i="3" l="1"/>
  <c r="D9" i="3" s="1"/>
  <c r="AG9" i="3"/>
  <c r="E9" i="3"/>
  <c r="H9" i="3" s="1"/>
  <c r="AH9" i="3"/>
  <c r="Y7" i="3"/>
  <c r="S23" i="3"/>
  <c r="T22" i="3"/>
  <c r="S24" i="3" l="1"/>
  <c r="T23" i="3"/>
  <c r="K9" i="3"/>
  <c r="F9" i="3"/>
  <c r="G9" i="3"/>
  <c r="I9" i="3" l="1"/>
  <c r="J9" i="3"/>
  <c r="M9" i="3"/>
  <c r="N9" i="3" s="1"/>
  <c r="V9" i="3"/>
  <c r="W9" i="3" s="1"/>
  <c r="AE9" i="3"/>
  <c r="S25" i="3"/>
  <c r="T24" i="3"/>
  <c r="S26" i="3" l="1"/>
  <c r="T25" i="3"/>
  <c r="L9" i="3"/>
  <c r="AH10" i="3" l="1"/>
  <c r="U9" i="3"/>
  <c r="E10" i="3" s="1"/>
  <c r="H10" i="3" s="1"/>
  <c r="D10" i="3"/>
  <c r="AG10" i="3"/>
  <c r="Y8" i="3"/>
  <c r="T26" i="3"/>
  <c r="S27" i="3"/>
  <c r="T27" i="3" l="1"/>
  <c r="S28" i="3"/>
  <c r="F10" i="3"/>
  <c r="G10" i="3"/>
  <c r="K10" i="3"/>
  <c r="S29" i="3" l="1"/>
  <c r="T28" i="3"/>
  <c r="V10" i="3"/>
  <c r="AE10" i="3"/>
  <c r="I10" i="3"/>
  <c r="W10" i="3" s="1"/>
  <c r="J10" i="3"/>
  <c r="M10" i="3"/>
  <c r="N10" i="3" s="1"/>
  <c r="L10" i="3" l="1"/>
  <c r="T29" i="3"/>
  <c r="S30" i="3"/>
  <c r="S31" i="3" l="1"/>
  <c r="T30" i="3"/>
  <c r="AG11" i="3"/>
  <c r="AH11" i="3"/>
  <c r="U10" i="3"/>
  <c r="E11" i="3" s="1"/>
  <c r="H11" i="3" s="1"/>
  <c r="D11" i="3"/>
  <c r="Y9" i="3"/>
  <c r="F11" i="3" l="1"/>
  <c r="G11" i="3"/>
  <c r="K11" i="3"/>
  <c r="T31" i="3"/>
  <c r="S32" i="3"/>
  <c r="I11" i="3" l="1"/>
  <c r="J11" i="3"/>
  <c r="M11" i="3"/>
  <c r="N11" i="3" s="1"/>
  <c r="T32" i="3"/>
  <c r="S33" i="3"/>
  <c r="AE11" i="3"/>
  <c r="V11" i="3"/>
  <c r="L11" i="3" l="1"/>
  <c r="T33" i="3"/>
  <c r="S34" i="3"/>
  <c r="W11" i="3"/>
  <c r="S35" i="3" l="1"/>
  <c r="T34" i="3"/>
  <c r="U11" i="3"/>
  <c r="E12" i="3" s="1"/>
  <c r="H12" i="3" s="1"/>
  <c r="AG12" i="3"/>
  <c r="AH12" i="3"/>
  <c r="D12" i="3"/>
  <c r="Y10" i="3"/>
  <c r="K12" i="3" l="1"/>
  <c r="F12" i="3"/>
  <c r="G12" i="3"/>
  <c r="T35" i="3"/>
  <c r="S36" i="3"/>
  <c r="I12" i="3" l="1"/>
  <c r="J12" i="3"/>
  <c r="M12" i="3"/>
  <c r="N12" i="3" s="1"/>
  <c r="T36" i="3"/>
  <c r="S37" i="3"/>
  <c r="AE12" i="3"/>
  <c r="V12" i="3"/>
  <c r="W12" i="3" s="1"/>
  <c r="S38" i="3" l="1"/>
  <c r="T37" i="3"/>
  <c r="L12" i="3"/>
  <c r="U12" i="3" l="1"/>
  <c r="E13" i="3" s="1"/>
  <c r="H13" i="3" s="1"/>
  <c r="AH13" i="3"/>
  <c r="AG13" i="3"/>
  <c r="D13" i="3"/>
  <c r="Y11" i="3"/>
  <c r="S39" i="3"/>
  <c r="T38" i="3"/>
  <c r="S40" i="3" l="1"/>
  <c r="T39" i="3"/>
  <c r="F13" i="3"/>
  <c r="G13" i="3"/>
  <c r="K13" i="3"/>
  <c r="V13" i="3" l="1"/>
  <c r="AE13" i="3"/>
  <c r="I13" i="3"/>
  <c r="J13" i="3"/>
  <c r="M13" i="3"/>
  <c r="N13" i="3" s="1"/>
  <c r="S41" i="3"/>
  <c r="T40" i="3"/>
  <c r="L13" i="3" l="1"/>
  <c r="S42" i="3"/>
  <c r="T41" i="3"/>
  <c r="W13" i="3"/>
  <c r="S43" i="3" l="1"/>
  <c r="T42" i="3"/>
  <c r="AG14" i="3"/>
  <c r="U13" i="3"/>
  <c r="D14" i="3" s="1"/>
  <c r="AH14" i="3"/>
  <c r="E14" i="3"/>
  <c r="H14" i="3" s="1"/>
  <c r="Y12" i="3"/>
  <c r="F14" i="3" l="1"/>
  <c r="G14" i="3"/>
  <c r="K14" i="3"/>
  <c r="S44" i="3"/>
  <c r="T43" i="3"/>
  <c r="AE14" i="3" l="1"/>
  <c r="V14" i="3"/>
  <c r="I14" i="3"/>
  <c r="J14" i="3"/>
  <c r="M14" i="3"/>
  <c r="N14" i="3" s="1"/>
  <c r="S45" i="3"/>
  <c r="T44" i="3"/>
  <c r="W14" i="3" l="1"/>
  <c r="L14" i="3"/>
  <c r="T45" i="3"/>
  <c r="S46" i="3"/>
  <c r="T46" i="3" l="1"/>
  <c r="S47" i="3"/>
  <c r="AG15" i="3"/>
  <c r="AH15" i="3"/>
  <c r="U14" i="3"/>
  <c r="E15" i="3" s="1"/>
  <c r="H15" i="3" s="1"/>
  <c r="Y13" i="3"/>
  <c r="D15" i="3" l="1"/>
  <c r="K15" i="3"/>
  <c r="T47" i="3"/>
  <c r="S48" i="3"/>
  <c r="F15" i="3"/>
  <c r="G15" i="3"/>
  <c r="I15" i="3" l="1"/>
  <c r="J15" i="3"/>
  <c r="M15" i="3"/>
  <c r="N15" i="3" s="1"/>
  <c r="T48" i="3"/>
  <c r="S49" i="3"/>
  <c r="V15" i="3"/>
  <c r="W15" i="3" s="1"/>
  <c r="AE15" i="3"/>
  <c r="S50" i="3" l="1"/>
  <c r="T49" i="3"/>
  <c r="L15" i="3"/>
  <c r="U15" i="3" l="1"/>
  <c r="D16" i="3" s="1"/>
  <c r="AG16" i="3"/>
  <c r="AH16" i="3"/>
  <c r="E16" i="3"/>
  <c r="H16" i="3" s="1"/>
  <c r="Y14" i="3"/>
  <c r="S51" i="3"/>
  <c r="T50" i="3"/>
  <c r="T51" i="3" l="1"/>
  <c r="S52" i="3"/>
  <c r="K16" i="3"/>
  <c r="F16" i="3"/>
  <c r="G16" i="3"/>
  <c r="I16" i="3" l="1"/>
  <c r="J16" i="3"/>
  <c r="M16" i="3"/>
  <c r="N16" i="3" s="1"/>
  <c r="V16" i="3"/>
  <c r="W16" i="3" s="1"/>
  <c r="AE16" i="3"/>
  <c r="S53" i="3"/>
  <c r="T52" i="3"/>
  <c r="L16" i="3" l="1"/>
  <c r="S54" i="3"/>
  <c r="T53" i="3"/>
  <c r="T54" i="3" l="1"/>
  <c r="S55" i="3"/>
  <c r="U16" i="3"/>
  <c r="D17" i="3" s="1"/>
  <c r="AH17" i="3"/>
  <c r="E17" i="3"/>
  <c r="H17" i="3" s="1"/>
  <c r="AG17" i="3"/>
  <c r="Y15" i="3"/>
  <c r="F17" i="3" l="1"/>
  <c r="G17" i="3"/>
  <c r="S56" i="3"/>
  <c r="T55" i="3"/>
  <c r="K17" i="3"/>
  <c r="S57" i="3" l="1"/>
  <c r="T56" i="3"/>
  <c r="AE17" i="3"/>
  <c r="V17" i="3"/>
  <c r="I17" i="3"/>
  <c r="J17" i="3"/>
  <c r="M17" i="3"/>
  <c r="N17" i="3" s="1"/>
  <c r="W17" i="3" l="1"/>
  <c r="L17" i="3"/>
  <c r="S58" i="3"/>
  <c r="T57" i="3"/>
  <c r="S59" i="3" l="1"/>
  <c r="T58" i="3"/>
  <c r="U17" i="3"/>
  <c r="E18" i="3" s="1"/>
  <c r="H18" i="3" s="1"/>
  <c r="AG18" i="3"/>
  <c r="AH18" i="3"/>
  <c r="D18" i="3"/>
  <c r="Y16" i="3"/>
  <c r="F18" i="3" l="1"/>
  <c r="G18" i="3"/>
  <c r="K18" i="3"/>
  <c r="T59" i="3"/>
  <c r="S60" i="3"/>
  <c r="V18" i="3" l="1"/>
  <c r="AE18" i="3"/>
  <c r="I18" i="3"/>
  <c r="J18" i="3"/>
  <c r="M18" i="3"/>
  <c r="N18" i="3" s="1"/>
  <c r="T60" i="3"/>
  <c r="S61" i="3"/>
  <c r="L18" i="3" l="1"/>
  <c r="T61" i="3"/>
  <c r="S62" i="3"/>
  <c r="W18" i="3"/>
  <c r="S63" i="3" l="1"/>
  <c r="T62" i="3"/>
  <c r="U18" i="3"/>
  <c r="D19" i="3" s="1"/>
  <c r="AH19" i="3"/>
  <c r="AG19" i="3"/>
  <c r="E19" i="3"/>
  <c r="H19" i="3" s="1"/>
  <c r="Y17" i="3"/>
  <c r="K19" i="3" l="1"/>
  <c r="F19" i="3"/>
  <c r="G19" i="3"/>
  <c r="T63" i="3"/>
  <c r="S64" i="3"/>
  <c r="S65" i="3" l="1"/>
  <c r="T64" i="3"/>
  <c r="I19" i="3"/>
  <c r="J19" i="3"/>
  <c r="M19" i="3"/>
  <c r="N19" i="3" s="1"/>
  <c r="V19" i="3"/>
  <c r="W19" i="3" s="1"/>
  <c r="AE19" i="3"/>
  <c r="L19" i="3" l="1"/>
  <c r="T65" i="3"/>
  <c r="S66" i="3"/>
  <c r="S67" i="3" l="1"/>
  <c r="T66" i="3"/>
  <c r="AH20" i="3"/>
  <c r="U19" i="3"/>
  <c r="E20" i="3" s="1"/>
  <c r="H20" i="3" s="1"/>
  <c r="AG20" i="3"/>
  <c r="D20" i="3"/>
  <c r="Y18" i="3"/>
  <c r="F20" i="3" l="1"/>
  <c r="G20" i="3"/>
  <c r="K20" i="3"/>
  <c r="S68" i="3"/>
  <c r="T67" i="3"/>
  <c r="S69" i="3" l="1"/>
  <c r="T68" i="3"/>
  <c r="V20" i="3"/>
  <c r="AE20" i="3"/>
  <c r="I20" i="3"/>
  <c r="J20" i="3"/>
  <c r="M20" i="3"/>
  <c r="N20" i="3" s="1"/>
  <c r="W20" i="3" l="1"/>
  <c r="L20" i="3"/>
  <c r="T69" i="3"/>
  <c r="S70" i="3"/>
  <c r="T70" i="3" l="1"/>
  <c r="S71" i="3"/>
  <c r="AG21" i="3"/>
  <c r="AH21" i="3"/>
  <c r="U20" i="3"/>
  <c r="E21" i="3" s="1"/>
  <c r="H21" i="3" s="1"/>
  <c r="D21" i="3"/>
  <c r="Y19" i="3"/>
  <c r="K21" i="3" l="1"/>
  <c r="F21" i="3"/>
  <c r="G21" i="3"/>
  <c r="S72" i="3"/>
  <c r="T71" i="3"/>
  <c r="T72" i="3" l="1"/>
  <c r="S73" i="3"/>
  <c r="I21" i="3"/>
  <c r="J21" i="3"/>
  <c r="M21" i="3"/>
  <c r="N21" i="3" s="1"/>
  <c r="V21" i="3"/>
  <c r="W21" i="3" s="1"/>
  <c r="AE21" i="3"/>
  <c r="L21" i="3" l="1"/>
  <c r="T73" i="3"/>
  <c r="S74" i="3"/>
  <c r="S75" i="3" l="1"/>
  <c r="T74" i="3"/>
  <c r="AG22" i="3"/>
  <c r="U21" i="3"/>
  <c r="D22" i="3" s="1"/>
  <c r="AH22" i="3"/>
  <c r="E22" i="3"/>
  <c r="H22" i="3" s="1"/>
  <c r="Y20" i="3"/>
  <c r="F22" i="3" l="1"/>
  <c r="G22" i="3"/>
  <c r="K22" i="3"/>
  <c r="T75" i="3"/>
  <c r="S76" i="3"/>
  <c r="V22" i="3" l="1"/>
  <c r="AE22" i="3"/>
  <c r="T76" i="3"/>
  <c r="S77" i="3"/>
  <c r="I22" i="3"/>
  <c r="J22" i="3"/>
  <c r="M22" i="3"/>
  <c r="N22" i="3" s="1"/>
  <c r="T77" i="3" l="1"/>
  <c r="S78" i="3"/>
  <c r="L22" i="3"/>
  <c r="W22" i="3"/>
  <c r="U22" i="3" l="1"/>
  <c r="E23" i="3" s="1"/>
  <c r="H23" i="3" s="1"/>
  <c r="AG23" i="3"/>
  <c r="D23" i="3"/>
  <c r="AH23" i="3"/>
  <c r="Y21" i="3"/>
  <c r="T78" i="3"/>
  <c r="S79" i="3"/>
  <c r="S80" i="3" l="1"/>
  <c r="T79" i="3"/>
  <c r="F23" i="3"/>
  <c r="G23" i="3"/>
  <c r="K23" i="3"/>
  <c r="AE23" i="3" l="1"/>
  <c r="V23" i="3"/>
  <c r="I23" i="3"/>
  <c r="J23" i="3"/>
  <c r="M23" i="3"/>
  <c r="N23" i="3" s="1"/>
  <c r="T80" i="3"/>
  <c r="S81" i="3"/>
  <c r="L23" i="3" l="1"/>
  <c r="T81" i="3"/>
  <c r="S82" i="3"/>
  <c r="W23" i="3"/>
  <c r="T82" i="3" l="1"/>
  <c r="S83" i="3"/>
  <c r="AG24" i="3"/>
  <c r="AH24" i="3"/>
  <c r="U23" i="3"/>
  <c r="E24" i="3" s="1"/>
  <c r="H24" i="3" s="1"/>
  <c r="Y22" i="3"/>
  <c r="D24" i="3" l="1"/>
  <c r="K24" i="3"/>
  <c r="T83" i="3"/>
  <c r="S84" i="3"/>
  <c r="T84" i="3" l="1"/>
  <c r="S85" i="3"/>
  <c r="AE24" i="3"/>
  <c r="V24" i="3"/>
  <c r="F24" i="3"/>
  <c r="G24" i="3"/>
  <c r="I24" i="3" l="1"/>
  <c r="J24" i="3"/>
  <c r="M24" i="3"/>
  <c r="N24" i="3" s="1"/>
  <c r="W24" i="3"/>
  <c r="T85" i="3"/>
  <c r="S86" i="3"/>
  <c r="T86" i="3" l="1"/>
  <c r="S87" i="3"/>
  <c r="L24" i="3"/>
  <c r="AH25" i="3" l="1"/>
  <c r="AG25" i="3"/>
  <c r="U24" i="3"/>
  <c r="D25" i="3" s="1"/>
  <c r="E25" i="3"/>
  <c r="H25" i="3" s="1"/>
  <c r="Y23" i="3"/>
  <c r="S88" i="3"/>
  <c r="T87" i="3"/>
  <c r="T88" i="3" l="1"/>
  <c r="S89" i="3"/>
  <c r="K25" i="3"/>
  <c r="F25" i="3"/>
  <c r="G25" i="3"/>
  <c r="I25" i="3" l="1"/>
  <c r="J25" i="3"/>
  <c r="M25" i="3"/>
  <c r="N25" i="3" s="1"/>
  <c r="AE25" i="3"/>
  <c r="V25" i="3"/>
  <c r="W25" i="3" s="1"/>
  <c r="S90" i="3"/>
  <c r="T89" i="3"/>
  <c r="L25" i="3" l="1"/>
  <c r="S91" i="3"/>
  <c r="T90" i="3"/>
  <c r="T91" i="3" l="1"/>
  <c r="S92" i="3"/>
  <c r="AH26" i="3"/>
  <c r="U25" i="3"/>
  <c r="E26" i="3" s="1"/>
  <c r="H26" i="3" s="1"/>
  <c r="AG26" i="3"/>
  <c r="D26" i="3"/>
  <c r="Y24" i="3"/>
  <c r="F26" i="3" l="1"/>
  <c r="G26" i="3"/>
  <c r="K26" i="3"/>
  <c r="S93" i="3"/>
  <c r="T92" i="3"/>
  <c r="T93" i="3" l="1"/>
  <c r="S94" i="3"/>
  <c r="V26" i="3"/>
  <c r="AE26" i="3"/>
  <c r="I26" i="3"/>
  <c r="J26" i="3"/>
  <c r="M26" i="3"/>
  <c r="N26" i="3" s="1"/>
  <c r="W26" i="3" l="1"/>
  <c r="T94" i="3"/>
  <c r="S95" i="3"/>
  <c r="L26" i="3"/>
  <c r="AH27" i="3" l="1"/>
  <c r="AG27" i="3"/>
  <c r="U26" i="3"/>
  <c r="D27" i="3" s="1"/>
  <c r="E27" i="3"/>
  <c r="H27" i="3" s="1"/>
  <c r="Y25" i="3"/>
  <c r="S96" i="3"/>
  <c r="T95" i="3"/>
  <c r="S97" i="3" l="1"/>
  <c r="T96" i="3"/>
  <c r="K27" i="3"/>
  <c r="F27" i="3"/>
  <c r="G27" i="3"/>
  <c r="I27" i="3" l="1"/>
  <c r="J27" i="3"/>
  <c r="M27" i="3"/>
  <c r="N27" i="3" s="1"/>
  <c r="AE27" i="3"/>
  <c r="V27" i="3"/>
  <c r="W27" i="3" s="1"/>
  <c r="S98" i="3"/>
  <c r="T97" i="3"/>
  <c r="L27" i="3" l="1"/>
  <c r="T98" i="3"/>
  <c r="S99" i="3"/>
  <c r="S100" i="3" l="1"/>
  <c r="T99" i="3"/>
  <c r="U27" i="3"/>
  <c r="E28" i="3" s="1"/>
  <c r="H28" i="3" s="1"/>
  <c r="AG28" i="3"/>
  <c r="AH28" i="3"/>
  <c r="D28" i="3"/>
  <c r="Y26" i="3"/>
  <c r="F28" i="3" l="1"/>
  <c r="G28" i="3"/>
  <c r="K28" i="3"/>
  <c r="S101" i="3"/>
  <c r="T100" i="3"/>
  <c r="S102" i="3" l="1"/>
  <c r="T101" i="3"/>
  <c r="V28" i="3"/>
  <c r="AE28" i="3"/>
  <c r="I28" i="3"/>
  <c r="J28" i="3"/>
  <c r="M28" i="3"/>
  <c r="N28" i="3" s="1"/>
  <c r="W28" i="3" l="1"/>
  <c r="L28" i="3"/>
  <c r="S103" i="3"/>
  <c r="T102" i="3"/>
  <c r="S104" i="3" l="1"/>
  <c r="T104" i="3" s="1"/>
  <c r="T103" i="3"/>
  <c r="AH29" i="3"/>
  <c r="AG29" i="3"/>
  <c r="U28" i="3"/>
  <c r="E29" i="3" s="1"/>
  <c r="H29" i="3" s="1"/>
  <c r="Y27" i="3"/>
  <c r="D29" i="3" l="1"/>
  <c r="F29" i="3" s="1"/>
  <c r="K29" i="3"/>
  <c r="G29" i="3" l="1"/>
  <c r="I29" i="3" s="1"/>
  <c r="J29" i="3"/>
  <c r="M29" i="3"/>
  <c r="N29" i="3" s="1"/>
  <c r="V29" i="3"/>
  <c r="AE29" i="3"/>
  <c r="W29" i="3" l="1"/>
  <c r="L29" i="3"/>
  <c r="U29" i="3" l="1"/>
  <c r="D30" i="3" s="1"/>
  <c r="AG30" i="3"/>
  <c r="AH30" i="3"/>
  <c r="E30" i="3"/>
  <c r="H30" i="3" s="1"/>
  <c r="Y28" i="3"/>
  <c r="K30" i="3" l="1"/>
  <c r="F30" i="3"/>
  <c r="G30" i="3"/>
  <c r="I30" i="3" l="1"/>
  <c r="J30" i="3"/>
  <c r="M30" i="3"/>
  <c r="N30" i="3" s="1"/>
  <c r="V30" i="3"/>
  <c r="W30" i="3" s="1"/>
  <c r="AE30" i="3"/>
  <c r="L30" i="3" l="1"/>
  <c r="U30" i="3" l="1"/>
  <c r="D31" i="3" s="1"/>
  <c r="AG31" i="3"/>
  <c r="AH31" i="3"/>
  <c r="E31" i="3"/>
  <c r="H31" i="3" s="1"/>
  <c r="Y29" i="3"/>
  <c r="K31" i="3" l="1"/>
  <c r="F31" i="3"/>
  <c r="G31" i="3"/>
  <c r="V31" i="3" l="1"/>
  <c r="AE31" i="3"/>
  <c r="I31" i="3"/>
  <c r="J31" i="3"/>
  <c r="M31" i="3"/>
  <c r="N31" i="3" s="1"/>
  <c r="L31" i="3" l="1"/>
  <c r="W31" i="3"/>
  <c r="AG32" i="3" l="1"/>
  <c r="AH32" i="3"/>
  <c r="U31" i="3"/>
  <c r="E32" i="3" s="1"/>
  <c r="H32" i="3" s="1"/>
  <c r="Y30" i="3"/>
  <c r="D32" i="3" l="1"/>
  <c r="G32" i="3" s="1"/>
  <c r="K32" i="3"/>
  <c r="F32" i="3" l="1"/>
  <c r="I32" i="3"/>
  <c r="J32" i="3"/>
  <c r="M32" i="3"/>
  <c r="N32" i="3" s="1"/>
  <c r="V32" i="3"/>
  <c r="W32" i="3" s="1"/>
  <c r="AE32" i="3"/>
  <c r="L32" i="3" l="1"/>
  <c r="AH33" i="3" l="1"/>
  <c r="AG33" i="3"/>
  <c r="U32" i="3"/>
  <c r="D33" i="3" s="1"/>
  <c r="Y31" i="3"/>
  <c r="G33" i="3" l="1"/>
  <c r="E33" i="3"/>
  <c r="H33" i="3" s="1"/>
  <c r="K33" i="3" l="1"/>
  <c r="I33" i="3"/>
  <c r="J33" i="3"/>
  <c r="M33" i="3"/>
  <c r="N33" i="3" s="1"/>
  <c r="F33" i="3"/>
  <c r="L33" i="3" l="1"/>
  <c r="V33" i="3"/>
  <c r="W33" i="3" s="1"/>
  <c r="AE33" i="3"/>
  <c r="AH34" i="3" l="1"/>
  <c r="AG34" i="3"/>
  <c r="U33" i="3"/>
  <c r="D34" i="3" s="1"/>
  <c r="Y32" i="3"/>
  <c r="G34" i="3" l="1"/>
  <c r="E34" i="3"/>
  <c r="H34" i="3" s="1"/>
  <c r="I34" i="3" l="1"/>
  <c r="J34" i="3"/>
  <c r="M34" i="3"/>
  <c r="N34" i="3" s="1"/>
  <c r="K34" i="3"/>
  <c r="F34" i="3"/>
  <c r="L34" i="3" l="1"/>
  <c r="V34" i="3"/>
  <c r="W34" i="3" s="1"/>
  <c r="AE34" i="3"/>
  <c r="U34" i="3" l="1"/>
  <c r="E35" i="3" s="1"/>
  <c r="H35" i="3" s="1"/>
  <c r="AH35" i="3"/>
  <c r="AG35" i="3"/>
  <c r="D35" i="3"/>
  <c r="Y33" i="3"/>
  <c r="F35" i="3" l="1"/>
  <c r="G35" i="3"/>
  <c r="K35" i="3"/>
  <c r="V35" i="3" l="1"/>
  <c r="AE35" i="3"/>
  <c r="I35" i="3"/>
  <c r="J35" i="3"/>
  <c r="M35" i="3"/>
  <c r="N35" i="3" s="1"/>
  <c r="L35" i="3" l="1"/>
  <c r="W35" i="3"/>
  <c r="U35" i="3" l="1"/>
  <c r="E36" i="3" s="1"/>
  <c r="H36" i="3" s="1"/>
  <c r="AG36" i="3"/>
  <c r="AH36" i="3"/>
  <c r="D36" i="3"/>
  <c r="Y34" i="3"/>
  <c r="F36" i="3" l="1"/>
  <c r="G36" i="3"/>
  <c r="K36" i="3"/>
  <c r="I36" i="3" l="1"/>
  <c r="J36" i="3"/>
  <c r="M36" i="3"/>
  <c r="N36" i="3" s="1"/>
  <c r="V36" i="3"/>
  <c r="AE36" i="3"/>
  <c r="L36" i="3" l="1"/>
  <c r="W36" i="3"/>
  <c r="AH37" i="3" l="1"/>
  <c r="AG37" i="3"/>
  <c r="U36" i="3"/>
  <c r="E37" i="3" s="1"/>
  <c r="H37" i="3" s="1"/>
  <c r="Y35" i="3"/>
  <c r="D37" i="3" l="1"/>
  <c r="F37" i="3" s="1"/>
  <c r="K37" i="3"/>
  <c r="G37" i="3" l="1"/>
  <c r="I37" i="3"/>
  <c r="J37" i="3"/>
  <c r="M37" i="3"/>
  <c r="N37" i="3" s="1"/>
  <c r="V37" i="3"/>
  <c r="W37" i="3" s="1"/>
  <c r="AE37" i="3"/>
  <c r="L37" i="3" l="1"/>
  <c r="AH38" i="3" l="1"/>
  <c r="AG38" i="3"/>
  <c r="U37" i="3"/>
  <c r="D38" i="3" s="1"/>
  <c r="Y36" i="3"/>
  <c r="E38" i="3" l="1"/>
  <c r="H38" i="3" s="1"/>
  <c r="K38" i="3" s="1"/>
  <c r="G38" i="3"/>
  <c r="F38" i="3" l="1"/>
  <c r="I38" i="3"/>
  <c r="J38" i="3"/>
  <c r="M38" i="3"/>
  <c r="N38" i="3" s="1"/>
  <c r="V38" i="3"/>
  <c r="W38" i="3" s="1"/>
  <c r="AE38" i="3"/>
  <c r="L38" i="3" l="1"/>
  <c r="U38" i="3" l="1"/>
  <c r="D39" i="3" s="1"/>
  <c r="AG39" i="3"/>
  <c r="AH39" i="3"/>
  <c r="E39" i="3"/>
  <c r="H39" i="3" s="1"/>
  <c r="Y37" i="3"/>
  <c r="K39" i="3" l="1"/>
  <c r="F39" i="3"/>
  <c r="G39" i="3"/>
  <c r="I39" i="3" l="1"/>
  <c r="J39" i="3"/>
  <c r="M39" i="3"/>
  <c r="N39" i="3" s="1"/>
  <c r="V39" i="3"/>
  <c r="W39" i="3" s="1"/>
  <c r="AE39" i="3"/>
  <c r="L39" i="3" l="1"/>
  <c r="U39" i="3" l="1"/>
  <c r="E40" i="3" s="1"/>
  <c r="H40" i="3" s="1"/>
  <c r="D40" i="3"/>
  <c r="AH40" i="3"/>
  <c r="AG40" i="3"/>
  <c r="Y38" i="3"/>
  <c r="F40" i="3" l="1"/>
  <c r="G40" i="3"/>
  <c r="K40" i="3"/>
  <c r="V40" i="3" l="1"/>
  <c r="AE40" i="3"/>
  <c r="I40" i="3"/>
  <c r="W40" i="3" s="1"/>
  <c r="J40" i="3"/>
  <c r="M40" i="3"/>
  <c r="N40" i="3" s="1"/>
  <c r="L40" i="3" l="1"/>
  <c r="U40" i="3" l="1"/>
  <c r="D41" i="3" s="1"/>
  <c r="AG41" i="3"/>
  <c r="AH41" i="3"/>
  <c r="E41" i="3"/>
  <c r="H41" i="3" s="1"/>
  <c r="Y39" i="3"/>
  <c r="K41" i="3" l="1"/>
  <c r="F41" i="3"/>
  <c r="G41" i="3"/>
  <c r="I41" i="3" l="1"/>
  <c r="J41" i="3"/>
  <c r="M41" i="3"/>
  <c r="N41" i="3" s="1"/>
  <c r="V41" i="3"/>
  <c r="W41" i="3" s="1"/>
  <c r="AE41" i="3"/>
  <c r="L41" i="3" l="1"/>
  <c r="U41" i="3" l="1"/>
  <c r="E42" i="3" s="1"/>
  <c r="H42" i="3" s="1"/>
  <c r="AH42" i="3"/>
  <c r="D42" i="3"/>
  <c r="AG42" i="3"/>
  <c r="Y40" i="3"/>
  <c r="F42" i="3" l="1"/>
  <c r="G42" i="3"/>
  <c r="K42" i="3"/>
  <c r="I42" i="3" l="1"/>
  <c r="J42" i="3"/>
  <c r="M42" i="3"/>
  <c r="N42" i="3" s="1"/>
  <c r="V42" i="3"/>
  <c r="W42" i="3" s="1"/>
  <c r="AE42" i="3"/>
  <c r="L42" i="3" l="1"/>
  <c r="AG43" i="3" l="1"/>
  <c r="AH43" i="3"/>
  <c r="U42" i="3"/>
  <c r="E43" i="3" s="1"/>
  <c r="H43" i="3" s="1"/>
  <c r="Y41" i="3"/>
  <c r="D43" i="3" l="1"/>
  <c r="F43" i="3" s="1"/>
  <c r="K43" i="3"/>
  <c r="G43" i="3" l="1"/>
  <c r="I43" i="3"/>
  <c r="J43" i="3"/>
  <c r="M43" i="3"/>
  <c r="N43" i="3" s="1"/>
  <c r="V43" i="3"/>
  <c r="AE43" i="3"/>
  <c r="L43" i="3" l="1"/>
  <c r="W43" i="3"/>
  <c r="AG44" i="3" l="1"/>
  <c r="AH44" i="3"/>
  <c r="U43" i="3"/>
  <c r="E44" i="3" s="1"/>
  <c r="H44" i="3" s="1"/>
  <c r="Y42" i="3"/>
  <c r="D44" i="3" l="1"/>
  <c r="F44" i="3" s="1"/>
  <c r="K44" i="3"/>
  <c r="G44" i="3" l="1"/>
  <c r="V44" i="3"/>
  <c r="AE44" i="3"/>
  <c r="I44" i="3"/>
  <c r="J44" i="3"/>
  <c r="M44" i="3"/>
  <c r="N44" i="3" s="1"/>
  <c r="W44" i="3" l="1"/>
  <c r="L44" i="3"/>
  <c r="U44" i="3" l="1"/>
  <c r="E45" i="3" s="1"/>
  <c r="H45" i="3" s="1"/>
  <c r="AH45" i="3"/>
  <c r="AG45" i="3"/>
  <c r="D45" i="3"/>
  <c r="Y43" i="3"/>
  <c r="F45" i="3" l="1"/>
  <c r="G45" i="3"/>
  <c r="K45" i="3"/>
  <c r="V45" i="3" l="1"/>
  <c r="AE45" i="3"/>
  <c r="I45" i="3"/>
  <c r="J45" i="3"/>
  <c r="M45" i="3"/>
  <c r="N45" i="3" s="1"/>
  <c r="L45" i="3" l="1"/>
  <c r="W45" i="3"/>
  <c r="U45" i="3" l="1"/>
  <c r="D46" i="3" s="1"/>
  <c r="AG46" i="3"/>
  <c r="AH46" i="3"/>
  <c r="E46" i="3"/>
  <c r="H46" i="3" s="1"/>
  <c r="Y44" i="3"/>
  <c r="K46" i="3" l="1"/>
  <c r="F46" i="3"/>
  <c r="G46" i="3"/>
  <c r="I46" i="3" l="1"/>
  <c r="J46" i="3"/>
  <c r="M46" i="3"/>
  <c r="N46" i="3" s="1"/>
  <c r="V46" i="3"/>
  <c r="W46" i="3" s="1"/>
  <c r="AE46" i="3"/>
  <c r="L46" i="3" l="1"/>
  <c r="AG47" i="3" l="1"/>
  <c r="U46" i="3"/>
  <c r="D47" i="3" s="1"/>
  <c r="AH47" i="3"/>
  <c r="E47" i="3"/>
  <c r="H47" i="3" s="1"/>
  <c r="Y45" i="3"/>
  <c r="F47" i="3" l="1"/>
  <c r="G47" i="3"/>
  <c r="K47" i="3"/>
  <c r="I47" i="3" l="1"/>
  <c r="J47" i="3"/>
  <c r="M47" i="3"/>
  <c r="N47" i="3" s="1"/>
  <c r="V47" i="3"/>
  <c r="W47" i="3" s="1"/>
  <c r="AE47" i="3"/>
  <c r="L47" i="3" l="1"/>
  <c r="AG48" i="3" l="1"/>
  <c r="U47" i="3"/>
  <c r="E48" i="3" s="1"/>
  <c r="H48" i="3" s="1"/>
  <c r="AH48" i="3"/>
  <c r="Y46" i="3"/>
  <c r="D48" i="3" l="1"/>
  <c r="F48" i="3" s="1"/>
  <c r="K48" i="3"/>
  <c r="G48" i="3" l="1"/>
  <c r="V48" i="3"/>
  <c r="AE48" i="3"/>
  <c r="I48" i="3"/>
  <c r="J48" i="3"/>
  <c r="M48" i="3"/>
  <c r="N48" i="3" s="1"/>
  <c r="L48" i="3" l="1"/>
  <c r="W48" i="3"/>
  <c r="AH49" i="3" l="1"/>
  <c r="U48" i="3"/>
  <c r="E49" i="3" s="1"/>
  <c r="H49" i="3" s="1"/>
  <c r="AG49" i="3"/>
  <c r="D49" i="3"/>
  <c r="Y47" i="3"/>
  <c r="K49" i="3" l="1"/>
  <c r="F49" i="3"/>
  <c r="G49" i="3"/>
  <c r="I49" i="3" l="1"/>
  <c r="J49" i="3"/>
  <c r="M49" i="3"/>
  <c r="N49" i="3" s="1"/>
  <c r="V49" i="3"/>
  <c r="W49" i="3" s="1"/>
  <c r="AE49" i="3"/>
  <c r="L49" i="3" l="1"/>
  <c r="AG50" i="3" l="1"/>
  <c r="AH50" i="3"/>
  <c r="U49" i="3"/>
  <c r="D50" i="3" s="1"/>
  <c r="Y48" i="3"/>
  <c r="E50" i="3" l="1"/>
  <c r="H50" i="3" s="1"/>
  <c r="K50" i="3" s="1"/>
  <c r="G50" i="3"/>
  <c r="F50" i="3" l="1"/>
  <c r="I50" i="3"/>
  <c r="J50" i="3"/>
  <c r="M50" i="3"/>
  <c r="N50" i="3" s="1"/>
  <c r="V50" i="3"/>
  <c r="W50" i="3" s="1"/>
  <c r="AE50" i="3"/>
  <c r="L50" i="3" l="1"/>
  <c r="U50" i="3" l="1"/>
  <c r="D51" i="3" s="1"/>
  <c r="AH51" i="3"/>
  <c r="AG51" i="3"/>
  <c r="E51" i="3"/>
  <c r="H51" i="3" s="1"/>
  <c r="Y49" i="3"/>
  <c r="K51" i="3" l="1"/>
  <c r="F51" i="3"/>
  <c r="G51" i="3"/>
  <c r="I51" i="3" l="1"/>
  <c r="J51" i="3"/>
  <c r="M51" i="3"/>
  <c r="N51" i="3" s="1"/>
  <c r="V51" i="3"/>
  <c r="W51" i="3" s="1"/>
  <c r="AE51" i="3"/>
  <c r="L51" i="3" l="1"/>
  <c r="AH52" i="3" l="1"/>
  <c r="AG52" i="3"/>
  <c r="U51" i="3"/>
  <c r="E52" i="3" s="1"/>
  <c r="H52" i="3" s="1"/>
  <c r="Y50" i="3"/>
  <c r="D52" i="3" l="1"/>
  <c r="F52" i="3" s="1"/>
  <c r="K52" i="3"/>
  <c r="G52" i="3" l="1"/>
  <c r="V52" i="3"/>
  <c r="AE52" i="3"/>
  <c r="I52" i="3"/>
  <c r="J52" i="3"/>
  <c r="M52" i="3"/>
  <c r="N52" i="3" s="1"/>
  <c r="L52" i="3" l="1"/>
  <c r="W52" i="3"/>
  <c r="AH53" i="3" l="1"/>
  <c r="AG53" i="3"/>
  <c r="U52" i="3"/>
  <c r="E53" i="3" s="1"/>
  <c r="H53" i="3" s="1"/>
  <c r="Y51" i="3"/>
  <c r="D53" i="3" l="1"/>
  <c r="G53" i="3" s="1"/>
  <c r="K53" i="3"/>
  <c r="F53" i="3" l="1"/>
  <c r="I53" i="3"/>
  <c r="J53" i="3"/>
  <c r="M53" i="3"/>
  <c r="N53" i="3" s="1"/>
  <c r="V53" i="3"/>
  <c r="W53" i="3" s="1"/>
  <c r="AE53" i="3"/>
  <c r="L53" i="3" l="1"/>
  <c r="AH54" i="3" l="1"/>
  <c r="AG54" i="3"/>
  <c r="U53" i="3"/>
  <c r="D54" i="3" s="1"/>
  <c r="Y52" i="3"/>
  <c r="E54" i="3" l="1"/>
  <c r="H54" i="3" s="1"/>
  <c r="K54" i="3" s="1"/>
  <c r="G54" i="3"/>
  <c r="F54" i="3" l="1"/>
  <c r="I54" i="3"/>
  <c r="J54" i="3"/>
  <c r="M54" i="3"/>
  <c r="N54" i="3" s="1"/>
  <c r="V54" i="3"/>
  <c r="W54" i="3" s="1"/>
  <c r="AE54" i="3"/>
  <c r="L54" i="3" l="1"/>
  <c r="U54" i="3" l="1"/>
  <c r="D55" i="3" s="1"/>
  <c r="AH55" i="3"/>
  <c r="E55" i="3"/>
  <c r="H55" i="3" s="1"/>
  <c r="AG55" i="3"/>
  <c r="Y53" i="3"/>
  <c r="K55" i="3" l="1"/>
  <c r="F55" i="3"/>
  <c r="G55" i="3"/>
  <c r="I55" i="3" l="1"/>
  <c r="J55" i="3"/>
  <c r="M55" i="3"/>
  <c r="N55" i="3" s="1"/>
  <c r="V55" i="3"/>
  <c r="W55" i="3" s="1"/>
  <c r="AE55" i="3"/>
  <c r="L55" i="3" l="1"/>
  <c r="AH56" i="3" l="1"/>
  <c r="U55" i="3"/>
  <c r="D56" i="3" s="1"/>
  <c r="AG56" i="3"/>
  <c r="Y54" i="3"/>
  <c r="E56" i="3" l="1"/>
  <c r="H56" i="3" s="1"/>
  <c r="K56" i="3" s="1"/>
  <c r="G56" i="3"/>
  <c r="F56" i="3" l="1"/>
  <c r="I56" i="3"/>
  <c r="J56" i="3"/>
  <c r="M56" i="3"/>
  <c r="N56" i="3" s="1"/>
  <c r="V56" i="3"/>
  <c r="W56" i="3" s="1"/>
  <c r="AE56" i="3"/>
  <c r="L56" i="3" l="1"/>
  <c r="AG57" i="3" l="1"/>
  <c r="U56" i="3"/>
  <c r="D57" i="3" s="1"/>
  <c r="AH57" i="3"/>
  <c r="E57" i="3"/>
  <c r="H57" i="3" s="1"/>
  <c r="Y55" i="3"/>
  <c r="K57" i="3" l="1"/>
  <c r="F57" i="3"/>
  <c r="G57" i="3"/>
  <c r="I57" i="3" l="1"/>
  <c r="J57" i="3"/>
  <c r="M57" i="3"/>
  <c r="N57" i="3" s="1"/>
  <c r="AE57" i="3"/>
  <c r="V57" i="3"/>
  <c r="W57" i="3" s="1"/>
  <c r="L57" i="3" l="1"/>
  <c r="U57" i="3" l="1"/>
  <c r="D58" i="3" s="1"/>
  <c r="AG58" i="3"/>
  <c r="E58" i="3"/>
  <c r="H58" i="3" s="1"/>
  <c r="AH58" i="3"/>
  <c r="Y56" i="3"/>
  <c r="K58" i="3" l="1"/>
  <c r="F58" i="3"/>
  <c r="G58" i="3"/>
  <c r="I58" i="3" l="1"/>
  <c r="J58" i="3"/>
  <c r="M58" i="3"/>
  <c r="N58" i="3" s="1"/>
  <c r="V58" i="3"/>
  <c r="W58" i="3" s="1"/>
  <c r="AE58" i="3"/>
  <c r="L58" i="3" l="1"/>
  <c r="AG59" i="3" l="1"/>
  <c r="U58" i="3"/>
  <c r="E59" i="3" s="1"/>
  <c r="H59" i="3" s="1"/>
  <c r="AH59" i="3"/>
  <c r="Y57" i="3"/>
  <c r="D59" i="3" l="1"/>
  <c r="F59" i="3" s="1"/>
  <c r="K59" i="3"/>
  <c r="G59" i="3" l="1"/>
  <c r="I59" i="3"/>
  <c r="J59" i="3"/>
  <c r="M59" i="3"/>
  <c r="N59" i="3" s="1"/>
  <c r="AE59" i="3"/>
  <c r="V59" i="3"/>
  <c r="W59" i="3" s="1"/>
  <c r="L59" i="3" l="1"/>
  <c r="AH60" i="3" l="1"/>
  <c r="U59" i="3"/>
  <c r="D60" i="3" s="1"/>
  <c r="AG60" i="3"/>
  <c r="E60" i="3"/>
  <c r="H60" i="3" s="1"/>
  <c r="Y58" i="3"/>
  <c r="F60" i="3" l="1"/>
  <c r="G60" i="3"/>
  <c r="K60" i="3"/>
  <c r="AE60" i="3" l="1"/>
  <c r="V60" i="3"/>
  <c r="I60" i="3"/>
  <c r="J60" i="3"/>
  <c r="M60" i="3"/>
  <c r="N60" i="3" s="1"/>
  <c r="W60" i="3" l="1"/>
  <c r="L60" i="3"/>
  <c r="AG61" i="3" l="1"/>
  <c r="U60" i="3"/>
  <c r="D61" i="3" s="1"/>
  <c r="AH61" i="3"/>
  <c r="E61" i="3"/>
  <c r="H61" i="3" s="1"/>
  <c r="Y59" i="3"/>
  <c r="F61" i="3" l="1"/>
  <c r="G61" i="3"/>
  <c r="K61" i="3"/>
  <c r="I61" i="3" l="1"/>
  <c r="J61" i="3"/>
  <c r="M61" i="3"/>
  <c r="N61" i="3" s="1"/>
  <c r="V61" i="3"/>
  <c r="W61" i="3" s="1"/>
  <c r="AE61" i="3"/>
  <c r="L61" i="3" l="1"/>
  <c r="AG62" i="3" l="1"/>
  <c r="U61" i="3"/>
  <c r="D62" i="3" s="1"/>
  <c r="AH62" i="3"/>
  <c r="Y60" i="3"/>
  <c r="E62" i="3" l="1"/>
  <c r="H62" i="3" s="1"/>
  <c r="G62" i="3"/>
  <c r="K62" i="3"/>
  <c r="F62" i="3" l="1"/>
  <c r="AE62" i="3"/>
  <c r="V62" i="3"/>
  <c r="I62" i="3"/>
  <c r="J62" i="3"/>
  <c r="M62" i="3"/>
  <c r="N62" i="3" s="1"/>
  <c r="W62" i="3" l="1"/>
  <c r="L62" i="3"/>
  <c r="U62" i="3" l="1"/>
  <c r="E63" i="3" s="1"/>
  <c r="H63" i="3" s="1"/>
  <c r="AG63" i="3"/>
  <c r="D63" i="3"/>
  <c r="AH63" i="3"/>
  <c r="Y61" i="3"/>
  <c r="F63" i="3" l="1"/>
  <c r="G63" i="3"/>
  <c r="K63" i="3"/>
  <c r="I63" i="3" l="1"/>
  <c r="J63" i="3"/>
  <c r="M63" i="3"/>
  <c r="N63" i="3" s="1"/>
  <c r="V63" i="3"/>
  <c r="W63" i="3" s="1"/>
  <c r="AE63" i="3"/>
  <c r="L63" i="3" l="1"/>
  <c r="AH64" i="3" l="1"/>
  <c r="AG64" i="3"/>
  <c r="U63" i="3"/>
  <c r="E64" i="3" s="1"/>
  <c r="H64" i="3" s="1"/>
  <c r="Y62" i="3"/>
  <c r="K64" i="3" l="1"/>
  <c r="D64" i="3"/>
  <c r="V64" i="3" l="1"/>
  <c r="AE64" i="3"/>
  <c r="F64" i="3"/>
  <c r="G64" i="3"/>
  <c r="I64" i="3" l="1"/>
  <c r="J64" i="3"/>
  <c r="M64" i="3"/>
  <c r="N64" i="3" s="1"/>
  <c r="W64" i="3"/>
  <c r="L64" i="3" l="1"/>
  <c r="U64" i="3" l="1"/>
  <c r="E65" i="3" s="1"/>
  <c r="H65" i="3" s="1"/>
  <c r="AH65" i="3"/>
  <c r="AG65" i="3"/>
  <c r="D65" i="3"/>
  <c r="Y63" i="3"/>
  <c r="F65" i="3" l="1"/>
  <c r="G65" i="3"/>
  <c r="K65" i="3"/>
  <c r="V65" i="3" l="1"/>
  <c r="AE65" i="3"/>
  <c r="I65" i="3"/>
  <c r="J65" i="3"/>
  <c r="M65" i="3"/>
  <c r="N65" i="3" s="1"/>
  <c r="L65" i="3" l="1"/>
  <c r="W65" i="3"/>
  <c r="U65" i="3" l="1"/>
  <c r="D66" i="3" s="1"/>
  <c r="AH66" i="3"/>
  <c r="AG66" i="3"/>
  <c r="E66" i="3"/>
  <c r="H66" i="3" s="1"/>
  <c r="Y64" i="3"/>
  <c r="K66" i="3" l="1"/>
  <c r="F66" i="3"/>
  <c r="G66" i="3"/>
  <c r="I66" i="3" l="1"/>
  <c r="J66" i="3"/>
  <c r="M66" i="3"/>
  <c r="N66" i="3" s="1"/>
  <c r="V66" i="3"/>
  <c r="W66" i="3" s="1"/>
  <c r="AE66" i="3"/>
  <c r="L66" i="3" l="1"/>
  <c r="U66" i="3" l="1"/>
  <c r="D67" i="3" s="1"/>
  <c r="AH67" i="3"/>
  <c r="AG67" i="3"/>
  <c r="E67" i="3"/>
  <c r="H67" i="3" s="1"/>
  <c r="Y65" i="3"/>
  <c r="K67" i="3" l="1"/>
  <c r="F67" i="3"/>
  <c r="G67" i="3"/>
  <c r="V67" i="3" l="1"/>
  <c r="AE67" i="3"/>
  <c r="I67" i="3"/>
  <c r="J67" i="3"/>
  <c r="M67" i="3"/>
  <c r="N67" i="3" s="1"/>
  <c r="W67" i="3" l="1"/>
  <c r="L67" i="3"/>
  <c r="U67" i="3" l="1"/>
  <c r="D68" i="3" s="1"/>
  <c r="AH68" i="3"/>
  <c r="AG68" i="3"/>
  <c r="E68" i="3"/>
  <c r="H68" i="3" s="1"/>
  <c r="Y66" i="3"/>
  <c r="K68" i="3" l="1"/>
  <c r="F68" i="3"/>
  <c r="G68" i="3"/>
  <c r="I68" i="3" l="1"/>
  <c r="J68" i="3"/>
  <c r="M68" i="3"/>
  <c r="N68" i="3" s="1"/>
  <c r="V68" i="3"/>
  <c r="W68" i="3" s="1"/>
  <c r="AE68" i="3"/>
  <c r="L68" i="3" l="1"/>
  <c r="U68" i="3" l="1"/>
  <c r="D69" i="3" s="1"/>
  <c r="AH69" i="3"/>
  <c r="AG69" i="3"/>
  <c r="E69" i="3"/>
  <c r="H69" i="3" s="1"/>
  <c r="Y67" i="3"/>
  <c r="K69" i="3" l="1"/>
  <c r="F69" i="3"/>
  <c r="G69" i="3"/>
  <c r="AE69" i="3" l="1"/>
  <c r="V69" i="3"/>
  <c r="I69" i="3"/>
  <c r="J69" i="3"/>
  <c r="M69" i="3"/>
  <c r="N69" i="3" s="1"/>
  <c r="W69" i="3" l="1"/>
  <c r="L69" i="3"/>
  <c r="AH70" i="3" l="1"/>
  <c r="U69" i="3"/>
  <c r="E70" i="3" s="1"/>
  <c r="H70" i="3" s="1"/>
  <c r="AG70" i="3"/>
  <c r="D70" i="3"/>
  <c r="Y68" i="3"/>
  <c r="F70" i="3" l="1"/>
  <c r="G70" i="3"/>
  <c r="K70" i="3"/>
  <c r="I70" i="3" l="1"/>
  <c r="J70" i="3"/>
  <c r="M70" i="3"/>
  <c r="N70" i="3" s="1"/>
  <c r="V70" i="3"/>
  <c r="W70" i="3" s="1"/>
  <c r="AE70" i="3"/>
  <c r="L70" i="3" l="1"/>
  <c r="AG71" i="3" l="1"/>
  <c r="AH71" i="3"/>
  <c r="U70" i="3"/>
  <c r="E71" i="3" s="1"/>
  <c r="H71" i="3" s="1"/>
  <c r="D71" i="3"/>
  <c r="Y69" i="3"/>
  <c r="G71" i="3" l="1"/>
  <c r="F71" i="3"/>
  <c r="K71" i="3"/>
  <c r="V71" i="3" l="1"/>
  <c r="AE71" i="3"/>
  <c r="I71" i="3"/>
  <c r="J71" i="3"/>
  <c r="M71" i="3"/>
  <c r="N71" i="3" s="1"/>
  <c r="L71" i="3" l="1"/>
  <c r="W71" i="3"/>
  <c r="AH72" i="3" l="1"/>
  <c r="U71" i="3"/>
  <c r="E72" i="3" s="1"/>
  <c r="H72" i="3" s="1"/>
  <c r="AG72" i="3"/>
  <c r="D72" i="3"/>
  <c r="Y70" i="3"/>
  <c r="F72" i="3" l="1"/>
  <c r="G72" i="3"/>
  <c r="K72" i="3"/>
  <c r="V72" i="3" l="1"/>
  <c r="AE72" i="3"/>
  <c r="I72" i="3"/>
  <c r="W72" i="3" s="1"/>
  <c r="J72" i="3"/>
  <c r="M72" i="3"/>
  <c r="N72" i="3" s="1"/>
  <c r="L72" i="3" l="1"/>
  <c r="U72" i="3" l="1"/>
  <c r="D73" i="3" s="1"/>
  <c r="AH73" i="3"/>
  <c r="E73" i="3"/>
  <c r="H73" i="3" s="1"/>
  <c r="AG73" i="3"/>
  <c r="Y71" i="3"/>
  <c r="K73" i="3" l="1"/>
  <c r="F73" i="3"/>
  <c r="G73" i="3"/>
  <c r="I73" i="3" l="1"/>
  <c r="J73" i="3"/>
  <c r="M73" i="3"/>
  <c r="N73" i="3" s="1"/>
  <c r="V73" i="3"/>
  <c r="W73" i="3" s="1"/>
  <c r="AE73" i="3"/>
  <c r="L73" i="3" l="1"/>
  <c r="AG74" i="3" l="1"/>
  <c r="AH74" i="3"/>
  <c r="U73" i="3"/>
  <c r="D74" i="3" s="1"/>
  <c r="E74" i="3"/>
  <c r="H74" i="3" s="1"/>
  <c r="Y72" i="3"/>
  <c r="K74" i="3" l="1"/>
  <c r="F74" i="3"/>
  <c r="G74" i="3"/>
  <c r="I74" i="3" l="1"/>
  <c r="J74" i="3"/>
  <c r="M74" i="3"/>
  <c r="N74" i="3" s="1"/>
  <c r="V74" i="3"/>
  <c r="W74" i="3" s="1"/>
  <c r="AE74" i="3"/>
  <c r="L74" i="3" l="1"/>
  <c r="AG75" i="3" l="1"/>
  <c r="U74" i="3"/>
  <c r="E75" i="3" s="1"/>
  <c r="H75" i="3" s="1"/>
  <c r="AH75" i="3"/>
  <c r="D75" i="3"/>
  <c r="Y73" i="3"/>
  <c r="F75" i="3" l="1"/>
  <c r="G75" i="3"/>
  <c r="K75" i="3"/>
  <c r="V75" i="3" l="1"/>
  <c r="AE75" i="3"/>
  <c r="I75" i="3"/>
  <c r="W75" i="3" s="1"/>
  <c r="J75" i="3"/>
  <c r="M75" i="3"/>
  <c r="N75" i="3" s="1"/>
  <c r="L75" i="3" l="1"/>
  <c r="U75" i="3" l="1"/>
  <c r="E76" i="3" s="1"/>
  <c r="H76" i="3" s="1"/>
  <c r="AH76" i="3"/>
  <c r="AG76" i="3"/>
  <c r="D76" i="3"/>
  <c r="Y74" i="3"/>
  <c r="F76" i="3" l="1"/>
  <c r="G76" i="3"/>
  <c r="K76" i="3"/>
  <c r="V76" i="3" l="1"/>
  <c r="AE76" i="3"/>
  <c r="I76" i="3"/>
  <c r="J76" i="3"/>
  <c r="M76" i="3"/>
  <c r="N76" i="3" s="1"/>
  <c r="L76" i="3" l="1"/>
  <c r="W76" i="3"/>
  <c r="U76" i="3" l="1"/>
  <c r="D77" i="3" s="1"/>
  <c r="AH77" i="3"/>
  <c r="AG77" i="3"/>
  <c r="E77" i="3"/>
  <c r="H77" i="3" s="1"/>
  <c r="Y75" i="3"/>
  <c r="K77" i="3" l="1"/>
  <c r="F77" i="3"/>
  <c r="G77" i="3"/>
  <c r="I77" i="3" l="1"/>
  <c r="J77" i="3"/>
  <c r="M77" i="3"/>
  <c r="N77" i="3" s="1"/>
  <c r="AE77" i="3"/>
  <c r="V77" i="3"/>
  <c r="W77" i="3" s="1"/>
  <c r="L77" i="3" l="1"/>
  <c r="AH78" i="3" l="1"/>
  <c r="U77" i="3"/>
  <c r="D78" i="3" s="1"/>
  <c r="AG78" i="3"/>
  <c r="Y76" i="3"/>
  <c r="E78" i="3" l="1"/>
  <c r="H78" i="3" s="1"/>
  <c r="K78" i="3" s="1"/>
  <c r="G78" i="3"/>
  <c r="F78" i="3" l="1"/>
  <c r="I78" i="3"/>
  <c r="J78" i="3"/>
  <c r="M78" i="3"/>
  <c r="N78" i="3" s="1"/>
  <c r="V78" i="3"/>
  <c r="W78" i="3" s="1"/>
  <c r="AE78" i="3"/>
  <c r="L78" i="3" l="1"/>
  <c r="U78" i="3" l="1"/>
  <c r="E79" i="3" s="1"/>
  <c r="H79" i="3" s="1"/>
  <c r="AH79" i="3"/>
  <c r="AG79" i="3"/>
  <c r="D79" i="3"/>
  <c r="Y77" i="3"/>
  <c r="F79" i="3" l="1"/>
  <c r="G79" i="3"/>
  <c r="K79" i="3"/>
  <c r="V79" i="3" l="1"/>
  <c r="AE79" i="3"/>
  <c r="I79" i="3"/>
  <c r="J79" i="3"/>
  <c r="M79" i="3"/>
  <c r="N79" i="3" s="1"/>
  <c r="L79" i="3" l="1"/>
  <c r="W79" i="3"/>
  <c r="AH80" i="3" l="1"/>
  <c r="AG80" i="3"/>
  <c r="U79" i="3"/>
  <c r="E80" i="3" s="1"/>
  <c r="H80" i="3" s="1"/>
  <c r="Y78" i="3"/>
  <c r="D80" i="3" l="1"/>
  <c r="F80" i="3"/>
  <c r="G80" i="3"/>
  <c r="K80" i="3"/>
  <c r="AE80" i="3" l="1"/>
  <c r="V80" i="3"/>
  <c r="I80" i="3"/>
  <c r="J80" i="3"/>
  <c r="M80" i="3"/>
  <c r="N80" i="3" s="1"/>
  <c r="L80" i="3" l="1"/>
  <c r="W80" i="3"/>
  <c r="U80" i="3" l="1"/>
  <c r="E81" i="3" s="1"/>
  <c r="H81" i="3" s="1"/>
  <c r="AG81" i="3"/>
  <c r="AH81" i="3"/>
  <c r="D81" i="3"/>
  <c r="Y79" i="3"/>
  <c r="F81" i="3" l="1"/>
  <c r="G81" i="3"/>
  <c r="K81" i="3"/>
  <c r="I81" i="3" l="1"/>
  <c r="J81" i="3"/>
  <c r="M81" i="3"/>
  <c r="N81" i="3" s="1"/>
  <c r="V81" i="3"/>
  <c r="W81" i="3" s="1"/>
  <c r="AE81" i="3"/>
  <c r="L81" i="3" l="1"/>
  <c r="AH82" i="3" l="1"/>
  <c r="AG82" i="3"/>
  <c r="U81" i="3"/>
  <c r="E82" i="3" s="1"/>
  <c r="H82" i="3" s="1"/>
  <c r="Y80" i="3"/>
  <c r="D82" i="3" l="1"/>
  <c r="F82" i="3" s="1"/>
  <c r="K82" i="3"/>
  <c r="G82" i="3" l="1"/>
  <c r="V82" i="3"/>
  <c r="AE82" i="3"/>
  <c r="I82" i="3"/>
  <c r="J82" i="3"/>
  <c r="M82" i="3"/>
  <c r="N82" i="3" s="1"/>
  <c r="L82" i="3" l="1"/>
  <c r="W82" i="3"/>
  <c r="AG83" i="3" l="1"/>
  <c r="U82" i="3"/>
  <c r="D83" i="3" s="1"/>
  <c r="AH83" i="3"/>
  <c r="Y81" i="3"/>
  <c r="E83" i="3" l="1"/>
  <c r="H83" i="3" s="1"/>
  <c r="K83" i="3" s="1"/>
  <c r="G83" i="3"/>
  <c r="F83" i="3" l="1"/>
  <c r="V83" i="3"/>
  <c r="AE83" i="3"/>
  <c r="I83" i="3"/>
  <c r="J83" i="3"/>
  <c r="M83" i="3"/>
  <c r="N83" i="3" s="1"/>
  <c r="L83" i="3" l="1"/>
  <c r="W83" i="3"/>
  <c r="AH84" i="3" l="1"/>
  <c r="AG84" i="3"/>
  <c r="U83" i="3"/>
  <c r="D84" i="3" s="1"/>
  <c r="Y82" i="3"/>
  <c r="E84" i="3" l="1"/>
  <c r="H84" i="3" s="1"/>
  <c r="F84" i="3"/>
  <c r="G84" i="3"/>
  <c r="K84" i="3"/>
  <c r="V84" i="3" l="1"/>
  <c r="AE84" i="3"/>
  <c r="I84" i="3"/>
  <c r="J84" i="3"/>
  <c r="M84" i="3"/>
  <c r="N84" i="3" s="1"/>
  <c r="AD84" i="3" l="1"/>
  <c r="L84" i="3"/>
  <c r="W84" i="3"/>
  <c r="AH85" i="3" l="1"/>
  <c r="AG85" i="3"/>
  <c r="U84" i="3"/>
  <c r="D85" i="3" s="1"/>
  <c r="E85" i="3"/>
  <c r="H85" i="3" s="1"/>
  <c r="Y83" i="3"/>
  <c r="K85" i="3" l="1"/>
  <c r="F85" i="3"/>
  <c r="G85" i="3"/>
  <c r="I85" i="3" l="1"/>
  <c r="J85" i="3"/>
  <c r="M85" i="3"/>
  <c r="N85" i="3" s="1"/>
  <c r="V85" i="3"/>
  <c r="W85" i="3" s="1"/>
  <c r="AE85" i="3"/>
  <c r="L85" i="3" l="1"/>
  <c r="AH86" i="3" l="1"/>
  <c r="AG86" i="3"/>
  <c r="U85" i="3"/>
  <c r="E86" i="3" s="1"/>
  <c r="H86" i="3" s="1"/>
  <c r="Y84" i="3"/>
  <c r="D86" i="3" l="1"/>
  <c r="F86" i="3" s="1"/>
  <c r="K86" i="3"/>
  <c r="G86" i="3" l="1"/>
  <c r="V86" i="3"/>
  <c r="AE86" i="3"/>
  <c r="I86" i="3"/>
  <c r="J86" i="3"/>
  <c r="M86" i="3"/>
  <c r="N86" i="3" s="1"/>
  <c r="L86" i="3" l="1"/>
  <c r="W86" i="3"/>
  <c r="U86" i="3" l="1"/>
  <c r="E87" i="3" s="1"/>
  <c r="H87" i="3" s="1"/>
  <c r="AH87" i="3"/>
  <c r="AG87" i="3"/>
  <c r="D87" i="3"/>
  <c r="Y85" i="3"/>
  <c r="F87" i="3" l="1"/>
  <c r="G87" i="3"/>
  <c r="K87" i="3"/>
  <c r="V87" i="3" l="1"/>
  <c r="AE87" i="3"/>
  <c r="I87" i="3"/>
  <c r="J87" i="3"/>
  <c r="M87" i="3"/>
  <c r="N87" i="3" s="1"/>
  <c r="L87" i="3" l="1"/>
  <c r="W87" i="3"/>
  <c r="U87" i="3" l="1"/>
  <c r="E88" i="3" s="1"/>
  <c r="H88" i="3" s="1"/>
  <c r="AG88" i="3"/>
  <c r="AH88" i="3"/>
  <c r="D88" i="3"/>
  <c r="Y86" i="3"/>
  <c r="F88" i="3" l="1"/>
  <c r="G88" i="3"/>
  <c r="K88" i="3"/>
  <c r="V88" i="3" l="1"/>
  <c r="AE88" i="3"/>
  <c r="I88" i="3"/>
  <c r="J88" i="3"/>
  <c r="M88" i="3"/>
  <c r="N88" i="3" s="1"/>
  <c r="L88" i="3" l="1"/>
  <c r="W88" i="3"/>
  <c r="AH89" i="3" l="1"/>
  <c r="U88" i="3"/>
  <c r="E89" i="3" s="1"/>
  <c r="H89" i="3" s="1"/>
  <c r="AG89" i="3"/>
  <c r="D89" i="3"/>
  <c r="Y87" i="3"/>
  <c r="K89" i="3" l="1"/>
  <c r="F89" i="3"/>
  <c r="G89" i="3"/>
  <c r="I89" i="3" l="1"/>
  <c r="J89" i="3"/>
  <c r="M89" i="3"/>
  <c r="N89" i="3" s="1"/>
  <c r="AE89" i="3"/>
  <c r="V89" i="3"/>
  <c r="W89" i="3" s="1"/>
  <c r="L89" i="3" l="1"/>
  <c r="U89" i="3" l="1"/>
  <c r="D90" i="3" s="1"/>
  <c r="AH90" i="3"/>
  <c r="AG90" i="3"/>
  <c r="E90" i="3"/>
  <c r="H90" i="3" s="1"/>
  <c r="Y88" i="3"/>
  <c r="K90" i="3" l="1"/>
  <c r="F90" i="3"/>
  <c r="G90" i="3"/>
  <c r="I90" i="3" l="1"/>
  <c r="J90" i="3"/>
  <c r="M90" i="3"/>
  <c r="N90" i="3" s="1"/>
  <c r="V90" i="3"/>
  <c r="W90" i="3" s="1"/>
  <c r="AE90" i="3"/>
  <c r="L90" i="3" l="1"/>
  <c r="AG91" i="3" l="1"/>
  <c r="AH91" i="3"/>
  <c r="U90" i="3"/>
  <c r="D91" i="3" s="1"/>
  <c r="Y89" i="3"/>
  <c r="E91" i="3" l="1"/>
  <c r="H91" i="3" s="1"/>
  <c r="K91" i="3" s="1"/>
  <c r="F91" i="3"/>
  <c r="G91" i="3"/>
  <c r="I91" i="3" l="1"/>
  <c r="J91" i="3"/>
  <c r="M91" i="3"/>
  <c r="N91" i="3" s="1"/>
  <c r="V91" i="3"/>
  <c r="W91" i="3" s="1"/>
  <c r="AE91" i="3"/>
  <c r="L91" i="3" l="1"/>
  <c r="AH92" i="3" l="1"/>
  <c r="AG92" i="3"/>
  <c r="U91" i="3"/>
  <c r="D92" i="3" s="1"/>
  <c r="Y90" i="3"/>
  <c r="E92" i="3" l="1"/>
  <c r="H92" i="3" s="1"/>
  <c r="K92" i="3" s="1"/>
  <c r="G92" i="3"/>
  <c r="F92" i="3" l="1"/>
  <c r="I92" i="3"/>
  <c r="J92" i="3"/>
  <c r="M92" i="3"/>
  <c r="N92" i="3" s="1"/>
  <c r="V92" i="3"/>
  <c r="W92" i="3" s="1"/>
  <c r="AE92" i="3"/>
  <c r="L92" i="3" l="1"/>
  <c r="U92" i="3" l="1"/>
  <c r="D93" i="3" s="1"/>
  <c r="AH93" i="3"/>
  <c r="AG93" i="3"/>
  <c r="E93" i="3"/>
  <c r="H93" i="3" s="1"/>
  <c r="Y91" i="3"/>
  <c r="K93" i="3" l="1"/>
  <c r="F93" i="3"/>
  <c r="G93" i="3"/>
  <c r="I93" i="3" l="1"/>
  <c r="J93" i="3"/>
  <c r="M93" i="3"/>
  <c r="N93" i="3" s="1"/>
  <c r="V93" i="3"/>
  <c r="W93" i="3" s="1"/>
  <c r="AE93" i="3"/>
  <c r="L93" i="3" l="1"/>
  <c r="AG94" i="3" l="1"/>
  <c r="AH94" i="3"/>
  <c r="U93" i="3"/>
  <c r="D94" i="3" s="1"/>
  <c r="Y92" i="3"/>
  <c r="E94" i="3" l="1"/>
  <c r="H94" i="3" s="1"/>
  <c r="F94" i="3"/>
  <c r="G94" i="3"/>
  <c r="K94" i="3"/>
  <c r="I94" i="3" l="1"/>
  <c r="J94" i="3"/>
  <c r="M94" i="3"/>
  <c r="N94" i="3" s="1"/>
  <c r="AE94" i="3"/>
  <c r="V94" i="3"/>
  <c r="W94" i="3" s="1"/>
  <c r="L94" i="3" l="1"/>
  <c r="U94" i="3" l="1"/>
  <c r="D95" i="3" s="1"/>
  <c r="AG95" i="3"/>
  <c r="AH95" i="3"/>
  <c r="E95" i="3"/>
  <c r="H95" i="3" s="1"/>
  <c r="Y93" i="3"/>
  <c r="K95" i="3" l="1"/>
  <c r="F95" i="3"/>
  <c r="G95" i="3"/>
  <c r="V95" i="3" l="1"/>
  <c r="AE95" i="3"/>
  <c r="I95" i="3"/>
  <c r="J95" i="3"/>
  <c r="M95" i="3"/>
  <c r="N95" i="3" s="1"/>
  <c r="L95" i="3" l="1"/>
  <c r="W95" i="3"/>
  <c r="AG96" i="3" l="1"/>
  <c r="AH96" i="3"/>
  <c r="U95" i="3"/>
  <c r="D96" i="3" s="1"/>
  <c r="Y94" i="3"/>
  <c r="E96" i="3" l="1"/>
  <c r="H96" i="3" s="1"/>
  <c r="K96" i="3" s="1"/>
  <c r="G96" i="3"/>
  <c r="F96" i="3" l="1"/>
  <c r="I96" i="3"/>
  <c r="J96" i="3"/>
  <c r="M96" i="3"/>
  <c r="N96" i="3" s="1"/>
  <c r="V96" i="3"/>
  <c r="W96" i="3" s="1"/>
  <c r="AE96" i="3"/>
  <c r="L96" i="3" l="1"/>
  <c r="AG97" i="3" l="1"/>
  <c r="AH97" i="3"/>
  <c r="U96" i="3"/>
  <c r="E97" i="3" s="1"/>
  <c r="H97" i="3" s="1"/>
  <c r="Y95" i="3"/>
  <c r="D97" i="3" l="1"/>
  <c r="F97" i="3" s="1"/>
  <c r="K97" i="3"/>
  <c r="G97" i="3" l="1"/>
  <c r="I97" i="3" s="1"/>
  <c r="J97" i="3"/>
  <c r="M97" i="3"/>
  <c r="N97" i="3" s="1"/>
  <c r="V97" i="3"/>
  <c r="AE97" i="3"/>
  <c r="L97" i="3" l="1"/>
  <c r="W97" i="3"/>
  <c r="U97" i="3" l="1"/>
  <c r="D98" i="3" s="1"/>
  <c r="AG98" i="3"/>
  <c r="E98" i="3"/>
  <c r="H98" i="3" s="1"/>
  <c r="AH98" i="3"/>
  <c r="Y96" i="3"/>
  <c r="K98" i="3" l="1"/>
  <c r="F98" i="3"/>
  <c r="G98" i="3"/>
  <c r="V98" i="3" l="1"/>
  <c r="AE98" i="3"/>
  <c r="I98" i="3"/>
  <c r="J98" i="3"/>
  <c r="M98" i="3"/>
  <c r="N98" i="3" s="1"/>
  <c r="L98" i="3" l="1"/>
  <c r="W98" i="3"/>
  <c r="AG99" i="3" l="1"/>
  <c r="AH99" i="3"/>
  <c r="U98" i="3"/>
  <c r="D99" i="3" s="1"/>
  <c r="Y97" i="3"/>
  <c r="G99" i="3" l="1"/>
  <c r="E99" i="3"/>
  <c r="H99" i="3" s="1"/>
  <c r="I99" i="3" l="1"/>
  <c r="J99" i="3"/>
  <c r="M99" i="3"/>
  <c r="N99" i="3" s="1"/>
  <c r="K99" i="3"/>
  <c r="F99" i="3"/>
  <c r="L99" i="3" l="1"/>
  <c r="AE99" i="3"/>
  <c r="V99" i="3"/>
  <c r="W99" i="3" s="1"/>
  <c r="U99" i="3" l="1"/>
  <c r="D100" i="3" s="1"/>
  <c r="E100" i="3"/>
  <c r="H100" i="3" s="1"/>
  <c r="AH100" i="3"/>
  <c r="AG100" i="3"/>
  <c r="Y98" i="3"/>
  <c r="K100" i="3" l="1"/>
  <c r="F100" i="3"/>
  <c r="G100" i="3"/>
  <c r="I100" i="3" l="1"/>
  <c r="J100" i="3"/>
  <c r="M100" i="3"/>
  <c r="N100" i="3" s="1"/>
  <c r="V100" i="3"/>
  <c r="W100" i="3" s="1"/>
  <c r="AE100" i="3"/>
  <c r="L100" i="3" l="1"/>
  <c r="AH101" i="3" l="1"/>
  <c r="U100" i="3"/>
  <c r="E101" i="3" s="1"/>
  <c r="H101" i="3" s="1"/>
  <c r="AG101" i="3"/>
  <c r="D101" i="3"/>
  <c r="Y99" i="3"/>
  <c r="K101" i="3" l="1"/>
  <c r="F101" i="3"/>
  <c r="G101" i="3"/>
  <c r="AE101" i="3" l="1"/>
  <c r="V101" i="3"/>
  <c r="I101" i="3"/>
  <c r="J101" i="3"/>
  <c r="M101" i="3"/>
  <c r="N101" i="3" s="1"/>
  <c r="L101" i="3" l="1"/>
  <c r="W101" i="3"/>
  <c r="AH102" i="3" l="1"/>
  <c r="AG102" i="3"/>
  <c r="U101" i="3"/>
  <c r="E102" i="3" s="1"/>
  <c r="H102" i="3" s="1"/>
  <c r="Y100" i="3"/>
  <c r="K102" i="3" l="1"/>
  <c r="D102" i="3"/>
  <c r="F102" i="3" l="1"/>
  <c r="G102" i="3"/>
  <c r="V102" i="3"/>
  <c r="AE102" i="3"/>
  <c r="I102" i="3" l="1"/>
  <c r="W102" i="3" s="1"/>
  <c r="J102" i="3"/>
  <c r="M102" i="3"/>
  <c r="N102" i="3" s="1"/>
  <c r="L102" i="3" l="1"/>
  <c r="AG103" i="3" l="1"/>
  <c r="AH103" i="3"/>
  <c r="U102" i="3"/>
  <c r="E103" i="3" s="1"/>
  <c r="H103" i="3" s="1"/>
  <c r="Y101" i="3"/>
  <c r="D103" i="3" l="1"/>
  <c r="K103" i="3"/>
  <c r="F103" i="3"/>
  <c r="G103" i="3"/>
  <c r="I103" i="3" l="1"/>
  <c r="J103" i="3"/>
  <c r="M103" i="3"/>
  <c r="N103" i="3" s="1"/>
  <c r="V103" i="3"/>
  <c r="W103" i="3" s="1"/>
  <c r="AE103" i="3"/>
  <c r="L103" i="3" l="1"/>
  <c r="AG104" i="3" l="1"/>
  <c r="AH104" i="3"/>
  <c r="U103" i="3"/>
  <c r="E104" i="3" s="1"/>
  <c r="H104" i="3" s="1"/>
  <c r="Y102" i="3"/>
  <c r="D104" i="3" l="1"/>
  <c r="F104" i="3" s="1"/>
  <c r="K104" i="3"/>
  <c r="G104" i="3" l="1"/>
  <c r="I104" i="3"/>
  <c r="J104" i="3"/>
  <c r="M104" i="3"/>
  <c r="N104" i="3" s="1"/>
  <c r="A105" i="3"/>
  <c r="B105" i="3" s="1"/>
  <c r="V104" i="3"/>
  <c r="W104" i="3" s="1"/>
  <c r="AE104" i="3"/>
  <c r="AA105" i="3" l="1"/>
  <c r="AD105" i="3"/>
  <c r="AC105" i="3"/>
  <c r="P105" i="3"/>
  <c r="Q105" i="3" s="1"/>
  <c r="R105" i="3" s="1"/>
  <c r="S105" i="3" s="1"/>
  <c r="T105" i="3" s="1"/>
  <c r="Z105" i="3"/>
  <c r="L104" i="3"/>
  <c r="U104" i="3" l="1"/>
  <c r="E105" i="3" s="1"/>
  <c r="H105" i="3" s="1"/>
  <c r="AG105" i="3"/>
  <c r="AH105" i="3"/>
  <c r="D105" i="3"/>
  <c r="Y103" i="3"/>
  <c r="F105" i="3" l="1"/>
  <c r="G105" i="3"/>
  <c r="K105" i="3"/>
  <c r="AE105" i="3" l="1"/>
  <c r="V105" i="3"/>
  <c r="A106" i="3"/>
  <c r="B106" i="3" s="1"/>
  <c r="I105" i="3"/>
  <c r="J105" i="3"/>
  <c r="M105" i="3"/>
  <c r="N105" i="3" s="1"/>
  <c r="L105" i="3" l="1"/>
  <c r="AA106" i="3"/>
  <c r="AD106" i="3"/>
  <c r="P106" i="3"/>
  <c r="Q106" i="3" s="1"/>
  <c r="R106" i="3" s="1"/>
  <c r="S106" i="3" s="1"/>
  <c r="T106" i="3" s="1"/>
  <c r="AC106" i="3"/>
  <c r="Z106" i="3"/>
  <c r="W105" i="3"/>
  <c r="AH106" i="3" l="1"/>
  <c r="AG106" i="3"/>
  <c r="U105" i="3"/>
  <c r="D106" i="3" s="1"/>
  <c r="Y104" i="3"/>
  <c r="E106" i="3" l="1"/>
  <c r="H106" i="3" s="1"/>
  <c r="K106" i="3" s="1"/>
  <c r="G106" i="3"/>
  <c r="F106" i="3" l="1"/>
  <c r="AE106" i="3"/>
  <c r="V106" i="3"/>
  <c r="A107" i="3"/>
  <c r="B107" i="3" s="1"/>
  <c r="I106" i="3"/>
  <c r="J106" i="3"/>
  <c r="M106" i="3"/>
  <c r="N106" i="3" s="1"/>
  <c r="L106" i="3" l="1"/>
  <c r="W106" i="3"/>
  <c r="Z107" i="3"/>
  <c r="AA107" i="3"/>
  <c r="AC107" i="3"/>
  <c r="P107" i="3"/>
  <c r="Q107" i="3" s="1"/>
  <c r="R107" i="3" s="1"/>
  <c r="S107" i="3" s="1"/>
  <c r="T107" i="3" s="1"/>
  <c r="AD107" i="3"/>
  <c r="AG107" i="3" l="1"/>
  <c r="AH107" i="3"/>
  <c r="U106" i="3"/>
  <c r="E107" i="3" s="1"/>
  <c r="H107" i="3" s="1"/>
  <c r="Y105" i="3"/>
  <c r="D107" i="3" l="1"/>
  <c r="K107" i="3"/>
  <c r="F107" i="3"/>
  <c r="G107" i="3"/>
  <c r="I107" i="3" l="1"/>
  <c r="J107" i="3"/>
  <c r="M107" i="3"/>
  <c r="N107" i="3" s="1"/>
  <c r="AE107" i="3"/>
  <c r="V107" i="3"/>
  <c r="A108" i="3"/>
  <c r="B108" i="3" s="1"/>
  <c r="L107" i="3" l="1"/>
  <c r="AC108" i="3"/>
  <c r="AD108" i="3"/>
  <c r="P108" i="3"/>
  <c r="Q108" i="3" s="1"/>
  <c r="R108" i="3" s="1"/>
  <c r="S108" i="3" s="1"/>
  <c r="T108" i="3" s="1"/>
  <c r="AA108" i="3"/>
  <c r="Z108" i="3"/>
  <c r="W107" i="3"/>
  <c r="AH108" i="3" l="1"/>
  <c r="U107" i="3"/>
  <c r="E108" i="3" s="1"/>
  <c r="H108" i="3" s="1"/>
  <c r="AG108" i="3"/>
  <c r="D108" i="3"/>
  <c r="Y106" i="3"/>
  <c r="F108" i="3" l="1"/>
  <c r="G108" i="3"/>
  <c r="K108" i="3"/>
  <c r="I108" i="3" l="1"/>
  <c r="J108" i="3"/>
  <c r="M108" i="3"/>
  <c r="N108" i="3" s="1"/>
  <c r="AE108" i="3"/>
  <c r="V108" i="3"/>
  <c r="W108" i="3" s="1"/>
  <c r="A109" i="3"/>
  <c r="B109" i="3" s="1"/>
  <c r="L108" i="3" l="1"/>
  <c r="P109" i="3"/>
  <c r="Q109" i="3" s="1"/>
  <c r="R109" i="3" s="1"/>
  <c r="S109" i="3" s="1"/>
  <c r="T109" i="3" s="1"/>
  <c r="AA109" i="3"/>
  <c r="AD109" i="3"/>
  <c r="Z109" i="3"/>
  <c r="AC109" i="3"/>
  <c r="AG109" i="3" l="1"/>
  <c r="U108" i="3"/>
  <c r="D109" i="3" s="1"/>
  <c r="AH109" i="3"/>
  <c r="E109" i="3"/>
  <c r="H109" i="3" s="1"/>
  <c r="Y107" i="3"/>
  <c r="K109" i="3" l="1"/>
  <c r="F109" i="3"/>
  <c r="L50" i="1" s="1"/>
  <c r="G109" i="3"/>
  <c r="I109" i="3" l="1"/>
  <c r="J109" i="3"/>
  <c r="M109" i="3"/>
  <c r="N109" i="3" s="1"/>
  <c r="M50" i="1" s="1"/>
  <c r="AE109" i="3"/>
  <c r="V109" i="3"/>
  <c r="W109" i="3" s="1"/>
  <c r="A110" i="3"/>
  <c r="B110" i="3" s="1"/>
  <c r="I26" i="1"/>
  <c r="I50" i="1"/>
  <c r="AD110" i="3" l="1"/>
  <c r="P110" i="3"/>
  <c r="Q110" i="3" s="1"/>
  <c r="R110" i="3" s="1"/>
  <c r="S110" i="3" s="1"/>
  <c r="T110" i="3" s="1"/>
  <c r="AA110" i="3"/>
  <c r="AC110" i="3"/>
  <c r="Z110" i="3"/>
  <c r="L109" i="3"/>
  <c r="J26" i="1"/>
  <c r="J50" i="1"/>
  <c r="D35" i="1"/>
  <c r="D33" i="1"/>
  <c r="K50" i="1"/>
  <c r="K26" i="1"/>
  <c r="J51" i="1" l="1"/>
  <c r="AH110" i="3"/>
  <c r="AG110" i="3"/>
  <c r="U109" i="3"/>
  <c r="D110" i="3" s="1"/>
  <c r="E110" i="3"/>
  <c r="H110" i="3" s="1"/>
  <c r="Y108" i="3"/>
  <c r="M26" i="1"/>
  <c r="I70" i="7"/>
  <c r="I72" i="7"/>
  <c r="I73" i="7" s="1"/>
  <c r="H51" i="1"/>
  <c r="D34" i="1"/>
  <c r="K110" i="3" l="1"/>
  <c r="F110" i="3"/>
  <c r="G110" i="3"/>
  <c r="I110" i="3" l="1"/>
  <c r="J110" i="3"/>
  <c r="M110" i="3"/>
  <c r="N110" i="3" s="1"/>
  <c r="AE110" i="3"/>
  <c r="V110" i="3"/>
  <c r="W110" i="3" s="1"/>
  <c r="A111" i="3"/>
  <c r="B111" i="3" s="1"/>
  <c r="L110" i="3" l="1"/>
  <c r="AA111" i="3"/>
  <c r="AC111" i="3"/>
  <c r="P111" i="3"/>
  <c r="Q111" i="3" s="1"/>
  <c r="R111" i="3" s="1"/>
  <c r="S111" i="3" s="1"/>
  <c r="T111" i="3" s="1"/>
  <c r="Z111" i="3"/>
  <c r="AD111" i="3"/>
  <c r="AH111" i="3" l="1"/>
  <c r="U110" i="3"/>
  <c r="E111" i="3" s="1"/>
  <c r="H111" i="3" s="1"/>
  <c r="AG111" i="3"/>
  <c r="D111" i="3"/>
  <c r="Y109" i="3"/>
  <c r="K111" i="3" l="1"/>
  <c r="F111" i="3"/>
  <c r="G111" i="3"/>
  <c r="I111" i="3" l="1"/>
  <c r="J111" i="3"/>
  <c r="M111" i="3"/>
  <c r="N111" i="3" s="1"/>
  <c r="AE111" i="3"/>
  <c r="V111" i="3"/>
  <c r="W111" i="3" s="1"/>
  <c r="A112" i="3"/>
  <c r="B112" i="3" s="1"/>
  <c r="L111" i="3" l="1"/>
  <c r="AA112" i="3"/>
  <c r="Z112" i="3"/>
  <c r="P112" i="3"/>
  <c r="Q112" i="3" s="1"/>
  <c r="R112" i="3" s="1"/>
  <c r="S112" i="3" s="1"/>
  <c r="T112" i="3" s="1"/>
  <c r="AC112" i="3"/>
  <c r="AH112" i="3" l="1"/>
  <c r="U111" i="3"/>
  <c r="D112" i="3" s="1"/>
  <c r="AG112" i="3"/>
  <c r="E112" i="3"/>
  <c r="H112" i="3" s="1"/>
  <c r="Y110" i="3"/>
  <c r="K112" i="3" l="1"/>
  <c r="F112" i="3"/>
  <c r="G112" i="3"/>
  <c r="I112" i="3" l="1"/>
  <c r="J112" i="3"/>
  <c r="M112" i="3"/>
  <c r="N112" i="3" s="1"/>
  <c r="AE112" i="3"/>
  <c r="V112" i="3"/>
  <c r="W112" i="3" s="1"/>
  <c r="A113" i="3"/>
  <c r="B113" i="3" s="1"/>
  <c r="L112" i="3" l="1"/>
  <c r="AD112" i="3"/>
  <c r="AC113" i="3"/>
  <c r="P113" i="3"/>
  <c r="Q113" i="3" s="1"/>
  <c r="R113" i="3" s="1"/>
  <c r="S113" i="3" s="1"/>
  <c r="T113" i="3" s="1"/>
  <c r="AD113" i="3"/>
  <c r="Z113" i="3"/>
  <c r="AA113" i="3"/>
  <c r="AG113" i="3" l="1"/>
  <c r="U112" i="3"/>
  <c r="E113" i="3" s="1"/>
  <c r="H113" i="3" s="1"/>
  <c r="AH113" i="3"/>
  <c r="D113" i="3"/>
  <c r="Y111" i="3"/>
  <c r="K113" i="3" l="1"/>
  <c r="F113" i="3"/>
  <c r="G113" i="3"/>
  <c r="I113" i="3" l="1"/>
  <c r="J113" i="3"/>
  <c r="M113" i="3"/>
  <c r="N113" i="3" s="1"/>
  <c r="AE113" i="3"/>
  <c r="V113" i="3"/>
  <c r="W113" i="3" s="1"/>
  <c r="A114" i="3"/>
  <c r="B114" i="3" s="1"/>
  <c r="L113" i="3" l="1"/>
  <c r="Z114" i="3"/>
  <c r="AA114" i="3"/>
  <c r="P114" i="3"/>
  <c r="Q114" i="3" s="1"/>
  <c r="R114" i="3" s="1"/>
  <c r="S114" i="3" s="1"/>
  <c r="T114" i="3" s="1"/>
  <c r="AC114" i="3"/>
  <c r="AD114" i="3"/>
  <c r="AH114" i="3" l="1"/>
  <c r="U113" i="3"/>
  <c r="D114" i="3" s="1"/>
  <c r="AG114" i="3"/>
  <c r="E114" i="3"/>
  <c r="H114" i="3" s="1"/>
  <c r="Y112" i="3"/>
  <c r="K114" i="3" l="1"/>
  <c r="F114" i="3"/>
  <c r="G114" i="3"/>
  <c r="I114" i="3" l="1"/>
  <c r="J114" i="3"/>
  <c r="M114" i="3"/>
  <c r="N114" i="3" s="1"/>
  <c r="AE114" i="3"/>
  <c r="V114" i="3"/>
  <c r="W114" i="3" s="1"/>
  <c r="A115" i="3"/>
  <c r="B115" i="3" s="1"/>
  <c r="L114" i="3" l="1"/>
  <c r="AA115" i="3"/>
  <c r="Z115" i="3"/>
  <c r="AC115" i="3"/>
  <c r="P115" i="3"/>
  <c r="Q115" i="3" s="1"/>
  <c r="R115" i="3" s="1"/>
  <c r="S115" i="3" s="1"/>
  <c r="T115" i="3" s="1"/>
  <c r="AD115" i="3"/>
  <c r="U114" i="3" l="1"/>
  <c r="D115" i="3" s="1"/>
  <c r="AH115" i="3"/>
  <c r="AG115" i="3"/>
  <c r="E115" i="3"/>
  <c r="H115" i="3" s="1"/>
  <c r="Y113" i="3"/>
  <c r="K115" i="3" l="1"/>
  <c r="F115" i="3"/>
  <c r="G115" i="3"/>
  <c r="I115" i="3" l="1"/>
  <c r="J115" i="3"/>
  <c r="M115" i="3"/>
  <c r="N115" i="3" s="1"/>
  <c r="AE115" i="3"/>
  <c r="V115" i="3"/>
  <c r="W115" i="3" s="1"/>
  <c r="A116" i="3"/>
  <c r="B116" i="3" s="1"/>
  <c r="L115" i="3" l="1"/>
  <c r="AD116" i="3"/>
  <c r="AA116" i="3"/>
  <c r="AC116" i="3"/>
  <c r="P116" i="3"/>
  <c r="Q116" i="3" s="1"/>
  <c r="R116" i="3" s="1"/>
  <c r="S116" i="3" s="1"/>
  <c r="T116" i="3" s="1"/>
  <c r="AH116" i="3" s="1"/>
  <c r="Z116" i="3"/>
  <c r="U115" i="3" l="1"/>
  <c r="AG116" i="3"/>
  <c r="E116" i="3"/>
  <c r="H116" i="3" s="1"/>
  <c r="D116" i="3"/>
  <c r="Y114" i="3"/>
  <c r="F116" i="3" l="1"/>
  <c r="G116" i="3"/>
  <c r="K116" i="3"/>
  <c r="AE116" i="3" l="1"/>
  <c r="V116" i="3"/>
  <c r="A117" i="3"/>
  <c r="B117" i="3" s="1"/>
  <c r="I116" i="3"/>
  <c r="J116" i="3"/>
  <c r="M116" i="3"/>
  <c r="N116" i="3" s="1"/>
  <c r="L116" i="3" l="1"/>
  <c r="P117" i="3"/>
  <c r="Q117" i="3" s="1"/>
  <c r="R117" i="3" s="1"/>
  <c r="S117" i="3" s="1"/>
  <c r="T117" i="3" s="1"/>
  <c r="AC117" i="3"/>
  <c r="AD117" i="3"/>
  <c r="Z117" i="3"/>
  <c r="AA117" i="3"/>
  <c r="W116" i="3"/>
  <c r="U116" i="3" l="1"/>
  <c r="D117" i="3" s="1"/>
  <c r="AH117" i="3"/>
  <c r="AG117" i="3"/>
  <c r="E117" i="3"/>
  <c r="H117" i="3" s="1"/>
  <c r="Y115" i="3"/>
  <c r="K117" i="3" l="1"/>
  <c r="F117" i="3"/>
  <c r="G117" i="3"/>
  <c r="I117" i="3" l="1"/>
  <c r="J117" i="3"/>
  <c r="M117" i="3"/>
  <c r="N117" i="3" s="1"/>
  <c r="AE117" i="3"/>
  <c r="V117" i="3"/>
  <c r="W117" i="3" s="1"/>
  <c r="A118" i="3"/>
  <c r="B118" i="3" s="1"/>
  <c r="L117" i="3" l="1"/>
  <c r="P118" i="3"/>
  <c r="Q118" i="3" s="1"/>
  <c r="R118" i="3" s="1"/>
  <c r="S118" i="3" s="1"/>
  <c r="T118" i="3" s="1"/>
  <c r="Z118" i="3"/>
  <c r="AC118" i="3"/>
  <c r="AD118" i="3"/>
  <c r="AA118" i="3"/>
  <c r="AG118" i="3" l="1"/>
  <c r="U117" i="3"/>
  <c r="D118" i="3" s="1"/>
  <c r="AH118" i="3"/>
  <c r="E118" i="3"/>
  <c r="H118" i="3" s="1"/>
  <c r="Y116" i="3"/>
  <c r="K118" i="3" l="1"/>
  <c r="F118" i="3"/>
  <c r="G118" i="3"/>
  <c r="AE118" i="3" l="1"/>
  <c r="V118" i="3"/>
  <c r="A119" i="3"/>
  <c r="B119" i="3" s="1"/>
  <c r="I118" i="3"/>
  <c r="J118" i="3"/>
  <c r="M118" i="3"/>
  <c r="N118" i="3" s="1"/>
  <c r="Z119" i="3" l="1"/>
  <c r="P119" i="3"/>
  <c r="Q119" i="3" s="1"/>
  <c r="R119" i="3" s="1"/>
  <c r="S119" i="3" s="1"/>
  <c r="T119" i="3" s="1"/>
  <c r="AD119" i="3"/>
  <c r="AC119" i="3"/>
  <c r="AA119" i="3"/>
  <c r="L118" i="3"/>
  <c r="W118" i="3"/>
  <c r="U118" i="3" l="1"/>
  <c r="E119" i="3" s="1"/>
  <c r="H119" i="3" s="1"/>
  <c r="AG119" i="3"/>
  <c r="AH119" i="3"/>
  <c r="D119" i="3"/>
  <c r="Y117" i="3"/>
  <c r="F119" i="3" l="1"/>
  <c r="G119" i="3"/>
  <c r="K119" i="3"/>
  <c r="I119" i="3" l="1"/>
  <c r="J119" i="3"/>
  <c r="M119" i="3"/>
  <c r="N119" i="3" s="1"/>
  <c r="AE119" i="3"/>
  <c r="V119" i="3"/>
  <c r="W119" i="3" s="1"/>
  <c r="A120" i="3"/>
  <c r="B120" i="3" s="1"/>
  <c r="L119" i="3" l="1"/>
  <c r="P120" i="3"/>
  <c r="Q120" i="3" s="1"/>
  <c r="R120" i="3" s="1"/>
  <c r="S120" i="3" s="1"/>
  <c r="T120" i="3" s="1"/>
  <c r="Z120" i="3"/>
  <c r="AA120" i="3"/>
  <c r="AD120" i="3"/>
  <c r="AC120" i="3"/>
  <c r="AH120" i="3" l="1"/>
  <c r="U119" i="3"/>
  <c r="D120" i="3" s="1"/>
  <c r="AG120" i="3"/>
  <c r="E120" i="3"/>
  <c r="H120" i="3" s="1"/>
  <c r="Y118" i="3"/>
  <c r="K120" i="3" l="1"/>
  <c r="F120" i="3"/>
  <c r="G120" i="3"/>
  <c r="I120" i="3" l="1"/>
  <c r="J120" i="3"/>
  <c r="M120" i="3"/>
  <c r="N120" i="3" s="1"/>
  <c r="AE120" i="3"/>
  <c r="V120" i="3"/>
  <c r="W120" i="3" s="1"/>
  <c r="A121" i="3"/>
  <c r="B121" i="3" s="1"/>
  <c r="L120" i="3" l="1"/>
  <c r="P121" i="3"/>
  <c r="Q121" i="3" s="1"/>
  <c r="R121" i="3" s="1"/>
  <c r="S121" i="3" s="1"/>
  <c r="T121" i="3" s="1"/>
  <c r="AC121" i="3"/>
  <c r="Z121" i="3"/>
  <c r="AD121" i="3"/>
  <c r="AA121" i="3"/>
  <c r="U120" i="3" l="1"/>
  <c r="E121" i="3" s="1"/>
  <c r="H121" i="3" s="1"/>
  <c r="AH121" i="3"/>
  <c r="AG121" i="3"/>
  <c r="D121" i="3"/>
  <c r="Y119" i="3"/>
  <c r="F121" i="3" l="1"/>
  <c r="G121" i="3"/>
  <c r="K121" i="3"/>
  <c r="AE121" i="3" l="1"/>
  <c r="V121" i="3"/>
  <c r="A122" i="3"/>
  <c r="B122" i="3" s="1"/>
  <c r="I121" i="3"/>
  <c r="J121" i="3"/>
  <c r="M121" i="3"/>
  <c r="N121" i="3" s="1"/>
  <c r="AA122" i="3" l="1"/>
  <c r="AC122" i="3"/>
  <c r="Z122" i="3"/>
  <c r="P122" i="3"/>
  <c r="Q122" i="3" s="1"/>
  <c r="R122" i="3" s="1"/>
  <c r="S122" i="3" s="1"/>
  <c r="T122" i="3" s="1"/>
  <c r="W121" i="3"/>
  <c r="L121" i="3"/>
  <c r="U121" i="3" l="1"/>
  <c r="D122" i="3" s="1"/>
  <c r="AG122" i="3"/>
  <c r="AH122" i="3"/>
  <c r="E122" i="3"/>
  <c r="H122" i="3" s="1"/>
  <c r="Y120" i="3"/>
  <c r="K122" i="3" l="1"/>
  <c r="F122" i="3"/>
  <c r="G122" i="3"/>
  <c r="I122" i="3" l="1"/>
  <c r="J122" i="3"/>
  <c r="M122" i="3"/>
  <c r="N122" i="3" s="1"/>
  <c r="AE122" i="3"/>
  <c r="V122" i="3"/>
  <c r="W122" i="3" s="1"/>
  <c r="A123" i="3"/>
  <c r="B123" i="3" s="1"/>
  <c r="L122" i="3" l="1"/>
  <c r="AD122" i="3"/>
  <c r="P123" i="3"/>
  <c r="Q123" i="3" s="1"/>
  <c r="R123" i="3" s="1"/>
  <c r="S123" i="3" s="1"/>
  <c r="T123" i="3" s="1"/>
  <c r="Z123" i="3"/>
  <c r="AC123" i="3"/>
  <c r="AA123" i="3"/>
  <c r="AD123" i="3"/>
  <c r="U122" i="3" l="1"/>
  <c r="D123" i="3" s="1"/>
  <c r="AH123" i="3"/>
  <c r="E123" i="3"/>
  <c r="H123" i="3" s="1"/>
  <c r="AG123" i="3"/>
  <c r="Y121" i="3"/>
  <c r="K123" i="3" l="1"/>
  <c r="F123" i="3"/>
  <c r="G123" i="3"/>
  <c r="AE123" i="3" l="1"/>
  <c r="V123" i="3"/>
  <c r="A124" i="3"/>
  <c r="B124" i="3" s="1"/>
  <c r="I123" i="3"/>
  <c r="J123" i="3"/>
  <c r="M123" i="3"/>
  <c r="N123" i="3" s="1"/>
  <c r="L123" i="3" l="1"/>
  <c r="AA124" i="3"/>
  <c r="Z124" i="3"/>
  <c r="P124" i="3"/>
  <c r="Q124" i="3" s="1"/>
  <c r="R124" i="3" s="1"/>
  <c r="S124" i="3" s="1"/>
  <c r="T124" i="3" s="1"/>
  <c r="AG124" i="3" s="1"/>
  <c r="AC124" i="3"/>
  <c r="AD124" i="3"/>
  <c r="W123" i="3"/>
  <c r="U123" i="3" l="1"/>
  <c r="AH124" i="3"/>
  <c r="D124" i="3"/>
  <c r="E124" i="3"/>
  <c r="H124" i="3" s="1"/>
  <c r="Y122" i="3"/>
  <c r="K124" i="3" l="1"/>
  <c r="F124" i="3"/>
  <c r="G124" i="3"/>
  <c r="I124" i="3" l="1"/>
  <c r="J124" i="3"/>
  <c r="M124" i="3"/>
  <c r="N124" i="3" s="1"/>
  <c r="AE124" i="3"/>
  <c r="V124" i="3"/>
  <c r="W124" i="3" s="1"/>
  <c r="A125" i="3"/>
  <c r="B125" i="3" s="1"/>
  <c r="L124" i="3" l="1"/>
  <c r="Z125" i="3"/>
  <c r="AA125" i="3"/>
  <c r="AC125" i="3"/>
  <c r="AD125" i="3"/>
  <c r="P125" i="3"/>
  <c r="Q125" i="3" s="1"/>
  <c r="R125" i="3" s="1"/>
  <c r="S125" i="3" s="1"/>
  <c r="T125" i="3" s="1"/>
  <c r="U124" i="3" l="1"/>
  <c r="E125" i="3" s="1"/>
  <c r="H125" i="3" s="1"/>
  <c r="AH125" i="3"/>
  <c r="AG125" i="3"/>
  <c r="D125" i="3"/>
  <c r="Y123" i="3"/>
  <c r="F125" i="3" l="1"/>
  <c r="G125" i="3"/>
  <c r="K125" i="3"/>
  <c r="AE125" i="3" l="1"/>
  <c r="V125" i="3"/>
  <c r="A126" i="3"/>
  <c r="B126" i="3" s="1"/>
  <c r="I125" i="3"/>
  <c r="J125" i="3"/>
  <c r="M125" i="3"/>
  <c r="N125" i="3" s="1"/>
  <c r="AA126" i="3" l="1"/>
  <c r="P126" i="3"/>
  <c r="Q126" i="3" s="1"/>
  <c r="R126" i="3" s="1"/>
  <c r="S126" i="3" s="1"/>
  <c r="T126" i="3" s="1"/>
  <c r="Z126" i="3"/>
  <c r="AD126" i="3"/>
  <c r="AC126" i="3"/>
  <c r="L125" i="3"/>
  <c r="W125" i="3"/>
  <c r="AG126" i="3" l="1"/>
  <c r="AH126" i="3"/>
  <c r="U125" i="3"/>
  <c r="D126" i="3" s="1"/>
  <c r="E126" i="3"/>
  <c r="H126" i="3" s="1"/>
  <c r="Y124" i="3"/>
  <c r="K126" i="3" l="1"/>
  <c r="F126" i="3"/>
  <c r="G126" i="3"/>
  <c r="I126" i="3" l="1"/>
  <c r="J126" i="3"/>
  <c r="M126" i="3"/>
  <c r="N126" i="3" s="1"/>
  <c r="AE126" i="3"/>
  <c r="V126" i="3"/>
  <c r="W126" i="3" s="1"/>
  <c r="A127" i="3"/>
  <c r="B127" i="3" s="1"/>
  <c r="L126" i="3" l="1"/>
  <c r="AC127" i="3"/>
  <c r="P127" i="3"/>
  <c r="Q127" i="3" s="1"/>
  <c r="R127" i="3" s="1"/>
  <c r="S127" i="3" s="1"/>
  <c r="T127" i="3" s="1"/>
  <c r="Z127" i="3"/>
  <c r="AA127" i="3"/>
  <c r="AD127" i="3"/>
  <c r="U126" i="3" l="1"/>
  <c r="E127" i="3" s="1"/>
  <c r="H127" i="3" s="1"/>
  <c r="AH127" i="3"/>
  <c r="AG127" i="3"/>
  <c r="D127" i="3"/>
  <c r="Y125" i="3"/>
  <c r="F127" i="3" l="1"/>
  <c r="G127" i="3"/>
  <c r="K127" i="3"/>
  <c r="I127" i="3" l="1"/>
  <c r="J127" i="3"/>
  <c r="M127" i="3"/>
  <c r="N127" i="3" s="1"/>
  <c r="AE127" i="3"/>
  <c r="V127" i="3"/>
  <c r="A128" i="3"/>
  <c r="B128" i="3" s="1"/>
  <c r="W127" i="3" l="1"/>
  <c r="L127" i="3"/>
  <c r="Z128" i="3"/>
  <c r="P128" i="3"/>
  <c r="Q128" i="3" s="1"/>
  <c r="R128" i="3" s="1"/>
  <c r="S128" i="3" s="1"/>
  <c r="T128" i="3" s="1"/>
  <c r="AA128" i="3"/>
  <c r="AC128" i="3"/>
  <c r="AD128" i="3"/>
  <c r="AH128" i="3" l="1"/>
  <c r="U127" i="3"/>
  <c r="E128" i="3" s="1"/>
  <c r="H128" i="3" s="1"/>
  <c r="AG128" i="3"/>
  <c r="D128" i="3"/>
  <c r="Y126" i="3"/>
  <c r="F128" i="3" l="1"/>
  <c r="G128" i="3"/>
  <c r="K128" i="3"/>
  <c r="I128" i="3" l="1"/>
  <c r="J128" i="3"/>
  <c r="M128" i="3"/>
  <c r="N128" i="3" s="1"/>
  <c r="AE128" i="3"/>
  <c r="V128" i="3"/>
  <c r="W128" i="3" s="1"/>
  <c r="A129" i="3"/>
  <c r="B129" i="3" s="1"/>
  <c r="L128" i="3" l="1"/>
  <c r="AA129" i="3"/>
  <c r="AC129" i="3"/>
  <c r="AD129" i="3"/>
  <c r="Z129" i="3"/>
  <c r="P129" i="3"/>
  <c r="Q129" i="3" s="1"/>
  <c r="R129" i="3" s="1"/>
  <c r="S129" i="3" s="1"/>
  <c r="T129" i="3" s="1"/>
  <c r="AH129" i="3" l="1"/>
  <c r="U128" i="3"/>
  <c r="D129" i="3" s="1"/>
  <c r="AG129" i="3"/>
  <c r="Y127" i="3"/>
  <c r="E129" i="3" l="1"/>
  <c r="H129" i="3" s="1"/>
  <c r="K129" i="3" s="1"/>
  <c r="G129" i="3"/>
  <c r="F129" i="3" l="1"/>
  <c r="I129" i="3"/>
  <c r="J129" i="3"/>
  <c r="M129" i="3"/>
  <c r="N129" i="3" s="1"/>
  <c r="AE129" i="3"/>
  <c r="V129" i="3"/>
  <c r="W129" i="3" s="1"/>
  <c r="A130" i="3"/>
  <c r="B130" i="3" s="1"/>
  <c r="L129" i="3" l="1"/>
  <c r="AD130" i="3"/>
  <c r="P130" i="3"/>
  <c r="Q130" i="3" s="1"/>
  <c r="R130" i="3" s="1"/>
  <c r="S130" i="3" s="1"/>
  <c r="T130" i="3" s="1"/>
  <c r="AA130" i="3"/>
  <c r="Z130" i="3"/>
  <c r="AC130" i="3"/>
  <c r="U129" i="3" l="1"/>
  <c r="AG130" i="3"/>
  <c r="E130" i="3"/>
  <c r="H130" i="3" s="1"/>
  <c r="D130" i="3"/>
  <c r="AH130" i="3"/>
  <c r="Y128" i="3"/>
  <c r="K130" i="3" l="1"/>
  <c r="F130" i="3"/>
  <c r="G130" i="3"/>
  <c r="I130" i="3" l="1"/>
  <c r="J130" i="3"/>
  <c r="M130" i="3"/>
  <c r="N130" i="3" s="1"/>
  <c r="AE130" i="3"/>
  <c r="V130" i="3"/>
  <c r="W130" i="3" s="1"/>
  <c r="A131" i="3"/>
  <c r="B131" i="3" s="1"/>
  <c r="L130" i="3" l="1"/>
  <c r="AC131" i="3"/>
  <c r="Z131" i="3"/>
  <c r="AA131" i="3"/>
  <c r="AD131" i="3"/>
  <c r="P131" i="3"/>
  <c r="Q131" i="3" s="1"/>
  <c r="R131" i="3" s="1"/>
  <c r="S131" i="3" s="1"/>
  <c r="T131" i="3" s="1"/>
  <c r="U130" i="3" l="1"/>
  <c r="E131" i="3" s="1"/>
  <c r="H131" i="3" s="1"/>
  <c r="AH131" i="3"/>
  <c r="AG131" i="3"/>
  <c r="D131" i="3"/>
  <c r="Y129" i="3"/>
  <c r="F131" i="3" l="1"/>
  <c r="G131" i="3"/>
  <c r="K131" i="3"/>
  <c r="AE131" i="3" l="1"/>
  <c r="V131" i="3"/>
  <c r="A132" i="3"/>
  <c r="B132" i="3" s="1"/>
  <c r="I131" i="3"/>
  <c r="J131" i="3"/>
  <c r="M131" i="3"/>
  <c r="N131" i="3" s="1"/>
  <c r="Z132" i="3" l="1"/>
  <c r="AA132" i="3"/>
  <c r="AC132" i="3"/>
  <c r="P132" i="3"/>
  <c r="Q132" i="3" s="1"/>
  <c r="R132" i="3" s="1"/>
  <c r="S132" i="3" s="1"/>
  <c r="T132" i="3" s="1"/>
  <c r="L131" i="3"/>
  <c r="W131" i="3"/>
  <c r="U131" i="3" l="1"/>
  <c r="E132" i="3" s="1"/>
  <c r="H132" i="3" s="1"/>
  <c r="AH132" i="3"/>
  <c r="AG132" i="3"/>
  <c r="D132" i="3"/>
  <c r="Y130" i="3"/>
  <c r="F132" i="3" l="1"/>
  <c r="G132" i="3"/>
  <c r="K132" i="3"/>
  <c r="AE132" i="3" l="1"/>
  <c r="V132" i="3"/>
  <c r="A133" i="3"/>
  <c r="B133" i="3" s="1"/>
  <c r="I132" i="3"/>
  <c r="J132" i="3"/>
  <c r="M132" i="3"/>
  <c r="N132" i="3" s="1"/>
  <c r="L132" i="3" l="1"/>
  <c r="AD132" i="3"/>
  <c r="P133" i="3"/>
  <c r="Q133" i="3" s="1"/>
  <c r="R133" i="3" s="1"/>
  <c r="S133" i="3" s="1"/>
  <c r="T133" i="3" s="1"/>
  <c r="Z133" i="3"/>
  <c r="AD133" i="3"/>
  <c r="AA133" i="3"/>
  <c r="AC133" i="3"/>
  <c r="W132" i="3"/>
  <c r="U132" i="3" l="1"/>
  <c r="D133" i="3" s="1"/>
  <c r="AH133" i="3"/>
  <c r="AG133" i="3"/>
  <c r="E133" i="3"/>
  <c r="H133" i="3" s="1"/>
  <c r="Y131" i="3"/>
  <c r="K133" i="3" l="1"/>
  <c r="F133" i="3"/>
  <c r="G133" i="3"/>
  <c r="AE133" i="3" l="1"/>
  <c r="V133" i="3"/>
  <c r="A134" i="3"/>
  <c r="B134" i="3" s="1"/>
  <c r="I133" i="3"/>
  <c r="J133" i="3"/>
  <c r="M133" i="3"/>
  <c r="N133" i="3" s="1"/>
  <c r="P134" i="3" l="1"/>
  <c r="Q134" i="3" s="1"/>
  <c r="R134" i="3" s="1"/>
  <c r="S134" i="3" s="1"/>
  <c r="T134" i="3" s="1"/>
  <c r="AC134" i="3"/>
  <c r="Z134" i="3"/>
  <c r="AA134" i="3"/>
  <c r="AD134" i="3"/>
  <c r="L133" i="3"/>
  <c r="W133" i="3"/>
  <c r="AG134" i="3" l="1"/>
  <c r="U133" i="3"/>
  <c r="D134" i="3" s="1"/>
  <c r="AH134" i="3"/>
  <c r="E134" i="3"/>
  <c r="H134" i="3" s="1"/>
  <c r="Y132" i="3"/>
  <c r="K134" i="3" l="1"/>
  <c r="F134" i="3"/>
  <c r="G134" i="3"/>
  <c r="I134" i="3" l="1"/>
  <c r="J134" i="3"/>
  <c r="M134" i="3"/>
  <c r="N134" i="3" s="1"/>
  <c r="AE134" i="3"/>
  <c r="V134" i="3"/>
  <c r="W134" i="3" s="1"/>
  <c r="A135" i="3"/>
  <c r="B135" i="3" s="1"/>
  <c r="L134" i="3" l="1"/>
  <c r="P135" i="3"/>
  <c r="Q135" i="3" s="1"/>
  <c r="R135" i="3" s="1"/>
  <c r="S135" i="3" s="1"/>
  <c r="T135" i="3" s="1"/>
  <c r="AA135" i="3"/>
  <c r="AD135" i="3"/>
  <c r="AC135" i="3"/>
  <c r="Z135" i="3"/>
  <c r="U134" i="3" l="1"/>
  <c r="E135" i="3" s="1"/>
  <c r="H135" i="3" s="1"/>
  <c r="AH135" i="3"/>
  <c r="AG135" i="3"/>
  <c r="D135" i="3"/>
  <c r="Y133" i="3"/>
  <c r="F135" i="3" l="1"/>
  <c r="G135" i="3"/>
  <c r="K135" i="3"/>
  <c r="AE135" i="3" l="1"/>
  <c r="V135" i="3"/>
  <c r="A136" i="3"/>
  <c r="B136" i="3" s="1"/>
  <c r="I135" i="3"/>
  <c r="J135" i="3"/>
  <c r="M135" i="3"/>
  <c r="N135" i="3" s="1"/>
  <c r="L135" i="3" l="1"/>
  <c r="P136" i="3"/>
  <c r="Q136" i="3" s="1"/>
  <c r="R136" i="3" s="1"/>
  <c r="S136" i="3" s="1"/>
  <c r="T136" i="3" s="1"/>
  <c r="AD136" i="3"/>
  <c r="AC136" i="3"/>
  <c r="AA136" i="3"/>
  <c r="Z136" i="3"/>
  <c r="W135" i="3"/>
  <c r="AH136" i="3" l="1"/>
  <c r="U135" i="3"/>
  <c r="D136" i="3" s="1"/>
  <c r="AG136" i="3"/>
  <c r="E136" i="3"/>
  <c r="H136" i="3" s="1"/>
  <c r="Y134" i="3"/>
  <c r="K136" i="3" l="1"/>
  <c r="F136" i="3"/>
  <c r="G136" i="3"/>
  <c r="I136" i="3" l="1"/>
  <c r="J136" i="3"/>
  <c r="M136" i="3"/>
  <c r="N136" i="3" s="1"/>
  <c r="AE136" i="3"/>
  <c r="V136" i="3"/>
  <c r="W136" i="3" s="1"/>
  <c r="A137" i="3"/>
  <c r="B137" i="3" s="1"/>
  <c r="L136" i="3" l="1"/>
  <c r="Z137" i="3"/>
  <c r="AC137" i="3"/>
  <c r="AA137" i="3"/>
  <c r="P137" i="3"/>
  <c r="Q137" i="3" s="1"/>
  <c r="R137" i="3" s="1"/>
  <c r="S137" i="3" s="1"/>
  <c r="T137" i="3" s="1"/>
  <c r="AD137" i="3"/>
  <c r="U136" i="3" l="1"/>
  <c r="D137" i="3" s="1"/>
  <c r="AH137" i="3"/>
  <c r="AG137" i="3"/>
  <c r="E137" i="3"/>
  <c r="H137" i="3" s="1"/>
  <c r="Y135" i="3"/>
  <c r="K137" i="3" l="1"/>
  <c r="F137" i="3"/>
  <c r="G137" i="3"/>
  <c r="AE137" i="3" l="1"/>
  <c r="V137" i="3"/>
  <c r="A138" i="3"/>
  <c r="B138" i="3" s="1"/>
  <c r="I137" i="3"/>
  <c r="J137" i="3"/>
  <c r="M137" i="3"/>
  <c r="N137" i="3" s="1"/>
  <c r="L137" i="3" l="1"/>
  <c r="AC138" i="3"/>
  <c r="AA138" i="3"/>
  <c r="Z138" i="3"/>
  <c r="P138" i="3"/>
  <c r="Q138" i="3" s="1"/>
  <c r="R138" i="3" s="1"/>
  <c r="S138" i="3" s="1"/>
  <c r="T138" i="3" s="1"/>
  <c r="AD138" i="3"/>
  <c r="W137" i="3"/>
  <c r="AH138" i="3" l="1"/>
  <c r="U137" i="3"/>
  <c r="E138" i="3" s="1"/>
  <c r="H138" i="3" s="1"/>
  <c r="AG138" i="3"/>
  <c r="D138" i="3"/>
  <c r="Y136" i="3"/>
  <c r="F138" i="3" l="1"/>
  <c r="G138" i="3"/>
  <c r="K138" i="3"/>
  <c r="AE138" i="3" l="1"/>
  <c r="V138" i="3"/>
  <c r="A139" i="3"/>
  <c r="B139" i="3" s="1"/>
  <c r="I138" i="3"/>
  <c r="J138" i="3"/>
  <c r="M138" i="3"/>
  <c r="N138" i="3" s="1"/>
  <c r="L138" i="3" l="1"/>
  <c r="AD139" i="3"/>
  <c r="AC139" i="3"/>
  <c r="Z139" i="3"/>
  <c r="AA139" i="3"/>
  <c r="P139" i="3"/>
  <c r="Q139" i="3" s="1"/>
  <c r="R139" i="3" s="1"/>
  <c r="S139" i="3" s="1"/>
  <c r="T139" i="3" s="1"/>
  <c r="W138" i="3"/>
  <c r="U138" i="3" l="1"/>
  <c r="E139" i="3" s="1"/>
  <c r="H139" i="3" s="1"/>
  <c r="AG139" i="3"/>
  <c r="AH139" i="3"/>
  <c r="D139" i="3"/>
  <c r="Y137" i="3"/>
  <c r="F139" i="3" l="1"/>
  <c r="G139" i="3"/>
  <c r="K139" i="3"/>
  <c r="AE139" i="3" l="1"/>
  <c r="V139" i="3"/>
  <c r="A140" i="3"/>
  <c r="B140" i="3" s="1"/>
  <c r="I139" i="3"/>
  <c r="J139" i="3"/>
  <c r="M139" i="3"/>
  <c r="N139" i="3" s="1"/>
  <c r="AD140" i="3" l="1"/>
  <c r="AA140" i="3"/>
  <c r="Z140" i="3"/>
  <c r="P140" i="3"/>
  <c r="Q140" i="3" s="1"/>
  <c r="R140" i="3" s="1"/>
  <c r="S140" i="3" s="1"/>
  <c r="T140" i="3" s="1"/>
  <c r="AC140" i="3"/>
  <c r="L139" i="3"/>
  <c r="W139" i="3"/>
  <c r="AG140" i="3" l="1"/>
  <c r="U139" i="3"/>
  <c r="E140" i="3" s="1"/>
  <c r="H140" i="3" s="1"/>
  <c r="AH140" i="3"/>
  <c r="Y138" i="3"/>
  <c r="D140" i="3" l="1"/>
  <c r="F140" i="3" s="1"/>
  <c r="G140" i="3"/>
  <c r="K140" i="3"/>
  <c r="AE140" i="3" l="1"/>
  <c r="V140" i="3"/>
  <c r="A141" i="3"/>
  <c r="B141" i="3" s="1"/>
  <c r="I140" i="3"/>
  <c r="J140" i="3"/>
  <c r="M140" i="3"/>
  <c r="N140" i="3" s="1"/>
  <c r="L140" i="3" l="1"/>
  <c r="P141" i="3"/>
  <c r="Q141" i="3" s="1"/>
  <c r="R141" i="3" s="1"/>
  <c r="S141" i="3" s="1"/>
  <c r="T141" i="3" s="1"/>
  <c r="AC141" i="3"/>
  <c r="AA141" i="3"/>
  <c r="Z141" i="3"/>
  <c r="AD141" i="3"/>
  <c r="W140" i="3"/>
  <c r="AG141" i="3" l="1"/>
  <c r="U140" i="3"/>
  <c r="D141" i="3" s="1"/>
  <c r="AH141" i="3"/>
  <c r="E141" i="3"/>
  <c r="H141" i="3" s="1"/>
  <c r="Y139" i="3"/>
  <c r="K141" i="3" l="1"/>
  <c r="F141" i="3"/>
  <c r="G141" i="3"/>
  <c r="I141" i="3" l="1"/>
  <c r="J141" i="3"/>
  <c r="M141" i="3"/>
  <c r="N141" i="3" s="1"/>
  <c r="AE141" i="3"/>
  <c r="V141" i="3"/>
  <c r="W141" i="3" s="1"/>
  <c r="A142" i="3"/>
  <c r="B142" i="3" s="1"/>
  <c r="L141" i="3" l="1"/>
  <c r="AA142" i="3"/>
  <c r="P142" i="3"/>
  <c r="Q142" i="3" s="1"/>
  <c r="R142" i="3" s="1"/>
  <c r="S142" i="3" s="1"/>
  <c r="T142" i="3" s="1"/>
  <c r="AC142" i="3"/>
  <c r="Z142" i="3"/>
  <c r="U141" i="3" l="1"/>
  <c r="D142" i="3" s="1"/>
  <c r="AH142" i="3"/>
  <c r="AG142" i="3"/>
  <c r="E142" i="3"/>
  <c r="H142" i="3" s="1"/>
  <c r="Y140" i="3"/>
  <c r="K142" i="3" l="1"/>
  <c r="F142" i="3"/>
  <c r="G142" i="3"/>
  <c r="I142" i="3" l="1"/>
  <c r="J142" i="3"/>
  <c r="M142" i="3"/>
  <c r="N142" i="3" s="1"/>
  <c r="AE142" i="3"/>
  <c r="V142" i="3"/>
  <c r="W142" i="3" s="1"/>
  <c r="A143" i="3"/>
  <c r="B143" i="3" s="1"/>
  <c r="L142" i="3" l="1"/>
  <c r="AD142" i="3"/>
  <c r="P143" i="3"/>
  <c r="Q143" i="3" s="1"/>
  <c r="R143" i="3" s="1"/>
  <c r="S143" i="3" s="1"/>
  <c r="T143" i="3" s="1"/>
  <c r="AA143" i="3"/>
  <c r="AD143" i="3"/>
  <c r="AC143" i="3"/>
  <c r="Z143" i="3"/>
  <c r="U142" i="3" l="1"/>
  <c r="E143" i="3" s="1"/>
  <c r="H143" i="3" s="1"/>
  <c r="AG143" i="3"/>
  <c r="AH143" i="3"/>
  <c r="D143" i="3"/>
  <c r="Y141" i="3"/>
  <c r="F143" i="3" l="1"/>
  <c r="G143" i="3"/>
  <c r="K143" i="3"/>
  <c r="AE143" i="3" l="1"/>
  <c r="V143" i="3"/>
  <c r="A144" i="3"/>
  <c r="B144" i="3" s="1"/>
  <c r="I143" i="3"/>
  <c r="J143" i="3"/>
  <c r="M143" i="3"/>
  <c r="N143" i="3" s="1"/>
  <c r="L143" i="3" l="1"/>
  <c r="Z144" i="3"/>
  <c r="AC144" i="3"/>
  <c r="AA144" i="3"/>
  <c r="P144" i="3"/>
  <c r="Q144" i="3" s="1"/>
  <c r="R144" i="3" s="1"/>
  <c r="S144" i="3" s="1"/>
  <c r="T144" i="3" s="1"/>
  <c r="AD144" i="3"/>
  <c r="W143" i="3"/>
  <c r="U143" i="3" l="1"/>
  <c r="D144" i="3" s="1"/>
  <c r="AG144" i="3"/>
  <c r="AH144" i="3"/>
  <c r="E144" i="3"/>
  <c r="H144" i="3" s="1"/>
  <c r="Y142" i="3"/>
  <c r="K144" i="3" l="1"/>
  <c r="F144" i="3"/>
  <c r="G144" i="3"/>
  <c r="I144" i="3" l="1"/>
  <c r="J144" i="3"/>
  <c r="M144" i="3"/>
  <c r="N144" i="3" s="1"/>
  <c r="AE144" i="3"/>
  <c r="V144" i="3"/>
  <c r="W144" i="3" s="1"/>
  <c r="A145" i="3"/>
  <c r="B145" i="3" s="1"/>
  <c r="L144" i="3" l="1"/>
  <c r="P145" i="3"/>
  <c r="Q145" i="3" s="1"/>
  <c r="R145" i="3" s="1"/>
  <c r="S145" i="3" s="1"/>
  <c r="T145" i="3" s="1"/>
  <c r="Z145" i="3"/>
  <c r="AC145" i="3"/>
  <c r="AD145" i="3"/>
  <c r="AA145" i="3"/>
  <c r="AH145" i="3" l="1"/>
  <c r="AG145" i="3"/>
  <c r="U144" i="3"/>
  <c r="D145" i="3" s="1"/>
  <c r="Y143" i="3"/>
  <c r="E145" i="3" l="1"/>
  <c r="H145" i="3" s="1"/>
  <c r="K145" i="3" s="1"/>
  <c r="G145" i="3"/>
  <c r="F145" i="3" l="1"/>
  <c r="AE145" i="3"/>
  <c r="V145" i="3"/>
  <c r="A146" i="3"/>
  <c r="B146" i="3" s="1"/>
  <c r="I145" i="3"/>
  <c r="J145" i="3"/>
  <c r="M145" i="3"/>
  <c r="N145" i="3" s="1"/>
  <c r="AA146" i="3" l="1"/>
  <c r="AC146" i="3"/>
  <c r="Z146" i="3"/>
  <c r="P146" i="3"/>
  <c r="Q146" i="3" s="1"/>
  <c r="R146" i="3" s="1"/>
  <c r="S146" i="3" s="1"/>
  <c r="T146" i="3" s="1"/>
  <c r="AD146" i="3"/>
  <c r="L145" i="3"/>
  <c r="W145" i="3"/>
  <c r="U145" i="3" l="1"/>
  <c r="D146" i="3" s="1"/>
  <c r="AH146" i="3"/>
  <c r="AG146" i="3"/>
  <c r="E146" i="3"/>
  <c r="H146" i="3" s="1"/>
  <c r="Y144" i="3"/>
  <c r="K146" i="3" l="1"/>
  <c r="F146" i="3"/>
  <c r="G146" i="3"/>
  <c r="I146" i="3" l="1"/>
  <c r="J146" i="3"/>
  <c r="M146" i="3"/>
  <c r="N146" i="3" s="1"/>
  <c r="AE146" i="3"/>
  <c r="V146" i="3"/>
  <c r="W146" i="3" s="1"/>
  <c r="A147" i="3"/>
  <c r="B147" i="3" s="1"/>
  <c r="L146" i="3" l="1"/>
  <c r="Z147" i="3"/>
  <c r="AC147" i="3"/>
  <c r="P147" i="3"/>
  <c r="Q147" i="3" s="1"/>
  <c r="R147" i="3" s="1"/>
  <c r="S147" i="3" s="1"/>
  <c r="T147" i="3" s="1"/>
  <c r="AA147" i="3"/>
  <c r="AD147" i="3"/>
  <c r="U146" i="3" l="1"/>
  <c r="D147" i="3" s="1"/>
  <c r="AG147" i="3"/>
  <c r="AH147" i="3"/>
  <c r="Y145" i="3"/>
  <c r="E147" i="3" l="1"/>
  <c r="H147" i="3" s="1"/>
  <c r="K147" i="3" s="1"/>
  <c r="F147" i="3"/>
  <c r="G147" i="3"/>
  <c r="AE147" i="3" l="1"/>
  <c r="V147" i="3"/>
  <c r="A148" i="3"/>
  <c r="B148" i="3" s="1"/>
  <c r="I147" i="3"/>
  <c r="J147" i="3"/>
  <c r="M147" i="3"/>
  <c r="N147" i="3" s="1"/>
  <c r="P148" i="3" l="1"/>
  <c r="Q148" i="3" s="1"/>
  <c r="R148" i="3" s="1"/>
  <c r="S148" i="3" s="1"/>
  <c r="T148" i="3" s="1"/>
  <c r="Z148" i="3"/>
  <c r="AD148" i="3"/>
  <c r="AC148" i="3"/>
  <c r="AA148" i="3"/>
  <c r="L147" i="3"/>
  <c r="W147" i="3"/>
  <c r="AG148" i="3" l="1"/>
  <c r="U147" i="3"/>
  <c r="E148" i="3" s="1"/>
  <c r="H148" i="3" s="1"/>
  <c r="AH148" i="3"/>
  <c r="D148" i="3"/>
  <c r="Y146" i="3"/>
  <c r="K148" i="3" l="1"/>
  <c r="F148" i="3"/>
  <c r="G148" i="3"/>
  <c r="I148" i="3" l="1"/>
  <c r="J148" i="3"/>
  <c r="M148" i="3"/>
  <c r="N148" i="3" s="1"/>
  <c r="AE148" i="3"/>
  <c r="V148" i="3"/>
  <c r="W148" i="3" s="1"/>
  <c r="A149" i="3"/>
  <c r="B149" i="3" s="1"/>
  <c r="L148" i="3" l="1"/>
  <c r="P149" i="3"/>
  <c r="Q149" i="3" s="1"/>
  <c r="R149" i="3" s="1"/>
  <c r="S149" i="3" s="1"/>
  <c r="T149" i="3" s="1"/>
  <c r="AC149" i="3"/>
  <c r="AA149" i="3"/>
  <c r="Z149" i="3"/>
  <c r="AD149" i="3"/>
  <c r="AG149" i="3" l="1"/>
  <c r="U148" i="3"/>
  <c r="D149" i="3" s="1"/>
  <c r="AH149" i="3"/>
  <c r="E149" i="3"/>
  <c r="H149" i="3" s="1"/>
  <c r="Y147" i="3"/>
  <c r="F149" i="3" l="1"/>
  <c r="G149" i="3"/>
  <c r="K149" i="3"/>
  <c r="AE149" i="3" l="1"/>
  <c r="V149" i="3"/>
  <c r="A150" i="3"/>
  <c r="B150" i="3" s="1"/>
  <c r="I149" i="3"/>
  <c r="J149" i="3"/>
  <c r="M149" i="3"/>
  <c r="N149" i="3" s="1"/>
  <c r="P150" i="3" l="1"/>
  <c r="Q150" i="3" s="1"/>
  <c r="R150" i="3" s="1"/>
  <c r="S150" i="3" s="1"/>
  <c r="T150" i="3" s="1"/>
  <c r="AA150" i="3"/>
  <c r="AC150" i="3"/>
  <c r="AD150" i="3"/>
  <c r="Z150" i="3"/>
  <c r="L149" i="3"/>
  <c r="W149" i="3"/>
  <c r="AH150" i="3" l="1"/>
  <c r="U149" i="3"/>
  <c r="D150" i="3" s="1"/>
  <c r="AG150" i="3"/>
  <c r="E150" i="3"/>
  <c r="H150" i="3" s="1"/>
  <c r="Y148" i="3"/>
  <c r="F150" i="3" l="1"/>
  <c r="G150" i="3"/>
  <c r="K150" i="3"/>
  <c r="AE150" i="3" l="1"/>
  <c r="V150" i="3"/>
  <c r="A151" i="3"/>
  <c r="B151" i="3" s="1"/>
  <c r="I150" i="3"/>
  <c r="J150" i="3"/>
  <c r="M150" i="3"/>
  <c r="N150" i="3" s="1"/>
  <c r="P151" i="3" l="1"/>
  <c r="Q151" i="3" s="1"/>
  <c r="R151" i="3" s="1"/>
  <c r="S151" i="3" s="1"/>
  <c r="T151" i="3" s="1"/>
  <c r="AC151" i="3"/>
  <c r="Z151" i="3"/>
  <c r="AD151" i="3"/>
  <c r="AA151" i="3"/>
  <c r="L150" i="3"/>
  <c r="W150" i="3"/>
  <c r="AH151" i="3" l="1"/>
  <c r="U150" i="3"/>
  <c r="E151" i="3" s="1"/>
  <c r="H151" i="3" s="1"/>
  <c r="AG151" i="3"/>
  <c r="D151" i="3"/>
  <c r="Y149" i="3"/>
  <c r="F151" i="3" l="1"/>
  <c r="G151" i="3"/>
  <c r="K151" i="3"/>
  <c r="AE151" i="3" l="1"/>
  <c r="V151" i="3"/>
  <c r="A152" i="3"/>
  <c r="B152" i="3" s="1"/>
  <c r="I151" i="3"/>
  <c r="J151" i="3"/>
  <c r="M151" i="3"/>
  <c r="N151" i="3" s="1"/>
  <c r="W151" i="3" l="1"/>
  <c r="L151" i="3"/>
  <c r="P152" i="3"/>
  <c r="Q152" i="3" s="1"/>
  <c r="R152" i="3" s="1"/>
  <c r="S152" i="3" s="1"/>
  <c r="T152" i="3" s="1"/>
  <c r="Z152" i="3"/>
  <c r="AA152" i="3"/>
  <c r="AC152" i="3"/>
  <c r="AH152" i="3" l="1"/>
  <c r="AG152" i="3"/>
  <c r="U151" i="3"/>
  <c r="E152" i="3" s="1"/>
  <c r="H152" i="3" s="1"/>
  <c r="D152" i="3"/>
  <c r="Y150" i="3"/>
  <c r="F152" i="3" l="1"/>
  <c r="G152" i="3"/>
  <c r="K152" i="3"/>
  <c r="AE152" i="3" l="1"/>
  <c r="V152" i="3"/>
  <c r="A153" i="3"/>
  <c r="B153" i="3" s="1"/>
  <c r="I152" i="3"/>
  <c r="J152" i="3"/>
  <c r="M152" i="3"/>
  <c r="N152" i="3" s="1"/>
  <c r="AD153" i="3" l="1"/>
  <c r="AA153" i="3"/>
  <c r="AC153" i="3"/>
  <c r="Z153" i="3"/>
  <c r="P153" i="3"/>
  <c r="Q153" i="3" s="1"/>
  <c r="R153" i="3" s="1"/>
  <c r="S153" i="3" s="1"/>
  <c r="T153" i="3" s="1"/>
  <c r="L152" i="3"/>
  <c r="AD152" i="3"/>
  <c r="W152" i="3"/>
  <c r="AH153" i="3" l="1"/>
  <c r="U152" i="3"/>
  <c r="D153" i="3" s="1"/>
  <c r="AG153" i="3"/>
  <c r="E153" i="3"/>
  <c r="H153" i="3" s="1"/>
  <c r="Y151" i="3"/>
  <c r="K153" i="3" l="1"/>
  <c r="F153" i="3"/>
  <c r="G153" i="3"/>
  <c r="I153" i="3" l="1"/>
  <c r="J153" i="3"/>
  <c r="M153" i="3"/>
  <c r="N153" i="3" s="1"/>
  <c r="AE153" i="3"/>
  <c r="V153" i="3"/>
  <c r="W153" i="3" s="1"/>
  <c r="A154" i="3"/>
  <c r="B154" i="3" s="1"/>
  <c r="L153" i="3" l="1"/>
  <c r="Z154" i="3"/>
  <c r="AC154" i="3"/>
  <c r="AA154" i="3"/>
  <c r="P154" i="3"/>
  <c r="Q154" i="3" s="1"/>
  <c r="R154" i="3" s="1"/>
  <c r="S154" i="3" s="1"/>
  <c r="T154" i="3" s="1"/>
  <c r="AG154" i="3" s="1"/>
  <c r="AD154" i="3"/>
  <c r="U153" i="3" l="1"/>
  <c r="AH154" i="3"/>
  <c r="D154" i="3"/>
  <c r="E154" i="3"/>
  <c r="H154" i="3" s="1"/>
  <c r="Y152" i="3"/>
  <c r="K154" i="3" l="1"/>
  <c r="F154" i="3"/>
  <c r="G154" i="3"/>
  <c r="AE154" i="3" l="1"/>
  <c r="V154" i="3"/>
  <c r="A155" i="3"/>
  <c r="B155" i="3" s="1"/>
  <c r="I154" i="3"/>
  <c r="J154" i="3"/>
  <c r="M154" i="3"/>
  <c r="N154" i="3" s="1"/>
  <c r="AC155" i="3" l="1"/>
  <c r="AA155" i="3"/>
  <c r="Z155" i="3"/>
  <c r="P155" i="3"/>
  <c r="Q155" i="3" s="1"/>
  <c r="R155" i="3" s="1"/>
  <c r="S155" i="3" s="1"/>
  <c r="T155" i="3" s="1"/>
  <c r="AD155" i="3"/>
  <c r="L154" i="3"/>
  <c r="W154" i="3"/>
  <c r="U154" i="3" l="1"/>
  <c r="E155" i="3" s="1"/>
  <c r="H155" i="3" s="1"/>
  <c r="AH155" i="3"/>
  <c r="AG155" i="3"/>
  <c r="D155" i="3"/>
  <c r="Y153" i="3"/>
  <c r="F155" i="3" l="1"/>
  <c r="G155" i="3"/>
  <c r="K155" i="3"/>
  <c r="I155" i="3" l="1"/>
  <c r="J155" i="3"/>
  <c r="M155" i="3"/>
  <c r="N155" i="3" s="1"/>
  <c r="AE155" i="3"/>
  <c r="V155" i="3"/>
  <c r="W155" i="3" s="1"/>
  <c r="A156" i="3"/>
  <c r="B156" i="3" s="1"/>
  <c r="L155" i="3" l="1"/>
  <c r="Z156" i="3"/>
  <c r="AC156" i="3"/>
  <c r="P156" i="3"/>
  <c r="Q156" i="3" s="1"/>
  <c r="R156" i="3" s="1"/>
  <c r="S156" i="3" s="1"/>
  <c r="T156" i="3" s="1"/>
  <c r="AA156" i="3"/>
  <c r="AD156" i="3"/>
  <c r="AG156" i="3" l="1"/>
  <c r="U155" i="3"/>
  <c r="D156" i="3" s="1"/>
  <c r="AH156" i="3"/>
  <c r="E156" i="3"/>
  <c r="H156" i="3" s="1"/>
  <c r="Y154" i="3"/>
  <c r="K156" i="3" l="1"/>
  <c r="F156" i="3"/>
  <c r="G156" i="3"/>
  <c r="I156" i="3" l="1"/>
  <c r="J156" i="3"/>
  <c r="M156" i="3"/>
  <c r="N156" i="3" s="1"/>
  <c r="AE156" i="3"/>
  <c r="V156" i="3"/>
  <c r="W156" i="3" s="1"/>
  <c r="A157" i="3"/>
  <c r="B157" i="3" s="1"/>
  <c r="L156" i="3" l="1"/>
  <c r="P157" i="3"/>
  <c r="Q157" i="3" s="1"/>
  <c r="R157" i="3" s="1"/>
  <c r="S157" i="3" s="1"/>
  <c r="T157" i="3" s="1"/>
  <c r="Z157" i="3"/>
  <c r="AA157" i="3"/>
  <c r="AC157" i="3"/>
  <c r="AD157" i="3"/>
  <c r="U156" i="3" l="1"/>
  <c r="E157" i="3" s="1"/>
  <c r="H157" i="3" s="1"/>
  <c r="AH157" i="3"/>
  <c r="AG157" i="3"/>
  <c r="D157" i="3"/>
  <c r="Y155" i="3"/>
  <c r="F157" i="3" l="1"/>
  <c r="G157" i="3"/>
  <c r="K157" i="3"/>
  <c r="AE157" i="3" l="1"/>
  <c r="V157" i="3"/>
  <c r="A158" i="3"/>
  <c r="B158" i="3" s="1"/>
  <c r="I157" i="3"/>
  <c r="J157" i="3"/>
  <c r="M157" i="3"/>
  <c r="N157" i="3" s="1"/>
  <c r="L157" i="3" l="1"/>
  <c r="W157" i="3"/>
  <c r="Z158" i="3"/>
  <c r="P158" i="3"/>
  <c r="Q158" i="3" s="1"/>
  <c r="R158" i="3" s="1"/>
  <c r="S158" i="3" s="1"/>
  <c r="T158" i="3" s="1"/>
  <c r="AC158" i="3"/>
  <c r="AD158" i="3"/>
  <c r="AA158" i="3"/>
  <c r="U157" i="3" l="1"/>
  <c r="E158" i="3" s="1"/>
  <c r="H158" i="3" s="1"/>
  <c r="AH158" i="3"/>
  <c r="AG158" i="3"/>
  <c r="D158" i="3"/>
  <c r="Y156" i="3"/>
  <c r="F158" i="3" l="1"/>
  <c r="G158" i="3"/>
  <c r="K158" i="3"/>
  <c r="I158" i="3" l="1"/>
  <c r="J158" i="3"/>
  <c r="M158" i="3"/>
  <c r="N158" i="3" s="1"/>
  <c r="AE158" i="3"/>
  <c r="V158" i="3"/>
  <c r="W158" i="3" s="1"/>
  <c r="A159" i="3"/>
  <c r="B159" i="3" s="1"/>
  <c r="L158" i="3" l="1"/>
  <c r="AC159" i="3"/>
  <c r="Z159" i="3"/>
  <c r="AD159" i="3"/>
  <c r="P159" i="3"/>
  <c r="Q159" i="3" s="1"/>
  <c r="R159" i="3" s="1"/>
  <c r="S159" i="3" s="1"/>
  <c r="T159" i="3" s="1"/>
  <c r="AA159" i="3"/>
  <c r="U158" i="3" l="1"/>
  <c r="E159" i="3" s="1"/>
  <c r="H159" i="3" s="1"/>
  <c r="AG159" i="3"/>
  <c r="D159" i="3"/>
  <c r="AH159" i="3"/>
  <c r="Y157" i="3"/>
  <c r="F159" i="3" l="1"/>
  <c r="G159" i="3"/>
  <c r="K159" i="3"/>
  <c r="AE159" i="3" l="1"/>
  <c r="V159" i="3"/>
  <c r="A160" i="3"/>
  <c r="B160" i="3" s="1"/>
  <c r="I159" i="3"/>
  <c r="J159" i="3"/>
  <c r="M159" i="3"/>
  <c r="N159" i="3" s="1"/>
  <c r="L159" i="3" l="1"/>
  <c r="W159" i="3"/>
  <c r="AA160" i="3"/>
  <c r="P160" i="3"/>
  <c r="Q160" i="3" s="1"/>
  <c r="R160" i="3" s="1"/>
  <c r="S160" i="3" s="1"/>
  <c r="T160" i="3" s="1"/>
  <c r="AC160" i="3"/>
  <c r="Z160" i="3"/>
  <c r="AD160" i="3"/>
  <c r="AH160" i="3" l="1"/>
  <c r="AG160" i="3"/>
  <c r="U159" i="3"/>
  <c r="E160" i="3" s="1"/>
  <c r="H160" i="3" s="1"/>
  <c r="Y158" i="3"/>
  <c r="D160" i="3" l="1"/>
  <c r="F160" i="3" s="1"/>
  <c r="K160" i="3"/>
  <c r="G160" i="3" l="1"/>
  <c r="I160" i="3"/>
  <c r="J160" i="3"/>
  <c r="M160" i="3"/>
  <c r="N160" i="3" s="1"/>
  <c r="AE160" i="3"/>
  <c r="V160" i="3"/>
  <c r="W160" i="3" s="1"/>
  <c r="A161" i="3"/>
  <c r="B161" i="3" s="1"/>
  <c r="L160" i="3" l="1"/>
  <c r="Z161" i="3"/>
  <c r="AC161" i="3"/>
  <c r="P161" i="3"/>
  <c r="Q161" i="3" s="1"/>
  <c r="R161" i="3" s="1"/>
  <c r="S161" i="3" s="1"/>
  <c r="T161" i="3" s="1"/>
  <c r="AA161" i="3"/>
  <c r="AD161" i="3"/>
  <c r="AG161" i="3" l="1"/>
  <c r="U160" i="3"/>
  <c r="E161" i="3" s="1"/>
  <c r="H161" i="3" s="1"/>
  <c r="AH161" i="3"/>
  <c r="D161" i="3"/>
  <c r="Y159" i="3"/>
  <c r="F161" i="3" l="1"/>
  <c r="G161" i="3"/>
  <c r="K161" i="3"/>
  <c r="AE161" i="3" l="1"/>
  <c r="V161" i="3"/>
  <c r="A162" i="3"/>
  <c r="B162" i="3" s="1"/>
  <c r="I161" i="3"/>
  <c r="J161" i="3"/>
  <c r="M161" i="3"/>
  <c r="N161" i="3" s="1"/>
  <c r="L161" i="3" l="1"/>
  <c r="P162" i="3"/>
  <c r="Q162" i="3" s="1"/>
  <c r="R162" i="3" s="1"/>
  <c r="S162" i="3" s="1"/>
  <c r="T162" i="3" s="1"/>
  <c r="AA162" i="3"/>
  <c r="Z162" i="3"/>
  <c r="AC162" i="3"/>
  <c r="W161" i="3"/>
  <c r="U161" i="3" l="1"/>
  <c r="D162" i="3" s="1"/>
  <c r="AG162" i="3"/>
  <c r="E162" i="3"/>
  <c r="H162" i="3" s="1"/>
  <c r="AH162" i="3"/>
  <c r="Y160" i="3"/>
  <c r="K162" i="3" l="1"/>
  <c r="F162" i="3"/>
  <c r="G162" i="3"/>
  <c r="AE162" i="3" l="1"/>
  <c r="V162" i="3"/>
  <c r="A163" i="3"/>
  <c r="B163" i="3" s="1"/>
  <c r="I162" i="3"/>
  <c r="J162" i="3"/>
  <c r="M162" i="3"/>
  <c r="N162" i="3" s="1"/>
  <c r="L162" i="3" l="1"/>
  <c r="AD162" i="3"/>
  <c r="Z163" i="3"/>
  <c r="P163" i="3"/>
  <c r="Q163" i="3" s="1"/>
  <c r="R163" i="3" s="1"/>
  <c r="S163" i="3" s="1"/>
  <c r="T163" i="3" s="1"/>
  <c r="AH163" i="3" s="1"/>
  <c r="AC163" i="3"/>
  <c r="AA163" i="3"/>
  <c r="AD163" i="3"/>
  <c r="W162" i="3"/>
  <c r="U162" i="3" l="1"/>
  <c r="AG163" i="3"/>
  <c r="D163" i="3"/>
  <c r="E163" i="3"/>
  <c r="H163" i="3" s="1"/>
  <c r="Y161" i="3"/>
  <c r="K163" i="3" l="1"/>
  <c r="F163" i="3"/>
  <c r="G163" i="3"/>
  <c r="I163" i="3" l="1"/>
  <c r="J163" i="3"/>
  <c r="M163" i="3"/>
  <c r="N163" i="3" s="1"/>
  <c r="AE163" i="3"/>
  <c r="V163" i="3"/>
  <c r="W163" i="3" s="1"/>
  <c r="A164" i="3"/>
  <c r="B164" i="3" s="1"/>
  <c r="L163" i="3" l="1"/>
  <c r="AA164" i="3"/>
  <c r="AC164" i="3"/>
  <c r="P164" i="3"/>
  <c r="Q164" i="3" s="1"/>
  <c r="R164" i="3" s="1"/>
  <c r="S164" i="3" s="1"/>
  <c r="T164" i="3" s="1"/>
  <c r="Z164" i="3"/>
  <c r="AD164" i="3"/>
  <c r="AH164" i="3" l="1"/>
  <c r="U163" i="3"/>
  <c r="D164" i="3" s="1"/>
  <c r="AG164" i="3"/>
  <c r="E164" i="3"/>
  <c r="H164" i="3" s="1"/>
  <c r="Y162" i="3"/>
  <c r="K164" i="3" l="1"/>
  <c r="F164" i="3"/>
  <c r="G164" i="3"/>
  <c r="I164" i="3" l="1"/>
  <c r="J164" i="3"/>
  <c r="M164" i="3"/>
  <c r="N164" i="3" s="1"/>
  <c r="AE164" i="3"/>
  <c r="V164" i="3"/>
  <c r="W164" i="3" s="1"/>
  <c r="A165" i="3"/>
  <c r="B165" i="3" s="1"/>
  <c r="L164" i="3" l="1"/>
  <c r="AA165" i="3"/>
  <c r="AC165" i="3"/>
  <c r="AD165" i="3"/>
  <c r="Z165" i="3"/>
  <c r="P165" i="3"/>
  <c r="Q165" i="3" s="1"/>
  <c r="R165" i="3" s="1"/>
  <c r="S165" i="3" s="1"/>
  <c r="T165" i="3" s="1"/>
  <c r="U164" i="3" l="1"/>
  <c r="D165" i="3" s="1"/>
  <c r="AG165" i="3"/>
  <c r="AH165" i="3"/>
  <c r="E165" i="3"/>
  <c r="H165" i="3" s="1"/>
  <c r="Y163" i="3"/>
  <c r="K165" i="3" l="1"/>
  <c r="F165" i="3"/>
  <c r="G165" i="3"/>
  <c r="I165" i="3" l="1"/>
  <c r="J165" i="3"/>
  <c r="M165" i="3"/>
  <c r="N165" i="3" s="1"/>
  <c r="AE165" i="3"/>
  <c r="V165" i="3"/>
  <c r="W165" i="3" s="1"/>
  <c r="A166" i="3"/>
  <c r="B166" i="3" s="1"/>
  <c r="L165" i="3" l="1"/>
  <c r="AA166" i="3"/>
  <c r="P166" i="3"/>
  <c r="Q166" i="3" s="1"/>
  <c r="R166" i="3" s="1"/>
  <c r="S166" i="3" s="1"/>
  <c r="T166" i="3" s="1"/>
  <c r="AD166" i="3"/>
  <c r="Z166" i="3"/>
  <c r="AC166" i="3"/>
  <c r="AH166" i="3" l="1"/>
  <c r="U165" i="3"/>
  <c r="E166" i="3" s="1"/>
  <c r="H166" i="3" s="1"/>
  <c r="AG166" i="3"/>
  <c r="D166" i="3"/>
  <c r="Y164" i="3"/>
  <c r="F166" i="3" l="1"/>
  <c r="G166" i="3"/>
  <c r="K166" i="3"/>
  <c r="AE166" i="3" l="1"/>
  <c r="V166" i="3"/>
  <c r="A167" i="3"/>
  <c r="B167" i="3" s="1"/>
  <c r="I166" i="3"/>
  <c r="J166" i="3"/>
  <c r="M166" i="3"/>
  <c r="N166" i="3" s="1"/>
  <c r="L166" i="3" l="1"/>
  <c r="AA167" i="3"/>
  <c r="Z167" i="3"/>
  <c r="AD167" i="3"/>
  <c r="AC167" i="3"/>
  <c r="P167" i="3"/>
  <c r="Q167" i="3" s="1"/>
  <c r="R167" i="3" s="1"/>
  <c r="S167" i="3" s="1"/>
  <c r="T167" i="3" s="1"/>
  <c r="W166" i="3"/>
  <c r="AH167" i="3" l="1"/>
  <c r="AG167" i="3"/>
  <c r="U166" i="3"/>
  <c r="E167" i="3" s="1"/>
  <c r="H167" i="3" s="1"/>
  <c r="D167" i="3"/>
  <c r="Y165" i="3"/>
  <c r="F167" i="3" l="1"/>
  <c r="G167" i="3"/>
  <c r="K167" i="3"/>
  <c r="AE167" i="3" l="1"/>
  <c r="V167" i="3"/>
  <c r="A168" i="3"/>
  <c r="B168" i="3" s="1"/>
  <c r="I167" i="3"/>
  <c r="J167" i="3"/>
  <c r="M167" i="3"/>
  <c r="N167" i="3" s="1"/>
  <c r="L167" i="3" l="1"/>
  <c r="Z168" i="3"/>
  <c r="AD168" i="3"/>
  <c r="AA168" i="3"/>
  <c r="P168" i="3"/>
  <c r="Q168" i="3" s="1"/>
  <c r="R168" i="3" s="1"/>
  <c r="S168" i="3" s="1"/>
  <c r="T168" i="3" s="1"/>
  <c r="AC168" i="3"/>
  <c r="W167" i="3"/>
  <c r="AH168" i="3" l="1"/>
  <c r="U167" i="3"/>
  <c r="E168" i="3" s="1"/>
  <c r="H168" i="3" s="1"/>
  <c r="AG168" i="3"/>
  <c r="D168" i="3"/>
  <c r="Y166" i="3"/>
  <c r="F168" i="3" l="1"/>
  <c r="G168" i="3"/>
  <c r="K168" i="3"/>
  <c r="AE168" i="3" l="1"/>
  <c r="V168" i="3"/>
  <c r="A169" i="3"/>
  <c r="B169" i="3" s="1"/>
  <c r="I168" i="3"/>
  <c r="J168" i="3"/>
  <c r="M168" i="3"/>
  <c r="N168" i="3" s="1"/>
  <c r="L168" i="3" l="1"/>
  <c r="AD169" i="3"/>
  <c r="Z169" i="3"/>
  <c r="AC169" i="3"/>
  <c r="P169" i="3"/>
  <c r="Q169" i="3" s="1"/>
  <c r="R169" i="3" s="1"/>
  <c r="S169" i="3" s="1"/>
  <c r="T169" i="3" s="1"/>
  <c r="AA169" i="3"/>
  <c r="W168" i="3"/>
  <c r="U168" i="3" l="1"/>
  <c r="E169" i="3" s="1"/>
  <c r="H169" i="3" s="1"/>
  <c r="AH169" i="3"/>
  <c r="AG169" i="3"/>
  <c r="D169" i="3"/>
  <c r="Y167" i="3"/>
  <c r="F169" i="3" l="1"/>
  <c r="G169" i="3"/>
  <c r="K169" i="3"/>
  <c r="I169" i="3" l="1"/>
  <c r="J169" i="3"/>
  <c r="M169" i="3"/>
  <c r="N169" i="3" s="1"/>
  <c r="AE169" i="3"/>
  <c r="V169" i="3"/>
  <c r="W169" i="3" s="1"/>
  <c r="A170" i="3"/>
  <c r="B170" i="3" s="1"/>
  <c r="L169" i="3" l="1"/>
  <c r="AA170" i="3"/>
  <c r="AC170" i="3"/>
  <c r="P170" i="3"/>
  <c r="Q170" i="3" s="1"/>
  <c r="R170" i="3" s="1"/>
  <c r="S170" i="3" s="1"/>
  <c r="T170" i="3" s="1"/>
  <c r="AD170" i="3"/>
  <c r="Z170" i="3"/>
  <c r="AH170" i="3" l="1"/>
  <c r="U169" i="3"/>
  <c r="E170" i="3" s="1"/>
  <c r="H170" i="3" s="1"/>
  <c r="AG170" i="3"/>
  <c r="Y168" i="3"/>
  <c r="D170" i="3" l="1"/>
  <c r="F170" i="3" s="1"/>
  <c r="G170" i="3"/>
  <c r="K170" i="3"/>
  <c r="I170" i="3" l="1"/>
  <c r="J170" i="3"/>
  <c r="M170" i="3"/>
  <c r="N170" i="3" s="1"/>
  <c r="AE170" i="3"/>
  <c r="V170" i="3"/>
  <c r="W170" i="3" s="1"/>
  <c r="A171" i="3"/>
  <c r="B171" i="3" s="1"/>
  <c r="L170" i="3" l="1"/>
  <c r="AD171" i="3"/>
  <c r="AC171" i="3"/>
  <c r="P171" i="3"/>
  <c r="Q171" i="3" s="1"/>
  <c r="R171" i="3" s="1"/>
  <c r="S171" i="3" s="1"/>
  <c r="T171" i="3" s="1"/>
  <c r="AA171" i="3"/>
  <c r="Z171" i="3"/>
  <c r="AG171" i="3" l="1"/>
  <c r="U170" i="3"/>
  <c r="E171" i="3" s="1"/>
  <c r="H171" i="3" s="1"/>
  <c r="AH171" i="3"/>
  <c r="D171" i="3"/>
  <c r="Y169" i="3"/>
  <c r="F171" i="3" l="1"/>
  <c r="G171" i="3"/>
  <c r="K171" i="3"/>
  <c r="AE171" i="3" l="1"/>
  <c r="V171" i="3"/>
  <c r="A172" i="3"/>
  <c r="B172" i="3" s="1"/>
  <c r="I171" i="3"/>
  <c r="J171" i="3"/>
  <c r="M171" i="3"/>
  <c r="N171" i="3" s="1"/>
  <c r="W171" i="3" l="1"/>
  <c r="L171" i="3"/>
  <c r="P172" i="3"/>
  <c r="Q172" i="3" s="1"/>
  <c r="R172" i="3" s="1"/>
  <c r="S172" i="3" s="1"/>
  <c r="T172" i="3" s="1"/>
  <c r="AC172" i="3"/>
  <c r="AA172" i="3"/>
  <c r="Z172" i="3"/>
  <c r="U171" i="3" l="1"/>
  <c r="E172" i="3" s="1"/>
  <c r="H172" i="3" s="1"/>
  <c r="AH172" i="3"/>
  <c r="AG172" i="3"/>
  <c r="D172" i="3"/>
  <c r="Y170" i="3"/>
  <c r="F172" i="3" l="1"/>
  <c r="G172" i="3"/>
  <c r="K172" i="3"/>
  <c r="AE172" i="3" l="1"/>
  <c r="V172" i="3"/>
  <c r="A173" i="3"/>
  <c r="B173" i="3" s="1"/>
  <c r="I172" i="3"/>
  <c r="J172" i="3"/>
  <c r="M172" i="3"/>
  <c r="N172" i="3" s="1"/>
  <c r="P173" i="3" l="1"/>
  <c r="Q173" i="3" s="1"/>
  <c r="R173" i="3" s="1"/>
  <c r="S173" i="3" s="1"/>
  <c r="T173" i="3" s="1"/>
  <c r="AD173" i="3"/>
  <c r="Z173" i="3"/>
  <c r="AA173" i="3"/>
  <c r="AC173" i="3"/>
  <c r="L172" i="3"/>
  <c r="AD172" i="3"/>
  <c r="W172" i="3"/>
  <c r="U172" i="3" l="1"/>
  <c r="E173" i="3" s="1"/>
  <c r="H173" i="3" s="1"/>
  <c r="AH173" i="3"/>
  <c r="AG173" i="3"/>
  <c r="D173" i="3"/>
  <c r="Y171" i="3"/>
  <c r="F173" i="3" l="1"/>
  <c r="G173" i="3"/>
  <c r="K173" i="3"/>
  <c r="AE173" i="3" l="1"/>
  <c r="V173" i="3"/>
  <c r="A174" i="3"/>
  <c r="B174" i="3" s="1"/>
  <c r="I173" i="3"/>
  <c r="J173" i="3"/>
  <c r="M173" i="3"/>
  <c r="N173" i="3" s="1"/>
  <c r="L173" i="3" l="1"/>
  <c r="AD174" i="3"/>
  <c r="P174" i="3"/>
  <c r="Q174" i="3" s="1"/>
  <c r="R174" i="3" s="1"/>
  <c r="S174" i="3" s="1"/>
  <c r="T174" i="3" s="1"/>
  <c r="Z174" i="3"/>
  <c r="AA174" i="3"/>
  <c r="AC174" i="3"/>
  <c r="W173" i="3"/>
  <c r="U173" i="3" l="1"/>
  <c r="E174" i="3" s="1"/>
  <c r="H174" i="3" s="1"/>
  <c r="AG174" i="3"/>
  <c r="AH174" i="3"/>
  <c r="D174" i="3"/>
  <c r="Y172" i="3"/>
  <c r="F174" i="3" l="1"/>
  <c r="G174" i="3"/>
  <c r="K174" i="3"/>
  <c r="AE174" i="3" l="1"/>
  <c r="V174" i="3"/>
  <c r="A175" i="3"/>
  <c r="B175" i="3" s="1"/>
  <c r="I174" i="3"/>
  <c r="J174" i="3"/>
  <c r="M174" i="3"/>
  <c r="N174" i="3" s="1"/>
  <c r="L174" i="3" l="1"/>
  <c r="AA175" i="3"/>
  <c r="Z175" i="3"/>
  <c r="P175" i="3"/>
  <c r="Q175" i="3" s="1"/>
  <c r="R175" i="3" s="1"/>
  <c r="S175" i="3" s="1"/>
  <c r="T175" i="3" s="1"/>
  <c r="AD175" i="3"/>
  <c r="AC175" i="3"/>
  <c r="W174" i="3"/>
  <c r="U174" i="3" l="1"/>
  <c r="D175" i="3" s="1"/>
  <c r="AG175" i="3"/>
  <c r="AH175" i="3"/>
  <c r="E175" i="3"/>
  <c r="H175" i="3" s="1"/>
  <c r="Y173" i="3"/>
  <c r="K175" i="3" l="1"/>
  <c r="F175" i="3"/>
  <c r="G175" i="3"/>
  <c r="I175" i="3" l="1"/>
  <c r="J175" i="3"/>
  <c r="M175" i="3"/>
  <c r="N175" i="3" s="1"/>
  <c r="AE175" i="3"/>
  <c r="V175" i="3"/>
  <c r="W175" i="3" s="1"/>
  <c r="A176" i="3"/>
  <c r="B176" i="3" s="1"/>
  <c r="L175" i="3" l="1"/>
  <c r="P176" i="3"/>
  <c r="Q176" i="3" s="1"/>
  <c r="R176" i="3" s="1"/>
  <c r="S176" i="3" s="1"/>
  <c r="T176" i="3" s="1"/>
  <c r="Z176" i="3"/>
  <c r="AC176" i="3"/>
  <c r="AD176" i="3"/>
  <c r="AA176" i="3"/>
  <c r="U175" i="3" l="1"/>
  <c r="E176" i="3" s="1"/>
  <c r="H176" i="3" s="1"/>
  <c r="AG176" i="3"/>
  <c r="AH176" i="3"/>
  <c r="D176" i="3"/>
  <c r="Y174" i="3"/>
  <c r="F176" i="3" l="1"/>
  <c r="G176" i="3"/>
  <c r="K176" i="3"/>
  <c r="I176" i="3" l="1"/>
  <c r="J176" i="3"/>
  <c r="M176" i="3"/>
  <c r="N176" i="3" s="1"/>
  <c r="AE176" i="3"/>
  <c r="V176" i="3"/>
  <c r="W176" i="3" s="1"/>
  <c r="A177" i="3"/>
  <c r="B177" i="3" s="1"/>
  <c r="L176" i="3" l="1"/>
  <c r="Z177" i="3"/>
  <c r="P177" i="3"/>
  <c r="Q177" i="3" s="1"/>
  <c r="R177" i="3" s="1"/>
  <c r="S177" i="3" s="1"/>
  <c r="T177" i="3" s="1"/>
  <c r="AA177" i="3"/>
  <c r="AD177" i="3"/>
  <c r="AC177" i="3"/>
  <c r="AH177" i="3" l="1"/>
  <c r="U176" i="3"/>
  <c r="D177" i="3" s="1"/>
  <c r="AG177" i="3"/>
  <c r="E177" i="3"/>
  <c r="H177" i="3" s="1"/>
  <c r="Y175" i="3"/>
  <c r="F177" i="3" l="1"/>
  <c r="G177" i="3"/>
  <c r="K177" i="3"/>
  <c r="I177" i="3" l="1"/>
  <c r="J177" i="3"/>
  <c r="M177" i="3"/>
  <c r="N177" i="3" s="1"/>
  <c r="AE177" i="3"/>
  <c r="V177" i="3"/>
  <c r="W177" i="3" s="1"/>
  <c r="A178" i="3"/>
  <c r="B178" i="3" s="1"/>
  <c r="L177" i="3" l="1"/>
  <c r="AA178" i="3"/>
  <c r="Z178" i="3"/>
  <c r="P178" i="3"/>
  <c r="Q178" i="3" s="1"/>
  <c r="R178" i="3" s="1"/>
  <c r="S178" i="3" s="1"/>
  <c r="T178" i="3" s="1"/>
  <c r="AH178" i="3" s="1"/>
  <c r="AD178" i="3"/>
  <c r="AC178" i="3"/>
  <c r="U177" i="3" l="1"/>
  <c r="E178" i="3"/>
  <c r="H178" i="3" s="1"/>
  <c r="AG178" i="3"/>
  <c r="D178" i="3"/>
  <c r="Y176" i="3"/>
  <c r="F178" i="3" l="1"/>
  <c r="G178" i="3"/>
  <c r="K178" i="3"/>
  <c r="I178" i="3" l="1"/>
  <c r="J178" i="3"/>
  <c r="M178" i="3"/>
  <c r="N178" i="3" s="1"/>
  <c r="AE178" i="3"/>
  <c r="V178" i="3"/>
  <c r="W178" i="3" s="1"/>
  <c r="A179" i="3"/>
  <c r="B179" i="3" s="1"/>
  <c r="L178" i="3" l="1"/>
  <c r="Z179" i="3"/>
  <c r="AC179" i="3"/>
  <c r="AA179" i="3"/>
  <c r="P179" i="3"/>
  <c r="Q179" i="3" s="1"/>
  <c r="R179" i="3" s="1"/>
  <c r="S179" i="3" s="1"/>
  <c r="T179" i="3" s="1"/>
  <c r="AD179" i="3"/>
  <c r="U178" i="3" l="1"/>
  <c r="E179" i="3" s="1"/>
  <c r="H179" i="3" s="1"/>
  <c r="AG179" i="3"/>
  <c r="AH179" i="3"/>
  <c r="D179" i="3"/>
  <c r="Y177" i="3"/>
  <c r="F179" i="3" l="1"/>
  <c r="G179" i="3"/>
  <c r="K179" i="3"/>
  <c r="AE179" i="3" l="1"/>
  <c r="V179" i="3"/>
  <c r="A180" i="3"/>
  <c r="B180" i="3" s="1"/>
  <c r="I179" i="3"/>
  <c r="J179" i="3"/>
  <c r="M179" i="3"/>
  <c r="N179" i="3" s="1"/>
  <c r="L179" i="3" l="1"/>
  <c r="AA180" i="3"/>
  <c r="AD180" i="3"/>
  <c r="P180" i="3"/>
  <c r="Q180" i="3" s="1"/>
  <c r="R180" i="3" s="1"/>
  <c r="S180" i="3" s="1"/>
  <c r="T180" i="3" s="1"/>
  <c r="AC180" i="3"/>
  <c r="Z180" i="3"/>
  <c r="W179" i="3"/>
  <c r="AG180" i="3" l="1"/>
  <c r="U179" i="3"/>
  <c r="D180" i="3" s="1"/>
  <c r="AH180" i="3"/>
  <c r="Y178" i="3"/>
  <c r="E180" i="3" l="1"/>
  <c r="H180" i="3" s="1"/>
  <c r="G180" i="3"/>
  <c r="K180" i="3"/>
  <c r="F180" i="3" l="1"/>
  <c r="AE180" i="3"/>
  <c r="V180" i="3"/>
  <c r="A181" i="3"/>
  <c r="B181" i="3" s="1"/>
  <c r="I180" i="3"/>
  <c r="J180" i="3"/>
  <c r="M180" i="3"/>
  <c r="N180" i="3" s="1"/>
  <c r="AA181" i="3" l="1"/>
  <c r="AC181" i="3"/>
  <c r="AD181" i="3"/>
  <c r="P181" i="3"/>
  <c r="Q181" i="3" s="1"/>
  <c r="R181" i="3" s="1"/>
  <c r="S181" i="3" s="1"/>
  <c r="T181" i="3" s="1"/>
  <c r="Z181" i="3"/>
  <c r="L180" i="3"/>
  <c r="W180" i="3"/>
  <c r="U180" i="3" l="1"/>
  <c r="E181" i="3" s="1"/>
  <c r="H181" i="3" s="1"/>
  <c r="AH181" i="3"/>
  <c r="AG181" i="3"/>
  <c r="D181" i="3"/>
  <c r="Y179" i="3"/>
  <c r="F181" i="3" l="1"/>
  <c r="G181" i="3"/>
  <c r="K181" i="3"/>
  <c r="AE181" i="3" l="1"/>
  <c r="V181" i="3"/>
  <c r="A182" i="3"/>
  <c r="B182" i="3" s="1"/>
  <c r="I181" i="3"/>
  <c r="J181" i="3"/>
  <c r="M181" i="3"/>
  <c r="N181" i="3" s="1"/>
  <c r="AA182" i="3" l="1"/>
  <c r="P182" i="3"/>
  <c r="Q182" i="3" s="1"/>
  <c r="R182" i="3" s="1"/>
  <c r="S182" i="3" s="1"/>
  <c r="T182" i="3" s="1"/>
  <c r="AC182" i="3"/>
  <c r="Z182" i="3"/>
  <c r="L181" i="3"/>
  <c r="W181" i="3"/>
  <c r="AH182" i="3" l="1"/>
  <c r="U181" i="3"/>
  <c r="E182" i="3" s="1"/>
  <c r="H182" i="3" s="1"/>
  <c r="AG182" i="3"/>
  <c r="D182" i="3"/>
  <c r="Y180" i="3"/>
  <c r="F182" i="3" l="1"/>
  <c r="G182" i="3"/>
  <c r="K182" i="3"/>
  <c r="I182" i="3" l="1"/>
  <c r="J182" i="3"/>
  <c r="M182" i="3"/>
  <c r="N182" i="3" s="1"/>
  <c r="AE182" i="3"/>
  <c r="V182" i="3"/>
  <c r="W182" i="3" s="1"/>
  <c r="A183" i="3"/>
  <c r="B183" i="3" s="1"/>
  <c r="L182" i="3" l="1"/>
  <c r="AD182" i="3"/>
  <c r="AA183" i="3"/>
  <c r="AD183" i="3"/>
  <c r="P183" i="3"/>
  <c r="Q183" i="3" s="1"/>
  <c r="R183" i="3" s="1"/>
  <c r="S183" i="3" s="1"/>
  <c r="T183" i="3" s="1"/>
  <c r="AC183" i="3"/>
  <c r="Z183" i="3"/>
  <c r="U182" i="3" l="1"/>
  <c r="E183" i="3" s="1"/>
  <c r="H183" i="3" s="1"/>
  <c r="D183" i="3"/>
  <c r="AH183" i="3"/>
  <c r="AG183" i="3"/>
  <c r="Y181" i="3"/>
  <c r="F183" i="3" l="1"/>
  <c r="G183" i="3"/>
  <c r="K183" i="3"/>
  <c r="I183" i="3" l="1"/>
  <c r="J183" i="3"/>
  <c r="M183" i="3"/>
  <c r="N183" i="3" s="1"/>
  <c r="AE183" i="3"/>
  <c r="V183" i="3"/>
  <c r="W183" i="3" s="1"/>
  <c r="A184" i="3"/>
  <c r="B184" i="3" s="1"/>
  <c r="L183" i="3" l="1"/>
  <c r="Z184" i="3"/>
  <c r="AC184" i="3"/>
  <c r="P184" i="3"/>
  <c r="Q184" i="3" s="1"/>
  <c r="R184" i="3" s="1"/>
  <c r="S184" i="3" s="1"/>
  <c r="T184" i="3" s="1"/>
  <c r="AA184" i="3"/>
  <c r="AD184" i="3"/>
  <c r="U183" i="3" l="1"/>
  <c r="D184" i="3" s="1"/>
  <c r="AH184" i="3"/>
  <c r="AG184" i="3"/>
  <c r="E184" i="3"/>
  <c r="H184" i="3" s="1"/>
  <c r="Y182" i="3"/>
  <c r="K184" i="3" l="1"/>
  <c r="F184" i="3"/>
  <c r="G184" i="3"/>
  <c r="AE184" i="3" l="1"/>
  <c r="V184" i="3"/>
  <c r="A185" i="3"/>
  <c r="B185" i="3" s="1"/>
  <c r="I184" i="3"/>
  <c r="J184" i="3"/>
  <c r="M184" i="3"/>
  <c r="N184" i="3" s="1"/>
  <c r="AD185" i="3" l="1"/>
  <c r="AC185" i="3"/>
  <c r="AA185" i="3"/>
  <c r="Z185" i="3"/>
  <c r="P185" i="3"/>
  <c r="Q185" i="3" s="1"/>
  <c r="R185" i="3" s="1"/>
  <c r="S185" i="3" s="1"/>
  <c r="T185" i="3" s="1"/>
  <c r="AH185" i="3" s="1"/>
  <c r="L184" i="3"/>
  <c r="W184" i="3"/>
  <c r="U184" i="3" l="1"/>
  <c r="D185" i="3"/>
  <c r="AG185" i="3"/>
  <c r="E185" i="3"/>
  <c r="H185" i="3" s="1"/>
  <c r="Y183" i="3"/>
  <c r="F185" i="3" l="1"/>
  <c r="G185" i="3"/>
  <c r="K185" i="3"/>
  <c r="AE185" i="3" l="1"/>
  <c r="V185" i="3"/>
  <c r="A186" i="3"/>
  <c r="B186" i="3" s="1"/>
  <c r="I185" i="3"/>
  <c r="J185" i="3"/>
  <c r="M185" i="3"/>
  <c r="N185" i="3" s="1"/>
  <c r="L185" i="3" l="1"/>
  <c r="P186" i="3"/>
  <c r="Q186" i="3" s="1"/>
  <c r="R186" i="3" s="1"/>
  <c r="S186" i="3" s="1"/>
  <c r="T186" i="3" s="1"/>
  <c r="AC186" i="3"/>
  <c r="AA186" i="3"/>
  <c r="Z186" i="3"/>
  <c r="AD186" i="3"/>
  <c r="W185" i="3"/>
  <c r="U185" i="3" l="1"/>
  <c r="E186" i="3" s="1"/>
  <c r="H186" i="3" s="1"/>
  <c r="AH186" i="3"/>
  <c r="AG186" i="3"/>
  <c r="D186" i="3"/>
  <c r="Y184" i="3"/>
  <c r="F186" i="3" l="1"/>
  <c r="G186" i="3"/>
  <c r="K186" i="3"/>
  <c r="AE186" i="3" l="1"/>
  <c r="V186" i="3"/>
  <c r="A187" i="3"/>
  <c r="B187" i="3" s="1"/>
  <c r="I186" i="3"/>
  <c r="J186" i="3"/>
  <c r="M186" i="3"/>
  <c r="N186" i="3" s="1"/>
  <c r="AA187" i="3" l="1"/>
  <c r="P187" i="3"/>
  <c r="Q187" i="3" s="1"/>
  <c r="R187" i="3" s="1"/>
  <c r="S187" i="3" s="1"/>
  <c r="T187" i="3" s="1"/>
  <c r="AD187" i="3"/>
  <c r="AC187" i="3"/>
  <c r="Z187" i="3"/>
  <c r="L186" i="3"/>
  <c r="W186" i="3"/>
  <c r="AG187" i="3" l="1"/>
  <c r="AH187" i="3"/>
  <c r="U186" i="3"/>
  <c r="D187" i="3" s="1"/>
  <c r="Y185" i="3"/>
  <c r="E187" i="3" l="1"/>
  <c r="H187" i="3" s="1"/>
  <c r="K187" i="3" s="1"/>
  <c r="G187" i="3"/>
  <c r="F187" i="3" l="1"/>
  <c r="AE187" i="3"/>
  <c r="V187" i="3"/>
  <c r="A188" i="3"/>
  <c r="B188" i="3" s="1"/>
  <c r="I187" i="3"/>
  <c r="J187" i="3"/>
  <c r="M187" i="3"/>
  <c r="N187" i="3" s="1"/>
  <c r="Z188" i="3" l="1"/>
  <c r="AC188" i="3"/>
  <c r="AA188" i="3"/>
  <c r="AD188" i="3"/>
  <c r="P188" i="3"/>
  <c r="Q188" i="3" s="1"/>
  <c r="R188" i="3" s="1"/>
  <c r="S188" i="3" s="1"/>
  <c r="T188" i="3" s="1"/>
  <c r="AG188" i="3" s="1"/>
  <c r="W187" i="3"/>
  <c r="L187" i="3"/>
  <c r="U187" i="3" l="1"/>
  <c r="AH188" i="3"/>
  <c r="E188" i="3"/>
  <c r="H188" i="3" s="1"/>
  <c r="D188" i="3"/>
  <c r="Y186" i="3"/>
  <c r="F188" i="3" l="1"/>
  <c r="G188" i="3"/>
  <c r="K188" i="3"/>
  <c r="AE188" i="3" l="1"/>
  <c r="V188" i="3"/>
  <c r="A189" i="3"/>
  <c r="B189" i="3" s="1"/>
  <c r="I188" i="3"/>
  <c r="J188" i="3"/>
  <c r="M188" i="3"/>
  <c r="N188" i="3" s="1"/>
  <c r="Z189" i="3" l="1"/>
  <c r="AC189" i="3"/>
  <c r="AD189" i="3"/>
  <c r="P189" i="3"/>
  <c r="Q189" i="3" s="1"/>
  <c r="R189" i="3" s="1"/>
  <c r="S189" i="3" s="1"/>
  <c r="T189" i="3" s="1"/>
  <c r="AA189" i="3"/>
  <c r="L188" i="3"/>
  <c r="W188" i="3"/>
  <c r="U188" i="3" l="1"/>
  <c r="E189" i="3" s="1"/>
  <c r="H189" i="3" s="1"/>
  <c r="AH189" i="3"/>
  <c r="AG189" i="3"/>
  <c r="D189" i="3"/>
  <c r="Y187" i="3"/>
  <c r="F189" i="3" l="1"/>
  <c r="G189" i="3"/>
  <c r="K189" i="3"/>
  <c r="AE189" i="3" l="1"/>
  <c r="V189" i="3"/>
  <c r="A190" i="3"/>
  <c r="B190" i="3" s="1"/>
  <c r="I189" i="3"/>
  <c r="J189" i="3"/>
  <c r="M189" i="3"/>
  <c r="N189" i="3" s="1"/>
  <c r="AC190" i="3" l="1"/>
  <c r="AA190" i="3"/>
  <c r="AD190" i="3"/>
  <c r="Z190" i="3"/>
  <c r="P190" i="3"/>
  <c r="Q190" i="3" s="1"/>
  <c r="R190" i="3" s="1"/>
  <c r="S190" i="3" s="1"/>
  <c r="T190" i="3" s="1"/>
  <c r="L189" i="3"/>
  <c r="W189" i="3"/>
  <c r="AH190" i="3" l="1"/>
  <c r="U189" i="3"/>
  <c r="D190" i="3" s="1"/>
  <c r="AG190" i="3"/>
  <c r="E190" i="3"/>
  <c r="H190" i="3" s="1"/>
  <c r="Y188" i="3"/>
  <c r="K190" i="3" l="1"/>
  <c r="F190" i="3"/>
  <c r="G190" i="3"/>
  <c r="AE190" i="3" l="1"/>
  <c r="V190" i="3"/>
  <c r="A191" i="3"/>
  <c r="B191" i="3" s="1"/>
  <c r="I190" i="3"/>
  <c r="J190" i="3"/>
  <c r="M190" i="3"/>
  <c r="N190" i="3" s="1"/>
  <c r="P191" i="3" l="1"/>
  <c r="Q191" i="3" s="1"/>
  <c r="R191" i="3" s="1"/>
  <c r="S191" i="3" s="1"/>
  <c r="T191" i="3" s="1"/>
  <c r="AA191" i="3"/>
  <c r="AD191" i="3"/>
  <c r="Z191" i="3"/>
  <c r="AC191" i="3"/>
  <c r="W190" i="3"/>
  <c r="L190" i="3"/>
  <c r="AG191" i="3" l="1"/>
  <c r="U190" i="3"/>
  <c r="AH191" i="3"/>
  <c r="E191" i="3"/>
  <c r="H191" i="3" s="1"/>
  <c r="D191" i="3"/>
  <c r="Y189" i="3"/>
  <c r="F191" i="3" l="1"/>
  <c r="G191" i="3"/>
  <c r="K191" i="3"/>
  <c r="I191" i="3" l="1"/>
  <c r="J191" i="3"/>
  <c r="M191" i="3"/>
  <c r="N191" i="3" s="1"/>
  <c r="AE191" i="3"/>
  <c r="V191" i="3"/>
  <c r="A192" i="3"/>
  <c r="B192" i="3" s="1"/>
  <c r="L191" i="3" l="1"/>
  <c r="P192" i="3"/>
  <c r="Q192" i="3" s="1"/>
  <c r="R192" i="3" s="1"/>
  <c r="S192" i="3" s="1"/>
  <c r="T192" i="3" s="1"/>
  <c r="Z192" i="3"/>
  <c r="AA192" i="3"/>
  <c r="AC192" i="3"/>
  <c r="W191" i="3"/>
  <c r="AG192" i="3" l="1"/>
  <c r="U191" i="3"/>
  <c r="E192" i="3" s="1"/>
  <c r="H192" i="3" s="1"/>
  <c r="AH192" i="3"/>
  <c r="D192" i="3"/>
  <c r="Y190" i="3"/>
  <c r="F192" i="3" l="1"/>
  <c r="G192" i="3"/>
  <c r="K192" i="3"/>
  <c r="I192" i="3" l="1"/>
  <c r="J192" i="3"/>
  <c r="M192" i="3"/>
  <c r="N192" i="3" s="1"/>
  <c r="AE192" i="3"/>
  <c r="V192" i="3"/>
  <c r="W192" i="3" s="1"/>
  <c r="A193" i="3"/>
  <c r="B193" i="3" s="1"/>
  <c r="L192" i="3" l="1"/>
  <c r="AD192" i="3"/>
  <c r="AC193" i="3"/>
  <c r="AA193" i="3"/>
  <c r="Z193" i="3"/>
  <c r="AD193" i="3"/>
  <c r="P193" i="3"/>
  <c r="Q193" i="3" s="1"/>
  <c r="R193" i="3" s="1"/>
  <c r="S193" i="3" s="1"/>
  <c r="T193" i="3" s="1"/>
  <c r="U192" i="3" l="1"/>
  <c r="D193" i="3" s="1"/>
  <c r="AG193" i="3"/>
  <c r="AH193" i="3"/>
  <c r="E193" i="3"/>
  <c r="H193" i="3" s="1"/>
  <c r="Y191" i="3"/>
  <c r="K193" i="3" l="1"/>
  <c r="F193" i="3"/>
  <c r="G193" i="3"/>
  <c r="AE193" i="3" l="1"/>
  <c r="V193" i="3"/>
  <c r="A194" i="3"/>
  <c r="B194" i="3" s="1"/>
  <c r="I193" i="3"/>
  <c r="J193" i="3"/>
  <c r="M193" i="3"/>
  <c r="N193" i="3" s="1"/>
  <c r="AD194" i="3" l="1"/>
  <c r="P194" i="3"/>
  <c r="Q194" i="3" s="1"/>
  <c r="R194" i="3" s="1"/>
  <c r="S194" i="3" s="1"/>
  <c r="T194" i="3" s="1"/>
  <c r="AH194" i="3" s="1"/>
  <c r="AA194" i="3"/>
  <c r="AC194" i="3"/>
  <c r="Z194" i="3"/>
  <c r="L193" i="3"/>
  <c r="W193" i="3"/>
  <c r="U193" i="3" l="1"/>
  <c r="AG194" i="3"/>
  <c r="D194" i="3"/>
  <c r="E194" i="3"/>
  <c r="H194" i="3" s="1"/>
  <c r="Y192" i="3"/>
  <c r="K194" i="3" l="1"/>
  <c r="F194" i="3"/>
  <c r="G194" i="3"/>
  <c r="AE194" i="3" l="1"/>
  <c r="V194" i="3"/>
  <c r="A195" i="3"/>
  <c r="B195" i="3" s="1"/>
  <c r="I194" i="3"/>
  <c r="J194" i="3"/>
  <c r="M194" i="3"/>
  <c r="N194" i="3" s="1"/>
  <c r="P195" i="3" l="1"/>
  <c r="Q195" i="3" s="1"/>
  <c r="R195" i="3" s="1"/>
  <c r="S195" i="3" s="1"/>
  <c r="T195" i="3" s="1"/>
  <c r="AD195" i="3"/>
  <c r="AA195" i="3"/>
  <c r="AC195" i="3"/>
  <c r="Z195" i="3"/>
  <c r="L194" i="3"/>
  <c r="W194" i="3"/>
  <c r="U194" i="3" l="1"/>
  <c r="D195" i="3" s="1"/>
  <c r="AH195" i="3"/>
  <c r="AG195" i="3"/>
  <c r="E195" i="3"/>
  <c r="H195" i="3" s="1"/>
  <c r="Y193" i="3"/>
  <c r="K195" i="3" l="1"/>
  <c r="F195" i="3"/>
  <c r="G195" i="3"/>
  <c r="I195" i="3" l="1"/>
  <c r="J195" i="3"/>
  <c r="M195" i="3"/>
  <c r="N195" i="3" s="1"/>
  <c r="AE195" i="3"/>
  <c r="V195" i="3"/>
  <c r="W195" i="3" s="1"/>
  <c r="A196" i="3"/>
  <c r="B196" i="3" s="1"/>
  <c r="L195" i="3" l="1"/>
  <c r="P196" i="3"/>
  <c r="Q196" i="3" s="1"/>
  <c r="R196" i="3" s="1"/>
  <c r="S196" i="3" s="1"/>
  <c r="T196" i="3" s="1"/>
  <c r="AC196" i="3"/>
  <c r="AD196" i="3"/>
  <c r="AA196" i="3"/>
  <c r="Z196" i="3"/>
  <c r="AH196" i="3" l="1"/>
  <c r="U195" i="3"/>
  <c r="D196" i="3" s="1"/>
  <c r="AG196" i="3"/>
  <c r="E196" i="3"/>
  <c r="H196" i="3" s="1"/>
  <c r="Y194" i="3"/>
  <c r="K196" i="3" l="1"/>
  <c r="F196" i="3"/>
  <c r="G196" i="3"/>
  <c r="AE196" i="3" l="1"/>
  <c r="V196" i="3"/>
  <c r="A197" i="3"/>
  <c r="B197" i="3" s="1"/>
  <c r="I196" i="3"/>
  <c r="J196" i="3"/>
  <c r="M196" i="3"/>
  <c r="N196" i="3" s="1"/>
  <c r="AD197" i="3" l="1"/>
  <c r="AA197" i="3"/>
  <c r="Z197" i="3"/>
  <c r="P197" i="3"/>
  <c r="Q197" i="3" s="1"/>
  <c r="R197" i="3" s="1"/>
  <c r="S197" i="3" s="1"/>
  <c r="T197" i="3" s="1"/>
  <c r="AC197" i="3"/>
  <c r="L196" i="3"/>
  <c r="W196" i="3"/>
  <c r="U196" i="3" l="1"/>
  <c r="E197" i="3" s="1"/>
  <c r="H197" i="3" s="1"/>
  <c r="AG197" i="3"/>
  <c r="AH197" i="3"/>
  <c r="D197" i="3"/>
  <c r="Y195" i="3"/>
  <c r="F197" i="3" l="1"/>
  <c r="G197" i="3"/>
  <c r="K197" i="3"/>
  <c r="AE197" i="3" l="1"/>
  <c r="V197" i="3"/>
  <c r="A198" i="3"/>
  <c r="B198" i="3" s="1"/>
  <c r="I197" i="3"/>
  <c r="J197" i="3"/>
  <c r="M197" i="3"/>
  <c r="N197" i="3" s="1"/>
  <c r="P198" i="3" l="1"/>
  <c r="Q198" i="3" s="1"/>
  <c r="R198" i="3" s="1"/>
  <c r="S198" i="3" s="1"/>
  <c r="T198" i="3" s="1"/>
  <c r="Z198" i="3"/>
  <c r="AA198" i="3"/>
  <c r="AD198" i="3"/>
  <c r="AC198" i="3"/>
  <c r="L197" i="3"/>
  <c r="W197" i="3"/>
  <c r="AG198" i="3" l="1"/>
  <c r="AH198" i="3"/>
  <c r="U197" i="3"/>
  <c r="E198" i="3" s="1"/>
  <c r="H198" i="3" s="1"/>
  <c r="D198" i="3"/>
  <c r="Y196" i="3"/>
  <c r="F198" i="3" l="1"/>
  <c r="G198" i="3"/>
  <c r="K198" i="3"/>
  <c r="AE198" i="3" l="1"/>
  <c r="V198" i="3"/>
  <c r="A199" i="3"/>
  <c r="B199" i="3" s="1"/>
  <c r="I198" i="3"/>
  <c r="J198" i="3"/>
  <c r="M198" i="3"/>
  <c r="N198" i="3" s="1"/>
  <c r="AD199" i="3" l="1"/>
  <c r="AC199" i="3"/>
  <c r="Z199" i="3"/>
  <c r="AA199" i="3"/>
  <c r="P199" i="3"/>
  <c r="Q199" i="3" s="1"/>
  <c r="R199" i="3" s="1"/>
  <c r="S199" i="3" s="1"/>
  <c r="T199" i="3" s="1"/>
  <c r="L198" i="3"/>
  <c r="W198" i="3"/>
  <c r="AG199" i="3" l="1"/>
  <c r="U198" i="3"/>
  <c r="E199" i="3" s="1"/>
  <c r="H199" i="3" s="1"/>
  <c r="AH199" i="3"/>
  <c r="D199" i="3"/>
  <c r="Y197" i="3"/>
  <c r="F199" i="3" l="1"/>
  <c r="G199" i="3"/>
  <c r="K199" i="3"/>
  <c r="AE199" i="3" l="1"/>
  <c r="V199" i="3"/>
  <c r="A200" i="3"/>
  <c r="B200" i="3" s="1"/>
  <c r="I199" i="3"/>
  <c r="W199" i="3" s="1"/>
  <c r="J199" i="3"/>
  <c r="M199" i="3"/>
  <c r="N199" i="3" s="1"/>
  <c r="AC200" i="3" l="1"/>
  <c r="Z200" i="3"/>
  <c r="P200" i="3"/>
  <c r="Q200" i="3" s="1"/>
  <c r="R200" i="3" s="1"/>
  <c r="S200" i="3" s="1"/>
  <c r="T200" i="3" s="1"/>
  <c r="AA200" i="3"/>
  <c r="AD200" i="3"/>
  <c r="L199" i="3"/>
  <c r="AH200" i="3" l="1"/>
  <c r="AG200" i="3"/>
  <c r="U199" i="3"/>
  <c r="E200" i="3" s="1"/>
  <c r="H200" i="3" s="1"/>
  <c r="D200" i="3"/>
  <c r="Y198" i="3"/>
  <c r="F200" i="3" l="1"/>
  <c r="G200" i="3"/>
  <c r="K200" i="3"/>
  <c r="AE200" i="3" l="1"/>
  <c r="V200" i="3"/>
  <c r="A201" i="3"/>
  <c r="B201" i="3" s="1"/>
  <c r="I200" i="3"/>
  <c r="J200" i="3"/>
  <c r="M200" i="3"/>
  <c r="N200" i="3" s="1"/>
  <c r="L200" i="3" l="1"/>
  <c r="AC201" i="3"/>
  <c r="P201" i="3"/>
  <c r="Q201" i="3" s="1"/>
  <c r="R201" i="3" s="1"/>
  <c r="S201" i="3" s="1"/>
  <c r="T201" i="3" s="1"/>
  <c r="Z201" i="3"/>
  <c r="AD201" i="3"/>
  <c r="AA201" i="3"/>
  <c r="W200" i="3"/>
  <c r="AG201" i="3" l="1"/>
  <c r="U200" i="3"/>
  <c r="E201" i="3" s="1"/>
  <c r="H201" i="3" s="1"/>
  <c r="AH201" i="3"/>
  <c r="D201" i="3"/>
  <c r="Y199" i="3"/>
  <c r="K201" i="3" l="1"/>
  <c r="F201" i="3"/>
  <c r="G201" i="3"/>
  <c r="I201" i="3" l="1"/>
  <c r="J201" i="3"/>
  <c r="M201" i="3"/>
  <c r="N201" i="3" s="1"/>
  <c r="AE201" i="3"/>
  <c r="V201" i="3"/>
  <c r="W201" i="3" s="1"/>
  <c r="A202" i="3"/>
  <c r="B202" i="3" s="1"/>
  <c r="L201" i="3" l="1"/>
  <c r="AA202" i="3"/>
  <c r="P202" i="3"/>
  <c r="Q202" i="3" s="1"/>
  <c r="R202" i="3" s="1"/>
  <c r="S202" i="3" s="1"/>
  <c r="T202" i="3" s="1"/>
  <c r="AC202" i="3"/>
  <c r="Z202" i="3"/>
  <c r="U201" i="3" l="1"/>
  <c r="E202" i="3" s="1"/>
  <c r="H202" i="3" s="1"/>
  <c r="AG202" i="3"/>
  <c r="AH202" i="3"/>
  <c r="D202" i="3"/>
  <c r="Y200" i="3"/>
  <c r="F202" i="3" l="1"/>
  <c r="G202" i="3"/>
  <c r="K202" i="3"/>
  <c r="AE202" i="3" l="1"/>
  <c r="V202" i="3"/>
  <c r="A203" i="3"/>
  <c r="B203" i="3" s="1"/>
  <c r="I202" i="3"/>
  <c r="J202" i="3"/>
  <c r="M202" i="3"/>
  <c r="N202" i="3" s="1"/>
  <c r="L202" i="3" l="1"/>
  <c r="AD202" i="3"/>
  <c r="P203" i="3"/>
  <c r="Q203" i="3" s="1"/>
  <c r="R203" i="3" s="1"/>
  <c r="S203" i="3" s="1"/>
  <c r="T203" i="3" s="1"/>
  <c r="AD203" i="3"/>
  <c r="AC203" i="3"/>
  <c r="Z203" i="3"/>
  <c r="AA203" i="3"/>
  <c r="W202" i="3"/>
  <c r="U202" i="3" l="1"/>
  <c r="E203" i="3" s="1"/>
  <c r="H203" i="3" s="1"/>
  <c r="AH203" i="3"/>
  <c r="AG203" i="3"/>
  <c r="D203" i="3"/>
  <c r="Y201" i="3"/>
  <c r="F203" i="3" l="1"/>
  <c r="G203" i="3"/>
  <c r="K203" i="3"/>
  <c r="I203" i="3" l="1"/>
  <c r="J203" i="3"/>
  <c r="M203" i="3"/>
  <c r="N203" i="3" s="1"/>
  <c r="AE203" i="3"/>
  <c r="V203" i="3"/>
  <c r="A204" i="3"/>
  <c r="B204" i="3" s="1"/>
  <c r="W203" i="3" l="1"/>
  <c r="L203" i="3"/>
  <c r="AD204" i="3"/>
  <c r="Z204" i="3"/>
  <c r="AA204" i="3"/>
  <c r="P204" i="3"/>
  <c r="Q204" i="3" s="1"/>
  <c r="R204" i="3" s="1"/>
  <c r="S204" i="3" s="1"/>
  <c r="T204" i="3" s="1"/>
  <c r="AC204" i="3"/>
  <c r="U203" i="3" l="1"/>
  <c r="E204" i="3" s="1"/>
  <c r="H204" i="3" s="1"/>
  <c r="AG204" i="3"/>
  <c r="AH204" i="3"/>
  <c r="Y202" i="3"/>
  <c r="D204" i="3" l="1"/>
  <c r="G204" i="3" s="1"/>
  <c r="K204" i="3"/>
  <c r="F204" i="3" l="1"/>
  <c r="V204" i="3"/>
  <c r="A205" i="3"/>
  <c r="B205" i="3" s="1"/>
  <c r="AE204" i="3"/>
  <c r="I204" i="3"/>
  <c r="J204" i="3"/>
  <c r="M204" i="3"/>
  <c r="N204" i="3" s="1"/>
  <c r="L204" i="3" l="1"/>
  <c r="P205" i="3"/>
  <c r="Q205" i="3" s="1"/>
  <c r="R205" i="3" s="1"/>
  <c r="S205" i="3" s="1"/>
  <c r="T205" i="3" s="1"/>
  <c r="AC205" i="3"/>
  <c r="AA205" i="3"/>
  <c r="AD205" i="3"/>
  <c r="AE205" i="3"/>
  <c r="Z205" i="3"/>
  <c r="W204" i="3"/>
  <c r="U204" i="3" l="1"/>
  <c r="E205" i="3" s="1"/>
  <c r="H205" i="3" s="1"/>
  <c r="AG205" i="3"/>
  <c r="AH205" i="3"/>
  <c r="D205" i="3"/>
  <c r="Y203" i="3"/>
  <c r="F205" i="3" l="1"/>
  <c r="G205" i="3"/>
  <c r="K205" i="3"/>
  <c r="A206" i="3" l="1"/>
  <c r="B206" i="3" s="1"/>
  <c r="V205" i="3"/>
  <c r="I205" i="3"/>
  <c r="J205" i="3"/>
  <c r="M205" i="3"/>
  <c r="N205" i="3" s="1"/>
  <c r="L205" i="3" l="1"/>
  <c r="W205" i="3"/>
  <c r="AC206" i="3"/>
  <c r="AE206" i="3"/>
  <c r="Z206" i="3"/>
  <c r="AD206" i="3"/>
  <c r="AA206" i="3"/>
  <c r="P206" i="3"/>
  <c r="Q206" i="3" s="1"/>
  <c r="R206" i="3" s="1"/>
  <c r="S206" i="3" s="1"/>
  <c r="T206" i="3" s="1"/>
  <c r="U205" i="3" l="1"/>
  <c r="D206" i="3"/>
  <c r="E206" i="3"/>
  <c r="H206" i="3" s="1"/>
  <c r="AH206" i="3"/>
  <c r="AG206" i="3"/>
  <c r="Y204" i="3"/>
  <c r="K206" i="3" l="1"/>
  <c r="F206" i="3"/>
  <c r="G206" i="3"/>
  <c r="I206" i="3" l="1"/>
  <c r="J206" i="3"/>
  <c r="M206" i="3"/>
  <c r="N206" i="3" s="1"/>
  <c r="A207" i="3"/>
  <c r="B207" i="3" s="1"/>
  <c r="V206" i="3"/>
  <c r="W206" i="3" s="1"/>
  <c r="L206" i="3" l="1"/>
  <c r="AA207" i="3"/>
  <c r="AE207" i="3"/>
  <c r="AC207" i="3"/>
  <c r="Z207" i="3"/>
  <c r="P207" i="3"/>
  <c r="Q207" i="3" s="1"/>
  <c r="R207" i="3" s="1"/>
  <c r="S207" i="3" s="1"/>
  <c r="T207" i="3" s="1"/>
  <c r="AD207" i="3"/>
  <c r="U206" i="3" l="1"/>
  <c r="E207" i="3" s="1"/>
  <c r="H207" i="3" s="1"/>
  <c r="AH207" i="3"/>
  <c r="AG207" i="3"/>
  <c r="Y205" i="3"/>
  <c r="D207" i="3" l="1"/>
  <c r="F207" i="3"/>
  <c r="G207" i="3"/>
  <c r="K207" i="3"/>
  <c r="I207" i="3" l="1"/>
  <c r="J207" i="3"/>
  <c r="M207" i="3"/>
  <c r="N207" i="3" s="1"/>
  <c r="A208" i="3"/>
  <c r="B208" i="3" s="1"/>
  <c r="V207" i="3"/>
  <c r="W207" i="3" s="1"/>
  <c r="AA208" i="3" l="1"/>
  <c r="Z208" i="3"/>
  <c r="P208" i="3"/>
  <c r="Q208" i="3" s="1"/>
  <c r="R208" i="3" s="1"/>
  <c r="S208" i="3" s="1"/>
  <c r="T208" i="3" s="1"/>
  <c r="AC208" i="3"/>
  <c r="AE208" i="3"/>
  <c r="AD208" i="3"/>
  <c r="L207" i="3"/>
  <c r="U207" i="3" l="1"/>
  <c r="AH208" i="3"/>
  <c r="D208" i="3"/>
  <c r="E208" i="3"/>
  <c r="H208" i="3" s="1"/>
  <c r="AG208" i="3"/>
  <c r="Y206" i="3"/>
  <c r="K208" i="3" l="1"/>
  <c r="F208" i="3"/>
  <c r="G208" i="3"/>
  <c r="A209" i="3" l="1"/>
  <c r="B209" i="3" s="1"/>
  <c r="V208" i="3"/>
  <c r="I208" i="3"/>
  <c r="J208" i="3"/>
  <c r="M208" i="3"/>
  <c r="N208" i="3" s="1"/>
  <c r="L208" i="3" l="1"/>
  <c r="W208" i="3"/>
  <c r="P209" i="3"/>
  <c r="Q209" i="3" s="1"/>
  <c r="R209" i="3" s="1"/>
  <c r="S209" i="3" s="1"/>
  <c r="T209" i="3" s="1"/>
  <c r="AD209" i="3"/>
  <c r="AE209" i="3"/>
  <c r="AA209" i="3"/>
  <c r="Z209" i="3"/>
  <c r="AC209" i="3"/>
  <c r="U208" i="3" l="1"/>
  <c r="AG209" i="3"/>
  <c r="D209" i="3"/>
  <c r="E209" i="3"/>
  <c r="H209" i="3" s="1"/>
  <c r="AH209" i="3"/>
  <c r="Y207" i="3"/>
  <c r="K209" i="3" l="1"/>
  <c r="F209" i="3"/>
  <c r="G209" i="3"/>
  <c r="A210" i="3" l="1"/>
  <c r="B210" i="3" s="1"/>
  <c r="V209" i="3"/>
  <c r="I209" i="3"/>
  <c r="J209" i="3"/>
  <c r="M209" i="3"/>
  <c r="N209" i="3" s="1"/>
  <c r="L209" i="3" l="1"/>
  <c r="W209" i="3"/>
  <c r="AE210" i="3"/>
  <c r="P210" i="3"/>
  <c r="Q210" i="3" s="1"/>
  <c r="R210" i="3" s="1"/>
  <c r="S210" i="3" s="1"/>
  <c r="T210" i="3" s="1"/>
  <c r="AD210" i="3"/>
  <c r="AC210" i="3"/>
  <c r="Z210" i="3"/>
  <c r="AA210" i="3"/>
  <c r="U209" i="3" l="1"/>
  <c r="AH210" i="3"/>
  <c r="D210" i="3"/>
  <c r="E210" i="3"/>
  <c r="H210" i="3" s="1"/>
  <c r="AG210" i="3"/>
  <c r="Y208" i="3"/>
  <c r="F210" i="3" l="1"/>
  <c r="G210" i="3"/>
  <c r="K210" i="3"/>
  <c r="A211" i="3" l="1"/>
  <c r="B211" i="3" s="1"/>
  <c r="V210" i="3"/>
  <c r="I210" i="3"/>
  <c r="J210" i="3"/>
  <c r="M210" i="3"/>
  <c r="N210" i="3" s="1"/>
  <c r="L210" i="3" l="1"/>
  <c r="W210" i="3"/>
  <c r="Z211" i="3"/>
  <c r="AA211" i="3"/>
  <c r="AD211" i="3"/>
  <c r="P211" i="3"/>
  <c r="Q211" i="3" s="1"/>
  <c r="R211" i="3" s="1"/>
  <c r="S211" i="3" s="1"/>
  <c r="T211" i="3" s="1"/>
  <c r="AE211" i="3"/>
  <c r="AC211" i="3"/>
  <c r="U210" i="3" l="1"/>
  <c r="E211" i="3"/>
  <c r="H211" i="3" s="1"/>
  <c r="D211" i="3"/>
  <c r="AH211" i="3"/>
  <c r="AG211" i="3"/>
  <c r="Y209" i="3"/>
  <c r="K211" i="3" l="1"/>
  <c r="F211" i="3"/>
  <c r="G211" i="3"/>
  <c r="I211" i="3" l="1"/>
  <c r="J211" i="3"/>
  <c r="M211" i="3"/>
  <c r="N211" i="3" s="1"/>
  <c r="A212" i="3"/>
  <c r="B212" i="3" s="1"/>
  <c r="V211" i="3"/>
  <c r="W211" i="3" s="1"/>
  <c r="AA212" i="3" l="1"/>
  <c r="AE212" i="3"/>
  <c r="AC212" i="3"/>
  <c r="P212" i="3"/>
  <c r="Q212" i="3" s="1"/>
  <c r="R212" i="3" s="1"/>
  <c r="S212" i="3" s="1"/>
  <c r="T212" i="3" s="1"/>
  <c r="Z212" i="3"/>
  <c r="L211" i="3"/>
  <c r="U211" i="3" l="1"/>
  <c r="D212" i="3" s="1"/>
  <c r="E212" i="3"/>
  <c r="H212" i="3" s="1"/>
  <c r="AH212" i="3"/>
  <c r="AG212" i="3"/>
  <c r="Y210" i="3"/>
  <c r="K212" i="3" l="1"/>
  <c r="F212" i="3"/>
  <c r="G212" i="3"/>
  <c r="I212" i="3" l="1"/>
  <c r="J212" i="3"/>
  <c r="M212" i="3"/>
  <c r="N212" i="3" s="1"/>
  <c r="A213" i="3"/>
  <c r="B213" i="3" s="1"/>
  <c r="V212" i="3"/>
  <c r="W212" i="3" s="1"/>
  <c r="P213" i="3" l="1"/>
  <c r="Q213" i="3" s="1"/>
  <c r="R213" i="3" s="1"/>
  <c r="S213" i="3" s="1"/>
  <c r="T213" i="3" s="1"/>
  <c r="Z213" i="3"/>
  <c r="AC213" i="3"/>
  <c r="AD213" i="3"/>
  <c r="AA213" i="3"/>
  <c r="AE213" i="3"/>
  <c r="L212" i="3"/>
  <c r="AD212" i="3"/>
  <c r="U212" i="3" l="1"/>
  <c r="E213" i="3" s="1"/>
  <c r="H213" i="3" s="1"/>
  <c r="AH213" i="3"/>
  <c r="AG213" i="3"/>
  <c r="D213" i="3"/>
  <c r="Y211" i="3"/>
  <c r="F213" i="3" l="1"/>
  <c r="G213" i="3"/>
  <c r="K213" i="3"/>
  <c r="A214" i="3" l="1"/>
  <c r="B214" i="3" s="1"/>
  <c r="V213" i="3"/>
  <c r="I213" i="3"/>
  <c r="J213" i="3"/>
  <c r="M213" i="3"/>
  <c r="N213" i="3" s="1"/>
  <c r="L213" i="3" l="1"/>
  <c r="W213" i="3"/>
  <c r="AC214" i="3"/>
  <c r="AA214" i="3"/>
  <c r="P214" i="3"/>
  <c r="Q214" i="3" s="1"/>
  <c r="R214" i="3" s="1"/>
  <c r="S214" i="3" s="1"/>
  <c r="T214" i="3" s="1"/>
  <c r="AD214" i="3"/>
  <c r="Z214" i="3"/>
  <c r="AE214" i="3"/>
  <c r="U213" i="3" l="1"/>
  <c r="D214" i="3"/>
  <c r="E214" i="3"/>
  <c r="H214" i="3" s="1"/>
  <c r="AG214" i="3"/>
  <c r="AH214" i="3"/>
  <c r="Y212" i="3"/>
  <c r="K214" i="3" l="1"/>
  <c r="F214" i="3"/>
  <c r="G214" i="3"/>
  <c r="I214" i="3" l="1"/>
  <c r="J214" i="3"/>
  <c r="M214" i="3"/>
  <c r="N214" i="3" s="1"/>
  <c r="A215" i="3"/>
  <c r="B215" i="3" s="1"/>
  <c r="V214" i="3"/>
  <c r="W214" i="3" s="1"/>
  <c r="Z215" i="3" l="1"/>
  <c r="P215" i="3"/>
  <c r="Q215" i="3" s="1"/>
  <c r="R215" i="3" s="1"/>
  <c r="S215" i="3" s="1"/>
  <c r="T215" i="3" s="1"/>
  <c r="AD215" i="3"/>
  <c r="AA215" i="3"/>
  <c r="AC215" i="3"/>
  <c r="AE215" i="3"/>
  <c r="L214" i="3"/>
  <c r="U214" i="3" l="1"/>
  <c r="D215" i="3" s="1"/>
  <c r="AG215" i="3"/>
  <c r="AH215" i="3"/>
  <c r="E215" i="3"/>
  <c r="H215" i="3" s="1"/>
  <c r="Y213" i="3"/>
  <c r="K215" i="3" l="1"/>
  <c r="F215" i="3"/>
  <c r="G215" i="3"/>
  <c r="I215" i="3" l="1"/>
  <c r="J215" i="3"/>
  <c r="M215" i="3"/>
  <c r="N215" i="3" s="1"/>
  <c r="A216" i="3"/>
  <c r="B216" i="3" s="1"/>
  <c r="V215" i="3"/>
  <c r="W215" i="3" s="1"/>
  <c r="Z216" i="3" l="1"/>
  <c r="AC216" i="3"/>
  <c r="AD216" i="3"/>
  <c r="AA216" i="3"/>
  <c r="P216" i="3"/>
  <c r="Q216" i="3" s="1"/>
  <c r="R216" i="3" s="1"/>
  <c r="S216" i="3" s="1"/>
  <c r="T216" i="3" s="1"/>
  <c r="AE216" i="3"/>
  <c r="L215" i="3"/>
  <c r="U215" i="3" l="1"/>
  <c r="D216" i="3"/>
  <c r="AG216" i="3"/>
  <c r="E216" i="3"/>
  <c r="H216" i="3" s="1"/>
  <c r="AH216" i="3"/>
  <c r="Y214" i="3"/>
  <c r="K216" i="3" l="1"/>
  <c r="F216" i="3"/>
  <c r="G216" i="3"/>
  <c r="A217" i="3" l="1"/>
  <c r="B217" i="3" s="1"/>
  <c r="V216" i="3"/>
  <c r="I216" i="3"/>
  <c r="J216" i="3"/>
  <c r="M216" i="3"/>
  <c r="N216" i="3" s="1"/>
  <c r="L216" i="3" l="1"/>
  <c r="W216" i="3"/>
  <c r="P217" i="3"/>
  <c r="Q217" i="3" s="1"/>
  <c r="R217" i="3" s="1"/>
  <c r="S217" i="3" s="1"/>
  <c r="T217" i="3" s="1"/>
  <c r="AC217" i="3"/>
  <c r="Z217" i="3"/>
  <c r="AA217" i="3"/>
  <c r="AE217" i="3"/>
  <c r="AD217" i="3"/>
  <c r="U216" i="3" l="1"/>
  <c r="AG217" i="3"/>
  <c r="AH217" i="3"/>
  <c r="E217" i="3"/>
  <c r="H217" i="3" s="1"/>
  <c r="D217" i="3"/>
  <c r="Y215" i="3"/>
  <c r="F217" i="3" l="1"/>
  <c r="G217" i="3"/>
  <c r="K217" i="3"/>
  <c r="A218" i="3" l="1"/>
  <c r="B218" i="3" s="1"/>
  <c r="V217" i="3"/>
  <c r="I217" i="3"/>
  <c r="J217" i="3"/>
  <c r="M217" i="3"/>
  <c r="N217" i="3" s="1"/>
  <c r="W217" i="3" l="1"/>
  <c r="L217" i="3"/>
  <c r="AC218" i="3"/>
  <c r="Z218" i="3"/>
  <c r="P218" i="3"/>
  <c r="Q218" i="3" s="1"/>
  <c r="R218" i="3" s="1"/>
  <c r="S218" i="3" s="1"/>
  <c r="T218" i="3" s="1"/>
  <c r="AA218" i="3"/>
  <c r="AE218" i="3"/>
  <c r="AD218" i="3"/>
  <c r="U217" i="3" l="1"/>
  <c r="E218" i="3" s="1"/>
  <c r="H218" i="3" s="1"/>
  <c r="AH218" i="3"/>
  <c r="AG218" i="3"/>
  <c r="Y216" i="3"/>
  <c r="D218" i="3" l="1"/>
  <c r="F218" i="3" s="1"/>
  <c r="K218" i="3"/>
  <c r="G218" i="3" l="1"/>
  <c r="A219" i="3"/>
  <c r="B219" i="3" s="1"/>
  <c r="V218" i="3"/>
  <c r="I218" i="3"/>
  <c r="J218" i="3"/>
  <c r="M218" i="3"/>
  <c r="N218" i="3" s="1"/>
  <c r="L218" i="3" l="1"/>
  <c r="W218" i="3"/>
  <c r="AD219" i="3"/>
  <c r="AC219" i="3"/>
  <c r="AA219" i="3"/>
  <c r="Z219" i="3"/>
  <c r="P219" i="3"/>
  <c r="Q219" i="3" s="1"/>
  <c r="R219" i="3" s="1"/>
  <c r="S219" i="3" s="1"/>
  <c r="T219" i="3" s="1"/>
  <c r="AE219" i="3"/>
  <c r="U218" i="3" l="1"/>
  <c r="D219" i="3"/>
  <c r="E219" i="3"/>
  <c r="H219" i="3" s="1"/>
  <c r="AH219" i="3"/>
  <c r="AG219" i="3"/>
  <c r="Y217" i="3"/>
  <c r="K219" i="3" l="1"/>
  <c r="F219" i="3"/>
  <c r="G219" i="3"/>
  <c r="I219" i="3" l="1"/>
  <c r="J219" i="3"/>
  <c r="M219" i="3"/>
  <c r="N219" i="3" s="1"/>
  <c r="A220" i="3"/>
  <c r="B220" i="3" s="1"/>
  <c r="V219" i="3"/>
  <c r="W219" i="3" s="1"/>
  <c r="P220" i="3" l="1"/>
  <c r="Q220" i="3" s="1"/>
  <c r="R220" i="3" s="1"/>
  <c r="S220" i="3" s="1"/>
  <c r="T220" i="3" s="1"/>
  <c r="AC220" i="3"/>
  <c r="Z220" i="3"/>
  <c r="AD220" i="3"/>
  <c r="AA220" i="3"/>
  <c r="AE220" i="3"/>
  <c r="L219" i="3"/>
  <c r="U219" i="3" l="1"/>
  <c r="D220" i="3" s="1"/>
  <c r="E220" i="3"/>
  <c r="H220" i="3" s="1"/>
  <c r="AG220" i="3"/>
  <c r="AH220" i="3"/>
  <c r="Y218" i="3"/>
  <c r="K220" i="3" l="1"/>
  <c r="F220" i="3"/>
  <c r="G220" i="3"/>
  <c r="I220" i="3" l="1"/>
  <c r="J220" i="3"/>
  <c r="M220" i="3"/>
  <c r="N220" i="3" s="1"/>
  <c r="A221" i="3"/>
  <c r="B221" i="3" s="1"/>
  <c r="V220" i="3"/>
  <c r="W220" i="3" s="1"/>
  <c r="P221" i="3" l="1"/>
  <c r="Q221" i="3" s="1"/>
  <c r="R221" i="3" s="1"/>
  <c r="S221" i="3" s="1"/>
  <c r="T221" i="3" s="1"/>
  <c r="AA221" i="3"/>
  <c r="Z221" i="3"/>
  <c r="AD221" i="3"/>
  <c r="AC221" i="3"/>
  <c r="AE221" i="3"/>
  <c r="L220" i="3"/>
  <c r="U220" i="3" l="1"/>
  <c r="E221" i="3" s="1"/>
  <c r="H221" i="3" s="1"/>
  <c r="AH221" i="3"/>
  <c r="AG221" i="3"/>
  <c r="D221" i="3"/>
  <c r="Y219" i="3"/>
  <c r="F221" i="3" l="1"/>
  <c r="G221" i="3"/>
  <c r="K221" i="3"/>
  <c r="A222" i="3" l="1"/>
  <c r="B222" i="3" s="1"/>
  <c r="V221" i="3"/>
  <c r="I221" i="3"/>
  <c r="J221" i="3"/>
  <c r="M221" i="3"/>
  <c r="N221" i="3" s="1"/>
  <c r="W221" i="3" l="1"/>
  <c r="L221" i="3"/>
  <c r="P222" i="3"/>
  <c r="Q222" i="3" s="1"/>
  <c r="R222" i="3" s="1"/>
  <c r="S222" i="3" s="1"/>
  <c r="T222" i="3" s="1"/>
  <c r="AA222" i="3"/>
  <c r="AC222" i="3"/>
  <c r="Z222" i="3"/>
  <c r="AE222" i="3"/>
  <c r="U221" i="3" l="1"/>
  <c r="D222" i="3" s="1"/>
  <c r="E222" i="3"/>
  <c r="H222" i="3" s="1"/>
  <c r="AG222" i="3"/>
  <c r="AH222" i="3"/>
  <c r="Y220" i="3"/>
  <c r="K222" i="3" l="1"/>
  <c r="F222" i="3"/>
  <c r="G222" i="3"/>
  <c r="I222" i="3" l="1"/>
  <c r="J222" i="3"/>
  <c r="M222" i="3"/>
  <c r="N222" i="3" s="1"/>
  <c r="A223" i="3"/>
  <c r="B223" i="3" s="1"/>
  <c r="V222" i="3"/>
  <c r="W222" i="3" s="1"/>
  <c r="L222" i="3" l="1"/>
  <c r="AD222" i="3"/>
  <c r="AC223" i="3"/>
  <c r="AD223" i="3"/>
  <c r="Z223" i="3"/>
  <c r="P223" i="3"/>
  <c r="Q223" i="3" s="1"/>
  <c r="R223" i="3" s="1"/>
  <c r="S223" i="3" s="1"/>
  <c r="T223" i="3" s="1"/>
  <c r="AA223" i="3"/>
  <c r="AE223" i="3"/>
  <c r="U222" i="3" l="1"/>
  <c r="D223" i="3"/>
  <c r="AH223" i="3"/>
  <c r="E223" i="3"/>
  <c r="H223" i="3" s="1"/>
  <c r="AG223" i="3"/>
  <c r="Y221" i="3"/>
  <c r="K223" i="3" l="1"/>
  <c r="F223" i="3"/>
  <c r="G223" i="3"/>
  <c r="I223" i="3" l="1"/>
  <c r="J223" i="3"/>
  <c r="M223" i="3"/>
  <c r="N223" i="3" s="1"/>
  <c r="A224" i="3"/>
  <c r="B224" i="3" s="1"/>
  <c r="V223" i="3"/>
  <c r="W223" i="3" s="1"/>
  <c r="Z224" i="3" l="1"/>
  <c r="AC224" i="3"/>
  <c r="AA224" i="3"/>
  <c r="P224" i="3"/>
  <c r="Q224" i="3" s="1"/>
  <c r="R224" i="3" s="1"/>
  <c r="S224" i="3" s="1"/>
  <c r="T224" i="3" s="1"/>
  <c r="AD224" i="3"/>
  <c r="AE224" i="3"/>
  <c r="L223" i="3"/>
  <c r="U223" i="3" l="1"/>
  <c r="E224" i="3" s="1"/>
  <c r="H224" i="3" s="1"/>
  <c r="D224" i="3"/>
  <c r="AG224" i="3"/>
  <c r="AH224" i="3"/>
  <c r="Y222" i="3"/>
  <c r="F224" i="3" l="1"/>
  <c r="G224" i="3"/>
  <c r="K224" i="3"/>
  <c r="I224" i="3" l="1"/>
  <c r="J224" i="3"/>
  <c r="M224" i="3"/>
  <c r="N224" i="3" s="1"/>
  <c r="A225" i="3"/>
  <c r="B225" i="3" s="1"/>
  <c r="V224" i="3"/>
  <c r="W224" i="3" s="1"/>
  <c r="AA225" i="3" l="1"/>
  <c r="Z225" i="3"/>
  <c r="P225" i="3"/>
  <c r="Q225" i="3" s="1"/>
  <c r="R225" i="3" s="1"/>
  <c r="S225" i="3" s="1"/>
  <c r="T225" i="3" s="1"/>
  <c r="AC225" i="3"/>
  <c r="AE225" i="3"/>
  <c r="AD225" i="3"/>
  <c r="L224" i="3"/>
  <c r="U224" i="3" l="1"/>
  <c r="AH225" i="3"/>
  <c r="D225" i="3"/>
  <c r="AG225" i="3"/>
  <c r="E225" i="3"/>
  <c r="H225" i="3" s="1"/>
  <c r="Y223" i="3"/>
  <c r="K225" i="3" l="1"/>
  <c r="F225" i="3"/>
  <c r="G225" i="3"/>
  <c r="I225" i="3" l="1"/>
  <c r="J225" i="3"/>
  <c r="M225" i="3"/>
  <c r="N225" i="3" s="1"/>
  <c r="A226" i="3"/>
  <c r="B226" i="3" s="1"/>
  <c r="V225" i="3"/>
  <c r="W225" i="3" s="1"/>
  <c r="L225" i="3" l="1"/>
  <c r="AC226" i="3"/>
  <c r="Z226" i="3"/>
  <c r="P226" i="3"/>
  <c r="Q226" i="3" s="1"/>
  <c r="R226" i="3" s="1"/>
  <c r="S226" i="3" s="1"/>
  <c r="T226" i="3" s="1"/>
  <c r="AA226" i="3"/>
  <c r="AE226" i="3"/>
  <c r="AD226" i="3"/>
  <c r="U225" i="3" l="1"/>
  <c r="D226" i="3" s="1"/>
  <c r="AH226" i="3"/>
  <c r="E226" i="3"/>
  <c r="H226" i="3" s="1"/>
  <c r="AG226" i="3"/>
  <c r="Y224" i="3"/>
  <c r="K226" i="3" l="1"/>
  <c r="F226" i="3"/>
  <c r="G226" i="3"/>
  <c r="I226" i="3" l="1"/>
  <c r="J226" i="3"/>
  <c r="M226" i="3"/>
  <c r="N226" i="3" s="1"/>
  <c r="A227" i="3"/>
  <c r="B227" i="3" s="1"/>
  <c r="V226" i="3"/>
  <c r="W226" i="3" s="1"/>
  <c r="AA227" i="3" l="1"/>
  <c r="AC227" i="3"/>
  <c r="Z227" i="3"/>
  <c r="P227" i="3"/>
  <c r="Q227" i="3" s="1"/>
  <c r="R227" i="3" s="1"/>
  <c r="S227" i="3" s="1"/>
  <c r="T227" i="3" s="1"/>
  <c r="AE227" i="3"/>
  <c r="AD227" i="3"/>
  <c r="L226" i="3"/>
  <c r="U226" i="3" l="1"/>
  <c r="D227" i="3" s="1"/>
  <c r="E227" i="3"/>
  <c r="H227" i="3" s="1"/>
  <c r="AH227" i="3"/>
  <c r="AG227" i="3"/>
  <c r="Y225" i="3"/>
  <c r="K227" i="3" l="1"/>
  <c r="F227" i="3"/>
  <c r="G227" i="3"/>
  <c r="I227" i="3" l="1"/>
  <c r="J227" i="3"/>
  <c r="M227" i="3"/>
  <c r="N227" i="3" s="1"/>
  <c r="A228" i="3"/>
  <c r="B228" i="3" s="1"/>
  <c r="V227" i="3"/>
  <c r="W227" i="3" s="1"/>
  <c r="AA228" i="3" l="1"/>
  <c r="P228" i="3"/>
  <c r="Q228" i="3" s="1"/>
  <c r="R228" i="3" s="1"/>
  <c r="S228" i="3" s="1"/>
  <c r="T228" i="3" s="1"/>
  <c r="Z228" i="3"/>
  <c r="AC228" i="3"/>
  <c r="AE228" i="3"/>
  <c r="AD228" i="3"/>
  <c r="L227" i="3"/>
  <c r="U227" i="3" l="1"/>
  <c r="E228" i="3"/>
  <c r="H228" i="3" s="1"/>
  <c r="D228" i="3"/>
  <c r="AG228" i="3"/>
  <c r="AH228" i="3"/>
  <c r="Y226" i="3"/>
  <c r="F228" i="3" l="1"/>
  <c r="G228" i="3"/>
  <c r="K228" i="3"/>
  <c r="I228" i="3" l="1"/>
  <c r="J228" i="3"/>
  <c r="M228" i="3"/>
  <c r="N228" i="3" s="1"/>
  <c r="A229" i="3"/>
  <c r="B229" i="3" s="1"/>
  <c r="V228" i="3"/>
  <c r="W228" i="3" s="1"/>
  <c r="Z229" i="3" l="1"/>
  <c r="AA229" i="3"/>
  <c r="P229" i="3"/>
  <c r="Q229" i="3" s="1"/>
  <c r="R229" i="3" s="1"/>
  <c r="S229" i="3" s="1"/>
  <c r="T229" i="3" s="1"/>
  <c r="AC229" i="3"/>
  <c r="AE229" i="3"/>
  <c r="AD229" i="3"/>
  <c r="L228" i="3"/>
  <c r="U228" i="3" l="1"/>
  <c r="E229" i="3" s="1"/>
  <c r="H229" i="3" s="1"/>
  <c r="D229" i="3"/>
  <c r="AG229" i="3"/>
  <c r="AH229" i="3"/>
  <c r="Y227" i="3"/>
  <c r="F229" i="3" l="1"/>
  <c r="G229" i="3"/>
  <c r="K229" i="3"/>
  <c r="I229" i="3" l="1"/>
  <c r="J229" i="3"/>
  <c r="M229" i="3"/>
  <c r="N229" i="3" s="1"/>
  <c r="A230" i="3"/>
  <c r="B230" i="3" s="1"/>
  <c r="V229" i="3"/>
  <c r="W229" i="3" s="1"/>
  <c r="L229" i="3" l="1"/>
  <c r="P230" i="3"/>
  <c r="Q230" i="3" s="1"/>
  <c r="R230" i="3" s="1"/>
  <c r="S230" i="3" s="1"/>
  <c r="T230" i="3" s="1"/>
  <c r="AA230" i="3"/>
  <c r="AC230" i="3"/>
  <c r="Z230" i="3"/>
  <c r="AE230" i="3"/>
  <c r="AD230" i="3"/>
  <c r="U229" i="3" l="1"/>
  <c r="AG230" i="3"/>
  <c r="D230" i="3"/>
  <c r="E230" i="3"/>
  <c r="H230" i="3" s="1"/>
  <c r="AH230" i="3"/>
  <c r="Y228" i="3"/>
  <c r="F230" i="3" l="1"/>
  <c r="G230" i="3"/>
  <c r="K230" i="3"/>
  <c r="I230" i="3" l="1"/>
  <c r="J230" i="3"/>
  <c r="M230" i="3"/>
  <c r="N230" i="3" s="1"/>
  <c r="A231" i="3"/>
  <c r="B231" i="3" s="1"/>
  <c r="V230" i="3"/>
  <c r="W230" i="3" s="1"/>
  <c r="P231" i="3" l="1"/>
  <c r="Q231" i="3" s="1"/>
  <c r="R231" i="3" s="1"/>
  <c r="S231" i="3" s="1"/>
  <c r="T231" i="3" s="1"/>
  <c r="AC231" i="3"/>
  <c r="Z231" i="3"/>
  <c r="AA231" i="3"/>
  <c r="AE231" i="3"/>
  <c r="AD231" i="3"/>
  <c r="L230" i="3"/>
  <c r="U230" i="3" l="1"/>
  <c r="D231" i="3"/>
  <c r="E231" i="3"/>
  <c r="H231" i="3" s="1"/>
  <c r="AG231" i="3"/>
  <c r="AH231" i="3"/>
  <c r="Y229" i="3"/>
  <c r="K231" i="3" l="1"/>
  <c r="F231" i="3"/>
  <c r="G231" i="3"/>
  <c r="I231" i="3" l="1"/>
  <c r="J231" i="3"/>
  <c r="M231" i="3"/>
  <c r="N231" i="3" s="1"/>
  <c r="A232" i="3"/>
  <c r="B232" i="3" s="1"/>
  <c r="V231" i="3"/>
  <c r="W231" i="3" s="1"/>
  <c r="L231" i="3" l="1"/>
  <c r="Z232" i="3"/>
  <c r="P232" i="3"/>
  <c r="Q232" i="3" s="1"/>
  <c r="R232" i="3" s="1"/>
  <c r="S232" i="3" s="1"/>
  <c r="T232" i="3" s="1"/>
  <c r="AA232" i="3"/>
  <c r="AC232" i="3"/>
  <c r="AE232" i="3"/>
  <c r="U231" i="3" l="1"/>
  <c r="E232" i="3" s="1"/>
  <c r="H232" i="3" s="1"/>
  <c r="D232" i="3"/>
  <c r="AG232" i="3"/>
  <c r="AH232" i="3"/>
  <c r="Y230" i="3"/>
  <c r="F232" i="3" l="1"/>
  <c r="G232" i="3"/>
  <c r="K232" i="3"/>
  <c r="A233" i="3" l="1"/>
  <c r="B233" i="3" s="1"/>
  <c r="V232" i="3"/>
  <c r="I232" i="3"/>
  <c r="J232" i="3"/>
  <c r="M232" i="3"/>
  <c r="N232" i="3" s="1"/>
  <c r="L232" i="3" l="1"/>
  <c r="AD232" i="3"/>
  <c r="W232" i="3"/>
  <c r="AA233" i="3"/>
  <c r="P233" i="3"/>
  <c r="Q233" i="3" s="1"/>
  <c r="R233" i="3" s="1"/>
  <c r="S233" i="3" s="1"/>
  <c r="T233" i="3" s="1"/>
  <c r="Z233" i="3"/>
  <c r="AC233" i="3"/>
  <c r="AE233" i="3"/>
  <c r="AD233" i="3"/>
  <c r="U232" i="3" l="1"/>
  <c r="AG233" i="3"/>
  <c r="E233" i="3"/>
  <c r="H233" i="3" s="1"/>
  <c r="D233" i="3"/>
  <c r="AH233" i="3"/>
  <c r="Y231" i="3"/>
  <c r="K233" i="3" l="1"/>
  <c r="F233" i="3"/>
  <c r="G233" i="3"/>
  <c r="A234" i="3" l="1"/>
  <c r="B234" i="3" s="1"/>
  <c r="V233" i="3"/>
  <c r="I233" i="3"/>
  <c r="J233" i="3"/>
  <c r="M233" i="3"/>
  <c r="N233" i="3" s="1"/>
  <c r="L233" i="3" l="1"/>
  <c r="W233" i="3"/>
  <c r="AD234" i="3"/>
  <c r="Z234" i="3"/>
  <c r="AC234" i="3"/>
  <c r="AA234" i="3"/>
  <c r="P234" i="3"/>
  <c r="Q234" i="3" s="1"/>
  <c r="R234" i="3" s="1"/>
  <c r="S234" i="3" s="1"/>
  <c r="T234" i="3" s="1"/>
  <c r="AE234" i="3"/>
  <c r="U233" i="3" l="1"/>
  <c r="E234" i="3"/>
  <c r="H234" i="3" s="1"/>
  <c r="AG234" i="3"/>
  <c r="AH234" i="3"/>
  <c r="D234" i="3"/>
  <c r="Y232" i="3"/>
  <c r="F234" i="3" l="1"/>
  <c r="G234" i="3"/>
  <c r="K234" i="3"/>
  <c r="A235" i="3" l="1"/>
  <c r="B235" i="3" s="1"/>
  <c r="V234" i="3"/>
  <c r="I234" i="3"/>
  <c r="J234" i="3"/>
  <c r="M234" i="3"/>
  <c r="N234" i="3" s="1"/>
  <c r="W234" i="3" l="1"/>
  <c r="L234" i="3"/>
  <c r="AA235" i="3"/>
  <c r="AC235" i="3"/>
  <c r="P235" i="3"/>
  <c r="Q235" i="3" s="1"/>
  <c r="R235" i="3" s="1"/>
  <c r="S235" i="3" s="1"/>
  <c r="T235" i="3" s="1"/>
  <c r="Z235" i="3"/>
  <c r="AD235" i="3"/>
  <c r="AE235" i="3"/>
  <c r="U234" i="3" l="1"/>
  <c r="E235" i="3"/>
  <c r="H235" i="3" s="1"/>
  <c r="AG235" i="3"/>
  <c r="D235" i="3"/>
  <c r="AH235" i="3"/>
  <c r="Y233" i="3"/>
  <c r="F235" i="3" l="1"/>
  <c r="G235" i="3"/>
  <c r="K235" i="3"/>
  <c r="A236" i="3" l="1"/>
  <c r="B236" i="3" s="1"/>
  <c r="V235" i="3"/>
  <c r="I235" i="3"/>
  <c r="J235" i="3"/>
  <c r="M235" i="3"/>
  <c r="N235" i="3" s="1"/>
  <c r="L235" i="3" l="1"/>
  <c r="W235" i="3"/>
  <c r="AD236" i="3"/>
  <c r="P236" i="3"/>
  <c r="Q236" i="3" s="1"/>
  <c r="R236" i="3" s="1"/>
  <c r="S236" i="3" s="1"/>
  <c r="T236" i="3" s="1"/>
  <c r="AA236" i="3"/>
  <c r="AC236" i="3"/>
  <c r="Z236" i="3"/>
  <c r="AE236" i="3"/>
  <c r="U235" i="3" l="1"/>
  <c r="D236" i="3" s="1"/>
  <c r="AH236" i="3"/>
  <c r="AG236" i="3"/>
  <c r="E236" i="3"/>
  <c r="H236" i="3" s="1"/>
  <c r="Y234" i="3"/>
  <c r="K236" i="3" l="1"/>
  <c r="F236" i="3"/>
  <c r="G236" i="3"/>
  <c r="I236" i="3" l="1"/>
  <c r="J236" i="3"/>
  <c r="M236" i="3"/>
  <c r="N236" i="3" s="1"/>
  <c r="A237" i="3"/>
  <c r="B237" i="3" s="1"/>
  <c r="V236" i="3"/>
  <c r="W236" i="3" s="1"/>
  <c r="P237" i="3" l="1"/>
  <c r="Q237" i="3" s="1"/>
  <c r="R237" i="3" s="1"/>
  <c r="S237" i="3" s="1"/>
  <c r="T237" i="3" s="1"/>
  <c r="AC237" i="3"/>
  <c r="Z237" i="3"/>
  <c r="AA237" i="3"/>
  <c r="AD237" i="3"/>
  <c r="AE237" i="3"/>
  <c r="L236" i="3"/>
  <c r="U236" i="3" l="1"/>
  <c r="D237" i="3" s="1"/>
  <c r="E237" i="3"/>
  <c r="H237" i="3" s="1"/>
  <c r="AG237" i="3"/>
  <c r="AH237" i="3"/>
  <c r="Y235" i="3"/>
  <c r="K237" i="3" l="1"/>
  <c r="F237" i="3"/>
  <c r="G237" i="3"/>
  <c r="I237" i="3" l="1"/>
  <c r="J237" i="3"/>
  <c r="M237" i="3"/>
  <c r="N237" i="3" s="1"/>
  <c r="A238" i="3"/>
  <c r="B238" i="3" s="1"/>
  <c r="V237" i="3"/>
  <c r="W237" i="3" s="1"/>
  <c r="P238" i="3" l="1"/>
  <c r="Q238" i="3" s="1"/>
  <c r="R238" i="3" s="1"/>
  <c r="S238" i="3" s="1"/>
  <c r="T238" i="3" s="1"/>
  <c r="AC238" i="3"/>
  <c r="AD238" i="3"/>
  <c r="Z238" i="3"/>
  <c r="AA238" i="3"/>
  <c r="AE238" i="3"/>
  <c r="L237" i="3"/>
  <c r="U237" i="3" l="1"/>
  <c r="E238" i="3" s="1"/>
  <c r="H238" i="3" s="1"/>
  <c r="AG238" i="3"/>
  <c r="AH238" i="3"/>
  <c r="D238" i="3"/>
  <c r="Y236" i="3"/>
  <c r="F238" i="3" l="1"/>
  <c r="G238" i="3"/>
  <c r="K238" i="3"/>
  <c r="A239" i="3" l="1"/>
  <c r="B239" i="3" s="1"/>
  <c r="V238" i="3"/>
  <c r="I238" i="3"/>
  <c r="J238" i="3"/>
  <c r="M238" i="3"/>
  <c r="N238" i="3" s="1"/>
  <c r="L238" i="3" l="1"/>
  <c r="W238" i="3"/>
  <c r="AD239" i="3"/>
  <c r="P239" i="3"/>
  <c r="Q239" i="3" s="1"/>
  <c r="R239" i="3" s="1"/>
  <c r="S239" i="3" s="1"/>
  <c r="T239" i="3" s="1"/>
  <c r="AC239" i="3"/>
  <c r="Z239" i="3"/>
  <c r="AA239" i="3"/>
  <c r="AE239" i="3"/>
  <c r="U238" i="3" l="1"/>
  <c r="E239" i="3"/>
  <c r="H239" i="3" s="1"/>
  <c r="AG239" i="3"/>
  <c r="D239" i="3"/>
  <c r="AH239" i="3"/>
  <c r="Y237" i="3"/>
  <c r="F239" i="3" l="1"/>
  <c r="G239" i="3"/>
  <c r="K239" i="3"/>
  <c r="A240" i="3" l="1"/>
  <c r="B240" i="3" s="1"/>
  <c r="V239" i="3"/>
  <c r="I239" i="3"/>
  <c r="J239" i="3"/>
  <c r="M239" i="3"/>
  <c r="N239" i="3" s="1"/>
  <c r="W239" i="3" l="1"/>
  <c r="L239" i="3"/>
  <c r="Z240" i="3"/>
  <c r="AC240" i="3"/>
  <c r="AD240" i="3"/>
  <c r="P240" i="3"/>
  <c r="Q240" i="3" s="1"/>
  <c r="R240" i="3" s="1"/>
  <c r="S240" i="3" s="1"/>
  <c r="T240" i="3" s="1"/>
  <c r="AA240" i="3"/>
  <c r="AE240" i="3"/>
  <c r="U239" i="3" l="1"/>
  <c r="E240" i="3"/>
  <c r="H240" i="3" s="1"/>
  <c r="D240" i="3"/>
  <c r="AH240" i="3"/>
  <c r="AG240" i="3"/>
  <c r="Y238" i="3"/>
  <c r="F240" i="3" l="1"/>
  <c r="G240" i="3"/>
  <c r="K240" i="3"/>
  <c r="A241" i="3" l="1"/>
  <c r="B241" i="3" s="1"/>
  <c r="V240" i="3"/>
  <c r="I240" i="3"/>
  <c r="J240" i="3"/>
  <c r="M240" i="3"/>
  <c r="N240" i="3" s="1"/>
  <c r="L240" i="3" l="1"/>
  <c r="W240" i="3"/>
  <c r="AA241" i="3"/>
  <c r="Z241" i="3"/>
  <c r="P241" i="3"/>
  <c r="Q241" i="3" s="1"/>
  <c r="R241" i="3" s="1"/>
  <c r="S241" i="3" s="1"/>
  <c r="T241" i="3" s="1"/>
  <c r="AD241" i="3"/>
  <c r="AC241" i="3"/>
  <c r="AE241" i="3"/>
  <c r="AG241" i="3" l="1"/>
  <c r="AH241" i="3"/>
  <c r="U240" i="3"/>
  <c r="D241" i="3" s="1"/>
  <c r="Y239" i="3"/>
  <c r="E241" i="3" l="1"/>
  <c r="H241" i="3" s="1"/>
  <c r="K241" i="3" s="1"/>
  <c r="G241" i="3"/>
  <c r="F241" i="3" l="1"/>
  <c r="I241" i="3"/>
  <c r="J241" i="3"/>
  <c r="M241" i="3"/>
  <c r="N241" i="3" s="1"/>
  <c r="A242" i="3"/>
  <c r="B242" i="3" s="1"/>
  <c r="V241" i="3"/>
  <c r="W241" i="3" s="1"/>
  <c r="L241" i="3" l="1"/>
  <c r="Z242" i="3"/>
  <c r="P242" i="3"/>
  <c r="Q242" i="3" s="1"/>
  <c r="R242" i="3" s="1"/>
  <c r="S242" i="3" s="1"/>
  <c r="T242" i="3" s="1"/>
  <c r="AC242" i="3"/>
  <c r="AA242" i="3"/>
  <c r="AE242" i="3"/>
  <c r="U241" i="3" l="1"/>
  <c r="D242" i="3" s="1"/>
  <c r="AH242" i="3"/>
  <c r="E242" i="3"/>
  <c r="H242" i="3" s="1"/>
  <c r="AG242" i="3"/>
  <c r="Y240" i="3"/>
  <c r="K242" i="3" l="1"/>
  <c r="F242" i="3"/>
  <c r="G242" i="3"/>
  <c r="I242" i="3" l="1"/>
  <c r="J242" i="3"/>
  <c r="M242" i="3"/>
  <c r="N242" i="3" s="1"/>
  <c r="A243" i="3"/>
  <c r="B243" i="3" s="1"/>
  <c r="V242" i="3"/>
  <c r="W242" i="3" s="1"/>
  <c r="L242" i="3" l="1"/>
  <c r="AD242" i="3"/>
  <c r="P243" i="3"/>
  <c r="Q243" i="3" s="1"/>
  <c r="R243" i="3" s="1"/>
  <c r="S243" i="3" s="1"/>
  <c r="T243" i="3" s="1"/>
  <c r="AD243" i="3"/>
  <c r="AC243" i="3"/>
  <c r="AA243" i="3"/>
  <c r="Z243" i="3"/>
  <c r="AE243" i="3"/>
  <c r="U242" i="3" l="1"/>
  <c r="D243" i="3"/>
  <c r="E243" i="3"/>
  <c r="H243" i="3" s="1"/>
  <c r="AG243" i="3"/>
  <c r="AH243" i="3"/>
  <c r="Y241" i="3"/>
  <c r="K243" i="3" l="1"/>
  <c r="F243" i="3"/>
  <c r="G243" i="3"/>
  <c r="I243" i="3" l="1"/>
  <c r="J243" i="3"/>
  <c r="M243" i="3"/>
  <c r="N243" i="3" s="1"/>
  <c r="A244" i="3"/>
  <c r="B244" i="3" s="1"/>
  <c r="V243" i="3"/>
  <c r="W243" i="3" s="1"/>
  <c r="P244" i="3" l="1"/>
  <c r="Q244" i="3" s="1"/>
  <c r="R244" i="3" s="1"/>
  <c r="S244" i="3" s="1"/>
  <c r="T244" i="3" s="1"/>
  <c r="AC244" i="3"/>
  <c r="AD244" i="3"/>
  <c r="AA244" i="3"/>
  <c r="Z244" i="3"/>
  <c r="AE244" i="3"/>
  <c r="L243" i="3"/>
  <c r="U243" i="3" l="1"/>
  <c r="E244" i="3" s="1"/>
  <c r="H244" i="3" s="1"/>
  <c r="AG244" i="3"/>
  <c r="AH244" i="3"/>
  <c r="Y242" i="3"/>
  <c r="D244" i="3" l="1"/>
  <c r="F244" i="3" s="1"/>
  <c r="K244" i="3"/>
  <c r="G244" i="3" l="1"/>
  <c r="A245" i="3"/>
  <c r="B245" i="3" s="1"/>
  <c r="V244" i="3"/>
  <c r="I244" i="3"/>
  <c r="J244" i="3"/>
  <c r="M244" i="3"/>
  <c r="N244" i="3" s="1"/>
  <c r="L244" i="3" l="1"/>
  <c r="W244" i="3"/>
  <c r="P245" i="3"/>
  <c r="Q245" i="3" s="1"/>
  <c r="R245" i="3" s="1"/>
  <c r="S245" i="3" s="1"/>
  <c r="T245" i="3" s="1"/>
  <c r="AC245" i="3"/>
  <c r="Z245" i="3"/>
  <c r="AD245" i="3"/>
  <c r="AA245" i="3"/>
  <c r="AE245" i="3"/>
  <c r="U244" i="3" l="1"/>
  <c r="E245" i="3" s="1"/>
  <c r="H245" i="3" s="1"/>
  <c r="D245" i="3"/>
  <c r="AH245" i="3"/>
  <c r="AG245" i="3"/>
  <c r="Y243" i="3"/>
  <c r="F245" i="3" l="1"/>
  <c r="G245" i="3"/>
  <c r="K245" i="3"/>
  <c r="I245" i="3" l="1"/>
  <c r="J245" i="3"/>
  <c r="M245" i="3"/>
  <c r="N245" i="3" s="1"/>
  <c r="A246" i="3"/>
  <c r="B246" i="3" s="1"/>
  <c r="V245" i="3"/>
  <c r="W245" i="3" s="1"/>
  <c r="L245" i="3" l="1"/>
  <c r="P246" i="3"/>
  <c r="Q246" i="3" s="1"/>
  <c r="R246" i="3" s="1"/>
  <c r="S246" i="3" s="1"/>
  <c r="T246" i="3" s="1"/>
  <c r="AC246" i="3"/>
  <c r="AD246" i="3"/>
  <c r="AA246" i="3"/>
  <c r="Z246" i="3"/>
  <c r="AE246" i="3"/>
  <c r="U245" i="3" l="1"/>
  <c r="D246" i="3" s="1"/>
  <c r="AG246" i="3"/>
  <c r="AH246" i="3"/>
  <c r="E246" i="3"/>
  <c r="H246" i="3" s="1"/>
  <c r="Y244" i="3"/>
  <c r="K246" i="3" l="1"/>
  <c r="F246" i="3"/>
  <c r="G246" i="3"/>
  <c r="A247" i="3" l="1"/>
  <c r="B247" i="3" s="1"/>
  <c r="V246" i="3"/>
  <c r="I246" i="3"/>
  <c r="J246" i="3"/>
  <c r="M246" i="3"/>
  <c r="N246" i="3" s="1"/>
  <c r="L246" i="3" l="1"/>
  <c r="W246" i="3"/>
  <c r="AD247" i="3"/>
  <c r="AA247" i="3"/>
  <c r="P247" i="3"/>
  <c r="Q247" i="3" s="1"/>
  <c r="R247" i="3" s="1"/>
  <c r="S247" i="3" s="1"/>
  <c r="T247" i="3" s="1"/>
  <c r="AC247" i="3"/>
  <c r="Z247" i="3"/>
  <c r="AE247" i="3"/>
  <c r="U246" i="3" l="1"/>
  <c r="AH247" i="3"/>
  <c r="D247" i="3"/>
  <c r="E247" i="3"/>
  <c r="H247" i="3" s="1"/>
  <c r="AG247" i="3"/>
  <c r="Y245" i="3"/>
  <c r="K247" i="3" l="1"/>
  <c r="F247" i="3"/>
  <c r="G247" i="3"/>
  <c r="A248" i="3" l="1"/>
  <c r="B248" i="3" s="1"/>
  <c r="V247" i="3"/>
  <c r="I247" i="3"/>
  <c r="J247" i="3"/>
  <c r="M247" i="3"/>
  <c r="N247" i="3" s="1"/>
  <c r="L247" i="3" l="1"/>
  <c r="W247" i="3"/>
  <c r="AA248" i="3"/>
  <c r="Z248" i="3"/>
  <c r="P248" i="3"/>
  <c r="Q248" i="3" s="1"/>
  <c r="R248" i="3" s="1"/>
  <c r="S248" i="3" s="1"/>
  <c r="T248" i="3" s="1"/>
  <c r="AC248" i="3"/>
  <c r="AE248" i="3"/>
  <c r="AD248" i="3"/>
  <c r="U247" i="3" l="1"/>
  <c r="E248" i="3" s="1"/>
  <c r="H248" i="3" s="1"/>
  <c r="AG248" i="3"/>
  <c r="AH248" i="3"/>
  <c r="D248" i="3"/>
  <c r="Y246" i="3"/>
  <c r="G248" i="3" l="1"/>
  <c r="F248" i="3"/>
  <c r="K248" i="3"/>
  <c r="A249" i="3" l="1"/>
  <c r="B249" i="3" s="1"/>
  <c r="V248" i="3"/>
  <c r="I248" i="3"/>
  <c r="J248" i="3"/>
  <c r="M248" i="3"/>
  <c r="N248" i="3" s="1"/>
  <c r="L248" i="3" l="1"/>
  <c r="W248" i="3"/>
  <c r="Z249" i="3"/>
  <c r="AA249" i="3"/>
  <c r="AC249" i="3"/>
  <c r="AD249" i="3"/>
  <c r="P249" i="3"/>
  <c r="Q249" i="3" s="1"/>
  <c r="R249" i="3" s="1"/>
  <c r="S249" i="3" s="1"/>
  <c r="T249" i="3" s="1"/>
  <c r="AE249" i="3"/>
  <c r="U248" i="3" l="1"/>
  <c r="E249" i="3" s="1"/>
  <c r="H249" i="3" s="1"/>
  <c r="D249" i="3"/>
  <c r="AH249" i="3"/>
  <c r="AG249" i="3"/>
  <c r="Y247" i="3"/>
  <c r="F249" i="3" l="1"/>
  <c r="G249" i="3"/>
  <c r="K249" i="3"/>
  <c r="A250" i="3" l="1"/>
  <c r="B250" i="3" s="1"/>
  <c r="V249" i="3"/>
  <c r="I249" i="3"/>
  <c r="J249" i="3"/>
  <c r="M249" i="3"/>
  <c r="N249" i="3" s="1"/>
  <c r="L249" i="3" l="1"/>
  <c r="W249" i="3"/>
  <c r="AA250" i="3"/>
  <c r="P250" i="3"/>
  <c r="Q250" i="3" s="1"/>
  <c r="R250" i="3" s="1"/>
  <c r="S250" i="3" s="1"/>
  <c r="T250" i="3" s="1"/>
  <c r="Z250" i="3"/>
  <c r="AC250" i="3"/>
  <c r="AD250" i="3"/>
  <c r="AE250" i="3"/>
  <c r="U249" i="3" l="1"/>
  <c r="D250" i="3"/>
  <c r="E250" i="3"/>
  <c r="H250" i="3" s="1"/>
  <c r="AG250" i="3"/>
  <c r="AH250" i="3"/>
  <c r="Y248" i="3"/>
  <c r="K250" i="3" l="1"/>
  <c r="F250" i="3"/>
  <c r="G250" i="3"/>
  <c r="I250" i="3" l="1"/>
  <c r="J250" i="3"/>
  <c r="M250" i="3"/>
  <c r="N250" i="3" s="1"/>
  <c r="A251" i="3"/>
  <c r="B251" i="3" s="1"/>
  <c r="V250" i="3"/>
  <c r="W250" i="3" s="1"/>
  <c r="L250" i="3" l="1"/>
  <c r="Z251" i="3"/>
  <c r="AC251" i="3"/>
  <c r="AA251" i="3"/>
  <c r="AD251" i="3"/>
  <c r="P251" i="3"/>
  <c r="Q251" i="3" s="1"/>
  <c r="R251" i="3" s="1"/>
  <c r="S251" i="3" s="1"/>
  <c r="T251" i="3" s="1"/>
  <c r="AE251" i="3"/>
  <c r="U250" i="3" l="1"/>
  <c r="E251" i="3" s="1"/>
  <c r="H251" i="3" s="1"/>
  <c r="D251" i="3"/>
  <c r="AG251" i="3"/>
  <c r="AH251" i="3"/>
  <c r="Y249" i="3"/>
  <c r="F251" i="3" l="1"/>
  <c r="G251" i="3"/>
  <c r="K251" i="3"/>
  <c r="A252" i="3" l="1"/>
  <c r="B252" i="3" s="1"/>
  <c r="V251" i="3"/>
  <c r="I251" i="3"/>
  <c r="J251" i="3"/>
  <c r="M251" i="3"/>
  <c r="N251" i="3" s="1"/>
  <c r="L251" i="3" l="1"/>
  <c r="W251" i="3"/>
  <c r="Z252" i="3"/>
  <c r="AC252" i="3"/>
  <c r="P252" i="3"/>
  <c r="Q252" i="3" s="1"/>
  <c r="R252" i="3" s="1"/>
  <c r="S252" i="3" s="1"/>
  <c r="T252" i="3" s="1"/>
  <c r="AA252" i="3"/>
  <c r="AE252" i="3"/>
  <c r="U251" i="3" l="1"/>
  <c r="D252" i="3" s="1"/>
  <c r="AG252" i="3"/>
  <c r="AH252" i="3"/>
  <c r="E252" i="3"/>
  <c r="H252" i="3" s="1"/>
  <c r="Y250" i="3"/>
  <c r="K252" i="3" l="1"/>
  <c r="F252" i="3"/>
  <c r="G252" i="3"/>
  <c r="A253" i="3" l="1"/>
  <c r="B253" i="3" s="1"/>
  <c r="V252" i="3"/>
  <c r="I252" i="3"/>
  <c r="J252" i="3"/>
  <c r="M252" i="3"/>
  <c r="N252" i="3" s="1"/>
  <c r="L252" i="3" l="1"/>
  <c r="AD252" i="3"/>
  <c r="W252" i="3"/>
  <c r="AD253" i="3"/>
  <c r="P253" i="3"/>
  <c r="Q253" i="3" s="1"/>
  <c r="R253" i="3" s="1"/>
  <c r="S253" i="3" s="1"/>
  <c r="T253" i="3" s="1"/>
  <c r="Z253" i="3"/>
  <c r="AC253" i="3"/>
  <c r="AA253" i="3"/>
  <c r="AE253" i="3"/>
  <c r="AH253" i="3" l="1"/>
  <c r="U252" i="3"/>
  <c r="E253" i="3" s="1"/>
  <c r="H253" i="3" s="1"/>
  <c r="AG253" i="3"/>
  <c r="D253" i="3"/>
  <c r="Y251" i="3"/>
  <c r="F253" i="3" l="1"/>
  <c r="G253" i="3"/>
  <c r="K253" i="3"/>
  <c r="I253" i="3" l="1"/>
  <c r="J253" i="3"/>
  <c r="M253" i="3"/>
  <c r="N253" i="3" s="1"/>
  <c r="A254" i="3"/>
  <c r="B254" i="3" s="1"/>
  <c r="V253" i="3"/>
  <c r="W253" i="3" l="1"/>
  <c r="AA254" i="3"/>
  <c r="Z254" i="3"/>
  <c r="P254" i="3"/>
  <c r="Q254" i="3" s="1"/>
  <c r="R254" i="3" s="1"/>
  <c r="S254" i="3" s="1"/>
  <c r="T254" i="3" s="1"/>
  <c r="AC254" i="3"/>
  <c r="AD254" i="3"/>
  <c r="AE254" i="3"/>
  <c r="L253" i="3"/>
  <c r="U253" i="3" l="1"/>
  <c r="D254" i="3"/>
  <c r="AG254" i="3"/>
  <c r="AH254" i="3"/>
  <c r="E254" i="3"/>
  <c r="H254" i="3" s="1"/>
  <c r="Y252" i="3"/>
  <c r="K254" i="3" l="1"/>
  <c r="F254" i="3"/>
  <c r="G254" i="3"/>
  <c r="I254" i="3" l="1"/>
  <c r="J254" i="3"/>
  <c r="M254" i="3"/>
  <c r="N254" i="3" s="1"/>
  <c r="A255" i="3"/>
  <c r="B255" i="3" s="1"/>
  <c r="V254" i="3"/>
  <c r="W254" i="3" s="1"/>
  <c r="L254" i="3" l="1"/>
  <c r="P255" i="3"/>
  <c r="Q255" i="3" s="1"/>
  <c r="R255" i="3" s="1"/>
  <c r="S255" i="3" s="1"/>
  <c r="T255" i="3" s="1"/>
  <c r="AC255" i="3"/>
  <c r="AD255" i="3"/>
  <c r="Z255" i="3"/>
  <c r="AA255" i="3"/>
  <c r="AE255" i="3"/>
  <c r="U254" i="3" l="1"/>
  <c r="D255" i="3"/>
  <c r="AH255" i="3"/>
  <c r="E255" i="3"/>
  <c r="H255" i="3" s="1"/>
  <c r="AG255" i="3"/>
  <c r="Y253" i="3"/>
  <c r="K255" i="3" l="1"/>
  <c r="F255" i="3"/>
  <c r="G255" i="3"/>
  <c r="I255" i="3" l="1"/>
  <c r="J255" i="3"/>
  <c r="M255" i="3"/>
  <c r="N255" i="3" s="1"/>
  <c r="A256" i="3"/>
  <c r="B256" i="3" s="1"/>
  <c r="V255" i="3"/>
  <c r="W255" i="3" s="1"/>
  <c r="P256" i="3" l="1"/>
  <c r="Q256" i="3" s="1"/>
  <c r="R256" i="3" s="1"/>
  <c r="S256" i="3" s="1"/>
  <c r="T256" i="3" s="1"/>
  <c r="AA256" i="3"/>
  <c r="Z256" i="3"/>
  <c r="AC256" i="3"/>
  <c r="AD256" i="3"/>
  <c r="AE256" i="3"/>
  <c r="L255" i="3"/>
  <c r="U255" i="3" l="1"/>
  <c r="E256" i="3"/>
  <c r="H256" i="3" s="1"/>
  <c r="AH256" i="3"/>
  <c r="D256" i="3"/>
  <c r="AG256" i="3"/>
  <c r="Y254" i="3"/>
  <c r="F256" i="3" l="1"/>
  <c r="G256" i="3"/>
  <c r="K256" i="3"/>
  <c r="A257" i="3" l="1"/>
  <c r="B257" i="3" s="1"/>
  <c r="V256" i="3"/>
  <c r="I256" i="3"/>
  <c r="J256" i="3"/>
  <c r="M256" i="3"/>
  <c r="N256" i="3" s="1"/>
  <c r="W256" i="3" l="1"/>
  <c r="L256" i="3"/>
  <c r="P257" i="3"/>
  <c r="Q257" i="3" s="1"/>
  <c r="R257" i="3" s="1"/>
  <c r="S257" i="3" s="1"/>
  <c r="T257" i="3" s="1"/>
  <c r="AC257" i="3"/>
  <c r="AA257" i="3"/>
  <c r="Z257" i="3"/>
  <c r="AE257" i="3"/>
  <c r="AD257" i="3"/>
  <c r="U256" i="3" l="1"/>
  <c r="D257" i="3" s="1"/>
  <c r="E257" i="3"/>
  <c r="H257" i="3" s="1"/>
  <c r="AH257" i="3"/>
  <c r="AG257" i="3"/>
  <c r="Y255" i="3"/>
  <c r="K257" i="3" l="1"/>
  <c r="F257" i="3"/>
  <c r="G257" i="3"/>
  <c r="I257" i="3" l="1"/>
  <c r="J257" i="3"/>
  <c r="M257" i="3"/>
  <c r="N257" i="3" s="1"/>
  <c r="A258" i="3"/>
  <c r="B258" i="3" s="1"/>
  <c r="V257" i="3"/>
  <c r="W257" i="3" s="1"/>
  <c r="L257" i="3" l="1"/>
  <c r="AC258" i="3"/>
  <c r="AA258" i="3"/>
  <c r="Z258" i="3"/>
  <c r="P258" i="3"/>
  <c r="Q258" i="3" s="1"/>
  <c r="R258" i="3" s="1"/>
  <c r="S258" i="3" s="1"/>
  <c r="T258" i="3" s="1"/>
  <c r="AE258" i="3"/>
  <c r="AD258" i="3"/>
  <c r="U257" i="3" l="1"/>
  <c r="E258" i="3"/>
  <c r="H258" i="3" s="1"/>
  <c r="AH258" i="3"/>
  <c r="AG258" i="3"/>
  <c r="D258" i="3"/>
  <c r="Y256" i="3"/>
  <c r="F258" i="3" l="1"/>
  <c r="G258" i="3"/>
  <c r="K258" i="3"/>
  <c r="I258" i="3" l="1"/>
  <c r="J258" i="3"/>
  <c r="M258" i="3"/>
  <c r="N258" i="3" s="1"/>
  <c r="A259" i="3"/>
  <c r="B259" i="3" s="1"/>
  <c r="V258" i="3"/>
  <c r="W258" i="3" s="1"/>
  <c r="P259" i="3" l="1"/>
  <c r="Q259" i="3" s="1"/>
  <c r="R259" i="3" s="1"/>
  <c r="S259" i="3" s="1"/>
  <c r="T259" i="3" s="1"/>
  <c r="AD259" i="3"/>
  <c r="AC259" i="3"/>
  <c r="Z259" i="3"/>
  <c r="AA259" i="3"/>
  <c r="AE259" i="3"/>
  <c r="L258" i="3"/>
  <c r="U258" i="3" l="1"/>
  <c r="E259" i="3" s="1"/>
  <c r="H259" i="3" s="1"/>
  <c r="AG259" i="3"/>
  <c r="AH259" i="3"/>
  <c r="D259" i="3"/>
  <c r="Y257" i="3"/>
  <c r="F259" i="3" l="1"/>
  <c r="G259" i="3"/>
  <c r="K259" i="3"/>
  <c r="A260" i="3" l="1"/>
  <c r="B260" i="3" s="1"/>
  <c r="V259" i="3"/>
  <c r="I259" i="3"/>
  <c r="J259" i="3"/>
  <c r="M259" i="3"/>
  <c r="N259" i="3" s="1"/>
  <c r="L259" i="3" l="1"/>
  <c r="W259" i="3"/>
  <c r="Z260" i="3"/>
  <c r="AD260" i="3"/>
  <c r="P260" i="3"/>
  <c r="Q260" i="3" s="1"/>
  <c r="R260" i="3" s="1"/>
  <c r="S260" i="3" s="1"/>
  <c r="T260" i="3" s="1"/>
  <c r="AC260" i="3"/>
  <c r="AA260" i="3"/>
  <c r="AE260" i="3"/>
  <c r="U259" i="3" l="1"/>
  <c r="E260" i="3" s="1"/>
  <c r="H260" i="3" s="1"/>
  <c r="AG260" i="3"/>
  <c r="D260" i="3"/>
  <c r="AH260" i="3"/>
  <c r="Y258" i="3"/>
  <c r="F260" i="3" l="1"/>
  <c r="G260" i="3"/>
  <c r="K260" i="3"/>
  <c r="A261" i="3" l="1"/>
  <c r="B261" i="3" s="1"/>
  <c r="V260" i="3"/>
  <c r="I260" i="3"/>
  <c r="J260" i="3"/>
  <c r="M260" i="3"/>
  <c r="N260" i="3" s="1"/>
  <c r="L260" i="3" l="1"/>
  <c r="W260" i="3"/>
  <c r="Z261" i="3"/>
  <c r="AA261" i="3"/>
  <c r="AD261" i="3"/>
  <c r="AC261" i="3"/>
  <c r="P261" i="3"/>
  <c r="Q261" i="3" s="1"/>
  <c r="R261" i="3" s="1"/>
  <c r="S261" i="3" s="1"/>
  <c r="T261" i="3" s="1"/>
  <c r="AE261" i="3"/>
  <c r="U260" i="3" l="1"/>
  <c r="D261" i="3"/>
  <c r="AG261" i="3"/>
  <c r="E261" i="3"/>
  <c r="H261" i="3" s="1"/>
  <c r="AH261" i="3"/>
  <c r="Y259" i="3"/>
  <c r="K261" i="3" l="1"/>
  <c r="F261" i="3"/>
  <c r="G261" i="3"/>
  <c r="I261" i="3" l="1"/>
  <c r="J261" i="3"/>
  <c r="M261" i="3"/>
  <c r="N261" i="3" s="1"/>
  <c r="A262" i="3"/>
  <c r="B262" i="3" s="1"/>
  <c r="V261" i="3"/>
  <c r="W261" i="3" s="1"/>
  <c r="L261" i="3" l="1"/>
  <c r="Z262" i="3"/>
  <c r="P262" i="3"/>
  <c r="Q262" i="3" s="1"/>
  <c r="R262" i="3" s="1"/>
  <c r="S262" i="3" s="1"/>
  <c r="T262" i="3" s="1"/>
  <c r="AA262" i="3"/>
  <c r="AC262" i="3"/>
  <c r="AE262" i="3"/>
  <c r="U261" i="3" l="1"/>
  <c r="D262" i="3" s="1"/>
  <c r="E262" i="3"/>
  <c r="H262" i="3" s="1"/>
  <c r="AG262" i="3"/>
  <c r="AH262" i="3"/>
  <c r="Y260" i="3"/>
  <c r="K262" i="3" l="1"/>
  <c r="F262" i="3"/>
  <c r="G262" i="3"/>
  <c r="I262" i="3" l="1"/>
  <c r="J262" i="3"/>
  <c r="M262" i="3"/>
  <c r="N262" i="3" s="1"/>
  <c r="A263" i="3"/>
  <c r="B263" i="3" s="1"/>
  <c r="V262" i="3"/>
  <c r="W262" i="3" s="1"/>
  <c r="P263" i="3" l="1"/>
  <c r="Q263" i="3" s="1"/>
  <c r="R263" i="3" s="1"/>
  <c r="S263" i="3" s="1"/>
  <c r="T263" i="3" s="1"/>
  <c r="AC263" i="3"/>
  <c r="Z263" i="3"/>
  <c r="AA263" i="3"/>
  <c r="AD263" i="3"/>
  <c r="AE263" i="3"/>
  <c r="L262" i="3"/>
  <c r="AD262" i="3"/>
  <c r="U262" i="3" l="1"/>
  <c r="E263" i="3" s="1"/>
  <c r="H263" i="3" s="1"/>
  <c r="AH263" i="3"/>
  <c r="AG263" i="3"/>
  <c r="D263" i="3"/>
  <c r="Y261" i="3"/>
  <c r="F263" i="3" l="1"/>
  <c r="G263" i="3"/>
  <c r="K263" i="3"/>
  <c r="A264" i="3" l="1"/>
  <c r="B264" i="3" s="1"/>
  <c r="V263" i="3"/>
  <c r="I263" i="3"/>
  <c r="J263" i="3"/>
  <c r="M263" i="3"/>
  <c r="N263" i="3" s="1"/>
  <c r="W263" i="3" l="1"/>
  <c r="L263" i="3"/>
  <c r="P264" i="3"/>
  <c r="Q264" i="3" s="1"/>
  <c r="R264" i="3" s="1"/>
  <c r="S264" i="3" s="1"/>
  <c r="T264" i="3" s="1"/>
  <c r="AA264" i="3"/>
  <c r="Z264" i="3"/>
  <c r="AC264" i="3"/>
  <c r="AE264" i="3"/>
  <c r="AD264" i="3"/>
  <c r="U263" i="3" l="1"/>
  <c r="D264" i="3" s="1"/>
  <c r="AH264" i="3"/>
  <c r="AG264" i="3"/>
  <c r="E264" i="3"/>
  <c r="H264" i="3" s="1"/>
  <c r="Y262" i="3"/>
  <c r="K264" i="3" l="1"/>
  <c r="F264" i="3"/>
  <c r="G264" i="3"/>
  <c r="I264" i="3" l="1"/>
  <c r="J264" i="3"/>
  <c r="M264" i="3"/>
  <c r="N264" i="3" s="1"/>
  <c r="A265" i="3"/>
  <c r="B265" i="3" s="1"/>
  <c r="V264" i="3"/>
  <c r="W264" i="3" s="1"/>
  <c r="L264" i="3" l="1"/>
  <c r="Z265" i="3"/>
  <c r="AA265" i="3"/>
  <c r="AC265" i="3"/>
  <c r="P265" i="3"/>
  <c r="Q265" i="3" s="1"/>
  <c r="R265" i="3" s="1"/>
  <c r="S265" i="3" s="1"/>
  <c r="T265" i="3" s="1"/>
  <c r="AD265" i="3"/>
  <c r="AE265" i="3"/>
  <c r="U264" i="3" l="1"/>
  <c r="AG265" i="3"/>
  <c r="AH265" i="3"/>
  <c r="D265" i="3"/>
  <c r="E265" i="3"/>
  <c r="H265" i="3" s="1"/>
  <c r="Y263" i="3"/>
  <c r="K265" i="3" l="1"/>
  <c r="F265" i="3"/>
  <c r="G265" i="3"/>
  <c r="I265" i="3" l="1"/>
  <c r="J265" i="3"/>
  <c r="M265" i="3"/>
  <c r="N265" i="3" s="1"/>
  <c r="A266" i="3"/>
  <c r="B266" i="3" s="1"/>
  <c r="V265" i="3"/>
  <c r="W265" i="3" s="1"/>
  <c r="AD266" i="3" l="1"/>
  <c r="AC266" i="3"/>
  <c r="P266" i="3"/>
  <c r="Q266" i="3" s="1"/>
  <c r="R266" i="3" s="1"/>
  <c r="S266" i="3" s="1"/>
  <c r="T266" i="3" s="1"/>
  <c r="AA266" i="3"/>
  <c r="Z266" i="3"/>
  <c r="AE266" i="3"/>
  <c r="L265" i="3"/>
  <c r="U265" i="3" l="1"/>
  <c r="D266" i="3" s="1"/>
  <c r="E266" i="3"/>
  <c r="H266" i="3" s="1"/>
  <c r="AH266" i="3"/>
  <c r="AG266" i="3"/>
  <c r="Y264" i="3"/>
  <c r="K266" i="3" l="1"/>
  <c r="F266" i="3"/>
  <c r="G266" i="3"/>
  <c r="I266" i="3" l="1"/>
  <c r="J266" i="3"/>
  <c r="M266" i="3"/>
  <c r="N266" i="3" s="1"/>
  <c r="A267" i="3"/>
  <c r="B267" i="3" s="1"/>
  <c r="V266" i="3"/>
  <c r="W266" i="3" s="1"/>
  <c r="L266" i="3" l="1"/>
  <c r="Z267" i="3"/>
  <c r="P267" i="3"/>
  <c r="Q267" i="3" s="1"/>
  <c r="R267" i="3" s="1"/>
  <c r="S267" i="3" s="1"/>
  <c r="T267" i="3" s="1"/>
  <c r="AC267" i="3"/>
  <c r="AA267" i="3"/>
  <c r="AE267" i="3"/>
  <c r="AD267" i="3"/>
  <c r="AH267" i="3" l="1"/>
  <c r="AG267" i="3"/>
  <c r="U266" i="3"/>
  <c r="E267" i="3" s="1"/>
  <c r="H267" i="3" s="1"/>
  <c r="Y265" i="3"/>
  <c r="D267" i="3" l="1"/>
  <c r="F267" i="3" s="1"/>
  <c r="K267" i="3"/>
  <c r="G267" i="3" l="1"/>
  <c r="A268" i="3"/>
  <c r="B268" i="3" s="1"/>
  <c r="V267" i="3"/>
  <c r="I267" i="3"/>
  <c r="J267" i="3"/>
  <c r="M267" i="3"/>
  <c r="N267" i="3" s="1"/>
  <c r="L267" i="3" l="1"/>
  <c r="W267" i="3"/>
  <c r="AA268" i="3"/>
  <c r="P268" i="3"/>
  <c r="Q268" i="3" s="1"/>
  <c r="R268" i="3" s="1"/>
  <c r="S268" i="3" s="1"/>
  <c r="T268" i="3" s="1"/>
  <c r="Z268" i="3"/>
  <c r="AC268" i="3"/>
  <c r="AE268" i="3"/>
  <c r="AD268" i="3"/>
  <c r="U267" i="3" l="1"/>
  <c r="E268" i="3" s="1"/>
  <c r="H268" i="3" s="1"/>
  <c r="AH268" i="3"/>
  <c r="AG268" i="3"/>
  <c r="D268" i="3"/>
  <c r="Y266" i="3"/>
  <c r="F268" i="3" l="1"/>
  <c r="G268" i="3"/>
  <c r="K268" i="3"/>
  <c r="A269" i="3" l="1"/>
  <c r="B269" i="3" s="1"/>
  <c r="V268" i="3"/>
  <c r="I268" i="3"/>
  <c r="J268" i="3"/>
  <c r="M268" i="3"/>
  <c r="N268" i="3" s="1"/>
  <c r="L268" i="3" l="1"/>
  <c r="W268" i="3"/>
  <c r="AD269" i="3"/>
  <c r="P269" i="3"/>
  <c r="Q269" i="3" s="1"/>
  <c r="R269" i="3" s="1"/>
  <c r="S269" i="3" s="1"/>
  <c r="T269" i="3" s="1"/>
  <c r="AC269" i="3"/>
  <c r="AA269" i="3"/>
  <c r="Z269" i="3"/>
  <c r="AE269" i="3"/>
  <c r="U268" i="3" l="1"/>
  <c r="D269" i="3" s="1"/>
  <c r="AH269" i="3"/>
  <c r="AG269" i="3"/>
  <c r="Y267" i="3"/>
  <c r="E269" i="3" l="1"/>
  <c r="H269" i="3" s="1"/>
  <c r="K269" i="3" s="1"/>
  <c r="F269" i="3"/>
  <c r="G269" i="3"/>
  <c r="I269" i="3" l="1"/>
  <c r="J269" i="3"/>
  <c r="M269" i="3"/>
  <c r="N269" i="3" s="1"/>
  <c r="A270" i="3"/>
  <c r="B270" i="3" s="1"/>
  <c r="V269" i="3"/>
  <c r="W269" i="3" s="1"/>
  <c r="L269" i="3" l="1"/>
  <c r="AA270" i="3"/>
  <c r="P270" i="3"/>
  <c r="Q270" i="3" s="1"/>
  <c r="R270" i="3" s="1"/>
  <c r="S270" i="3" s="1"/>
  <c r="T270" i="3" s="1"/>
  <c r="AC270" i="3"/>
  <c r="AD270" i="3"/>
  <c r="Z270" i="3"/>
  <c r="AE270" i="3"/>
  <c r="U269" i="3" l="1"/>
  <c r="D270" i="3" s="1"/>
  <c r="AG270" i="3"/>
  <c r="AH270" i="3"/>
  <c r="E270" i="3"/>
  <c r="H270" i="3" s="1"/>
  <c r="Y268" i="3"/>
  <c r="K270" i="3" l="1"/>
  <c r="F270" i="3"/>
  <c r="G270" i="3"/>
  <c r="I270" i="3" l="1"/>
  <c r="J270" i="3"/>
  <c r="M270" i="3"/>
  <c r="N270" i="3" s="1"/>
  <c r="A271" i="3"/>
  <c r="B271" i="3" s="1"/>
  <c r="V270" i="3"/>
  <c r="W270" i="3" s="1"/>
  <c r="Z271" i="3" l="1"/>
  <c r="AC271" i="3"/>
  <c r="AA271" i="3"/>
  <c r="AD271" i="3"/>
  <c r="P271" i="3"/>
  <c r="Q271" i="3" s="1"/>
  <c r="R271" i="3" s="1"/>
  <c r="S271" i="3" s="1"/>
  <c r="T271" i="3" s="1"/>
  <c r="AE271" i="3"/>
  <c r="L270" i="3"/>
  <c r="U270" i="3" l="1"/>
  <c r="E271" i="3" s="1"/>
  <c r="H271" i="3" s="1"/>
  <c r="AG271" i="3"/>
  <c r="D271" i="3"/>
  <c r="AH271" i="3"/>
  <c r="Y269" i="3"/>
  <c r="F271" i="3" l="1"/>
  <c r="G271" i="3"/>
  <c r="K271" i="3"/>
  <c r="A272" i="3" l="1"/>
  <c r="B272" i="3" s="1"/>
  <c r="V271" i="3"/>
  <c r="I271" i="3"/>
  <c r="J271" i="3"/>
  <c r="M271" i="3"/>
  <c r="N271" i="3" s="1"/>
  <c r="L271" i="3" l="1"/>
  <c r="W271" i="3"/>
  <c r="Z272" i="3"/>
  <c r="AC272" i="3"/>
  <c r="AA272" i="3"/>
  <c r="P272" i="3"/>
  <c r="Q272" i="3" s="1"/>
  <c r="R272" i="3" s="1"/>
  <c r="S272" i="3" s="1"/>
  <c r="T272" i="3" s="1"/>
  <c r="AE272" i="3"/>
  <c r="U271" i="3" l="1"/>
  <c r="D272" i="3"/>
  <c r="AG272" i="3"/>
  <c r="AH272" i="3"/>
  <c r="E272" i="3"/>
  <c r="H272" i="3" s="1"/>
  <c r="Y270" i="3"/>
  <c r="K272" i="3" l="1"/>
  <c r="F272" i="3"/>
  <c r="G272" i="3"/>
  <c r="I272" i="3" l="1"/>
  <c r="J272" i="3"/>
  <c r="M272" i="3"/>
  <c r="N272" i="3" s="1"/>
  <c r="A273" i="3"/>
  <c r="B273" i="3" s="1"/>
  <c r="V272" i="3"/>
  <c r="W272" i="3" s="1"/>
  <c r="L272" i="3" l="1"/>
  <c r="AD272" i="3"/>
  <c r="AA273" i="3"/>
  <c r="AD273" i="3"/>
  <c r="Z273" i="3"/>
  <c r="AC273" i="3"/>
  <c r="P273" i="3"/>
  <c r="Q273" i="3" s="1"/>
  <c r="R273" i="3" s="1"/>
  <c r="S273" i="3" s="1"/>
  <c r="T273" i="3" s="1"/>
  <c r="AE273" i="3"/>
  <c r="U272" i="3" l="1"/>
  <c r="E273" i="3" s="1"/>
  <c r="H273" i="3" s="1"/>
  <c r="AH273" i="3"/>
  <c r="AG273" i="3"/>
  <c r="D273" i="3"/>
  <c r="Y271" i="3"/>
  <c r="F273" i="3" l="1"/>
  <c r="G273" i="3"/>
  <c r="K273" i="3"/>
  <c r="A274" i="3" l="1"/>
  <c r="B274" i="3" s="1"/>
  <c r="V273" i="3"/>
  <c r="I273" i="3"/>
  <c r="J273" i="3"/>
  <c r="M273" i="3"/>
  <c r="N273" i="3" s="1"/>
  <c r="L273" i="3" l="1"/>
  <c r="W273" i="3"/>
  <c r="P274" i="3"/>
  <c r="Q274" i="3" s="1"/>
  <c r="R274" i="3" s="1"/>
  <c r="S274" i="3" s="1"/>
  <c r="T274" i="3" s="1"/>
  <c r="AA274" i="3"/>
  <c r="Z274" i="3"/>
  <c r="AC274" i="3"/>
  <c r="AE274" i="3"/>
  <c r="AD274" i="3"/>
  <c r="U273" i="3" l="1"/>
  <c r="E274" i="3" s="1"/>
  <c r="H274" i="3" s="1"/>
  <c r="D274" i="3"/>
  <c r="AH274" i="3"/>
  <c r="AG274" i="3"/>
  <c r="Y272" i="3"/>
  <c r="F274" i="3" l="1"/>
  <c r="G274" i="3"/>
  <c r="K274" i="3"/>
  <c r="A275" i="3" l="1"/>
  <c r="B275" i="3" s="1"/>
  <c r="V274" i="3"/>
  <c r="I274" i="3"/>
  <c r="J274" i="3"/>
  <c r="M274" i="3"/>
  <c r="N274" i="3" s="1"/>
  <c r="L274" i="3" l="1"/>
  <c r="W274" i="3"/>
  <c r="AA275" i="3"/>
  <c r="Z275" i="3"/>
  <c r="AC275" i="3"/>
  <c r="AD275" i="3"/>
  <c r="P275" i="3"/>
  <c r="Q275" i="3" s="1"/>
  <c r="R275" i="3" s="1"/>
  <c r="S275" i="3" s="1"/>
  <c r="T275" i="3" s="1"/>
  <c r="AE275" i="3"/>
  <c r="U274" i="3" l="1"/>
  <c r="E275" i="3"/>
  <c r="H275" i="3" s="1"/>
  <c r="AG275" i="3"/>
  <c r="D275" i="3"/>
  <c r="AH275" i="3"/>
  <c r="Y273" i="3"/>
  <c r="F275" i="3" l="1"/>
  <c r="G275" i="3"/>
  <c r="K275" i="3"/>
  <c r="A276" i="3" l="1"/>
  <c r="B276" i="3" s="1"/>
  <c r="V275" i="3"/>
  <c r="I275" i="3"/>
  <c r="J275" i="3"/>
  <c r="M275" i="3"/>
  <c r="N275" i="3" s="1"/>
  <c r="L275" i="3" l="1"/>
  <c r="W275" i="3"/>
  <c r="P276" i="3"/>
  <c r="Q276" i="3" s="1"/>
  <c r="R276" i="3" s="1"/>
  <c r="S276" i="3" s="1"/>
  <c r="T276" i="3" s="1"/>
  <c r="Z276" i="3"/>
  <c r="AD276" i="3"/>
  <c r="AC276" i="3"/>
  <c r="AA276" i="3"/>
  <c r="AE276" i="3"/>
  <c r="U275" i="3" l="1"/>
  <c r="E276" i="3" s="1"/>
  <c r="H276" i="3" s="1"/>
  <c r="D276" i="3"/>
  <c r="AG276" i="3"/>
  <c r="AH276" i="3"/>
  <c r="Y274" i="3"/>
  <c r="F276" i="3" l="1"/>
  <c r="G276" i="3"/>
  <c r="K276" i="3"/>
  <c r="A277" i="3" l="1"/>
  <c r="B277" i="3" s="1"/>
  <c r="V276" i="3"/>
  <c r="I276" i="3"/>
  <c r="J276" i="3"/>
  <c r="M276" i="3"/>
  <c r="N276" i="3" s="1"/>
  <c r="W276" i="3" l="1"/>
  <c r="L276" i="3"/>
  <c r="P277" i="3"/>
  <c r="Q277" i="3" s="1"/>
  <c r="R277" i="3" s="1"/>
  <c r="S277" i="3" s="1"/>
  <c r="T277" i="3" s="1"/>
  <c r="Z277" i="3"/>
  <c r="AC277" i="3"/>
  <c r="AA277" i="3"/>
  <c r="AE277" i="3"/>
  <c r="AD277" i="3"/>
  <c r="U276" i="3" l="1"/>
  <c r="D277" i="3"/>
  <c r="E277" i="3"/>
  <c r="H277" i="3" s="1"/>
  <c r="AH277" i="3"/>
  <c r="AG277" i="3"/>
  <c r="Y275" i="3"/>
  <c r="K277" i="3" l="1"/>
  <c r="F277" i="3"/>
  <c r="G277" i="3"/>
  <c r="I277" i="3" l="1"/>
  <c r="J277" i="3"/>
  <c r="M277" i="3"/>
  <c r="N277" i="3" s="1"/>
  <c r="A278" i="3"/>
  <c r="B278" i="3" s="1"/>
  <c r="V277" i="3"/>
  <c r="W277" i="3" s="1"/>
  <c r="Z278" i="3" l="1"/>
  <c r="AA278" i="3"/>
  <c r="AC278" i="3"/>
  <c r="P278" i="3"/>
  <c r="Q278" i="3" s="1"/>
  <c r="R278" i="3" s="1"/>
  <c r="S278" i="3" s="1"/>
  <c r="T278" i="3" s="1"/>
  <c r="AE278" i="3"/>
  <c r="AD278" i="3"/>
  <c r="L277" i="3"/>
  <c r="U277" i="3" l="1"/>
  <c r="E278" i="3"/>
  <c r="H278" i="3" s="1"/>
  <c r="D278" i="3"/>
  <c r="AH278" i="3"/>
  <c r="AG278" i="3"/>
  <c r="Y276" i="3"/>
  <c r="F278" i="3" l="1"/>
  <c r="G278" i="3"/>
  <c r="K278" i="3"/>
  <c r="I278" i="3" l="1"/>
  <c r="J278" i="3"/>
  <c r="M278" i="3"/>
  <c r="N278" i="3" s="1"/>
  <c r="A279" i="3"/>
  <c r="B279" i="3" s="1"/>
  <c r="V278" i="3"/>
  <c r="W278" i="3" s="1"/>
  <c r="Z279" i="3" l="1"/>
  <c r="AA279" i="3"/>
  <c r="AC279" i="3"/>
  <c r="P279" i="3"/>
  <c r="Q279" i="3" s="1"/>
  <c r="R279" i="3" s="1"/>
  <c r="S279" i="3" s="1"/>
  <c r="T279" i="3" s="1"/>
  <c r="AD279" i="3"/>
  <c r="AE279" i="3"/>
  <c r="L278" i="3"/>
  <c r="U278" i="3" l="1"/>
  <c r="D279" i="3" s="1"/>
  <c r="AG279" i="3"/>
  <c r="AH279" i="3"/>
  <c r="E279" i="3"/>
  <c r="H279" i="3" s="1"/>
  <c r="Y277" i="3"/>
  <c r="K279" i="3" l="1"/>
  <c r="F279" i="3"/>
  <c r="G279" i="3"/>
  <c r="I279" i="3" l="1"/>
  <c r="J279" i="3"/>
  <c r="M279" i="3"/>
  <c r="N279" i="3" s="1"/>
  <c r="A280" i="3"/>
  <c r="B280" i="3" s="1"/>
  <c r="V279" i="3"/>
  <c r="W279" i="3" s="1"/>
  <c r="AC280" i="3" l="1"/>
  <c r="AA280" i="3"/>
  <c r="Z280" i="3"/>
  <c r="P280" i="3"/>
  <c r="Q280" i="3" s="1"/>
  <c r="R280" i="3" s="1"/>
  <c r="S280" i="3" s="1"/>
  <c r="T280" i="3" s="1"/>
  <c r="AD280" i="3"/>
  <c r="AE280" i="3"/>
  <c r="L279" i="3"/>
  <c r="U279" i="3" l="1"/>
  <c r="E280" i="3"/>
  <c r="H280" i="3" s="1"/>
  <c r="AG280" i="3"/>
  <c r="D280" i="3"/>
  <c r="AH280" i="3"/>
  <c r="Y278" i="3"/>
  <c r="F280" i="3" l="1"/>
  <c r="G280" i="3"/>
  <c r="K280" i="3"/>
  <c r="A281" i="3" l="1"/>
  <c r="B281" i="3" s="1"/>
  <c r="V280" i="3"/>
  <c r="I280" i="3"/>
  <c r="J280" i="3"/>
  <c r="M280" i="3"/>
  <c r="N280" i="3" s="1"/>
  <c r="L280" i="3" l="1"/>
  <c r="W280" i="3"/>
  <c r="AD281" i="3"/>
  <c r="AC281" i="3"/>
  <c r="AA281" i="3"/>
  <c r="P281" i="3"/>
  <c r="Q281" i="3" s="1"/>
  <c r="R281" i="3" s="1"/>
  <c r="S281" i="3" s="1"/>
  <c r="T281" i="3" s="1"/>
  <c r="Z281" i="3"/>
  <c r="AE281" i="3"/>
  <c r="U280" i="3" l="1"/>
  <c r="D281" i="3"/>
  <c r="E281" i="3"/>
  <c r="H281" i="3" s="1"/>
  <c r="AH281" i="3"/>
  <c r="AG281" i="3"/>
  <c r="Y279" i="3"/>
  <c r="F281" i="3" l="1"/>
  <c r="G281" i="3"/>
  <c r="K281" i="3"/>
  <c r="A282" i="3" l="1"/>
  <c r="B282" i="3" s="1"/>
  <c r="V281" i="3"/>
  <c r="I281" i="3"/>
  <c r="J281" i="3"/>
  <c r="M281" i="3"/>
  <c r="N281" i="3" s="1"/>
  <c r="L281" i="3" l="1"/>
  <c r="W281" i="3"/>
  <c r="AA282" i="3"/>
  <c r="AC282" i="3"/>
  <c r="P282" i="3"/>
  <c r="Q282" i="3" s="1"/>
  <c r="R282" i="3" s="1"/>
  <c r="S282" i="3" s="1"/>
  <c r="T282" i="3" s="1"/>
  <c r="Z282" i="3"/>
  <c r="AE282" i="3"/>
  <c r="U281" i="3" l="1"/>
  <c r="D282" i="3" s="1"/>
  <c r="AH282" i="3"/>
  <c r="AG282" i="3"/>
  <c r="E282" i="3"/>
  <c r="H282" i="3" s="1"/>
  <c r="Y280" i="3"/>
  <c r="K282" i="3" l="1"/>
  <c r="F282" i="3"/>
  <c r="G282" i="3"/>
  <c r="I282" i="3" l="1"/>
  <c r="J282" i="3"/>
  <c r="M282" i="3"/>
  <c r="N282" i="3" s="1"/>
  <c r="A283" i="3"/>
  <c r="B283" i="3" s="1"/>
  <c r="V282" i="3"/>
  <c r="W282" i="3" s="1"/>
  <c r="P283" i="3" l="1"/>
  <c r="Q283" i="3" s="1"/>
  <c r="R283" i="3" s="1"/>
  <c r="S283" i="3" s="1"/>
  <c r="T283" i="3" s="1"/>
  <c r="Z283" i="3"/>
  <c r="AD283" i="3"/>
  <c r="AC283" i="3"/>
  <c r="AA283" i="3"/>
  <c r="AE283" i="3"/>
  <c r="L282" i="3"/>
  <c r="AD282" i="3"/>
  <c r="U282" i="3" l="1"/>
  <c r="AG283" i="3"/>
  <c r="E283" i="3"/>
  <c r="H283" i="3" s="1"/>
  <c r="D283" i="3"/>
  <c r="AH283" i="3"/>
  <c r="Y281" i="3"/>
  <c r="F283" i="3" l="1"/>
  <c r="G283" i="3"/>
  <c r="K283" i="3"/>
  <c r="A284" i="3" l="1"/>
  <c r="B284" i="3" s="1"/>
  <c r="V283" i="3"/>
  <c r="I283" i="3"/>
  <c r="J283" i="3"/>
  <c r="M283" i="3"/>
  <c r="N283" i="3" s="1"/>
  <c r="L283" i="3" l="1"/>
  <c r="W283" i="3"/>
  <c r="Z284" i="3"/>
  <c r="AA284" i="3"/>
  <c r="AC284" i="3"/>
  <c r="P284" i="3"/>
  <c r="Q284" i="3" s="1"/>
  <c r="R284" i="3" s="1"/>
  <c r="S284" i="3" s="1"/>
  <c r="T284" i="3" s="1"/>
  <c r="AE284" i="3"/>
  <c r="AD284" i="3"/>
  <c r="U283" i="3" l="1"/>
  <c r="AG284" i="3"/>
  <c r="D284" i="3"/>
  <c r="E284" i="3"/>
  <c r="H284" i="3" s="1"/>
  <c r="AH284" i="3"/>
  <c r="Y282" i="3"/>
  <c r="K284" i="3" l="1"/>
  <c r="F284" i="3"/>
  <c r="G284" i="3"/>
  <c r="I284" i="3" l="1"/>
  <c r="J284" i="3"/>
  <c r="M284" i="3"/>
  <c r="N284" i="3" s="1"/>
  <c r="A285" i="3"/>
  <c r="B285" i="3" s="1"/>
  <c r="V284" i="3"/>
  <c r="W284" i="3" s="1"/>
  <c r="AD285" i="3" l="1"/>
  <c r="AC285" i="3"/>
  <c r="P285" i="3"/>
  <c r="Q285" i="3" s="1"/>
  <c r="R285" i="3" s="1"/>
  <c r="S285" i="3" s="1"/>
  <c r="T285" i="3" s="1"/>
  <c r="Z285" i="3"/>
  <c r="AA285" i="3"/>
  <c r="AE285" i="3"/>
  <c r="L284" i="3"/>
  <c r="U284" i="3" l="1"/>
  <c r="D285" i="3" s="1"/>
  <c r="E285" i="3"/>
  <c r="H285" i="3" s="1"/>
  <c r="AH285" i="3"/>
  <c r="AG285" i="3"/>
  <c r="Y283" i="3"/>
  <c r="K285" i="3" l="1"/>
  <c r="F285" i="3"/>
  <c r="G285" i="3"/>
  <c r="I285" i="3" l="1"/>
  <c r="J285" i="3"/>
  <c r="M285" i="3"/>
  <c r="N285" i="3" s="1"/>
  <c r="A286" i="3"/>
  <c r="B286" i="3" s="1"/>
  <c r="V285" i="3"/>
  <c r="W285" i="3" s="1"/>
  <c r="AA286" i="3" l="1"/>
  <c r="AD286" i="3"/>
  <c r="Z286" i="3"/>
  <c r="P286" i="3"/>
  <c r="Q286" i="3" s="1"/>
  <c r="R286" i="3" s="1"/>
  <c r="S286" i="3" s="1"/>
  <c r="T286" i="3" s="1"/>
  <c r="AC286" i="3"/>
  <c r="AE286" i="3"/>
  <c r="L285" i="3"/>
  <c r="U285" i="3" l="1"/>
  <c r="E286" i="3" s="1"/>
  <c r="H286" i="3" s="1"/>
  <c r="D286" i="3"/>
  <c r="AG286" i="3"/>
  <c r="AH286" i="3"/>
  <c r="Y284" i="3"/>
  <c r="F286" i="3" l="1"/>
  <c r="G286" i="3"/>
  <c r="K286" i="3"/>
  <c r="A287" i="3" l="1"/>
  <c r="B287" i="3" s="1"/>
  <c r="V286" i="3"/>
  <c r="I286" i="3"/>
  <c r="J286" i="3"/>
  <c r="M286" i="3"/>
  <c r="N286" i="3" s="1"/>
  <c r="L286" i="3" l="1"/>
  <c r="W286" i="3"/>
  <c r="Z287" i="3"/>
  <c r="AC287" i="3"/>
  <c r="P287" i="3"/>
  <c r="Q287" i="3" s="1"/>
  <c r="R287" i="3" s="1"/>
  <c r="S287" i="3" s="1"/>
  <c r="T287" i="3" s="1"/>
  <c r="AA287" i="3"/>
  <c r="AE287" i="3"/>
  <c r="AD287" i="3"/>
  <c r="U286" i="3" l="1"/>
  <c r="AH287" i="3"/>
  <c r="AG287" i="3"/>
  <c r="E287" i="3"/>
  <c r="H287" i="3" s="1"/>
  <c r="D287" i="3"/>
  <c r="Y285" i="3"/>
  <c r="F287" i="3" l="1"/>
  <c r="G287" i="3"/>
  <c r="K287" i="3"/>
  <c r="A288" i="3" l="1"/>
  <c r="B288" i="3" s="1"/>
  <c r="V287" i="3"/>
  <c r="I287" i="3"/>
  <c r="J287" i="3"/>
  <c r="M287" i="3"/>
  <c r="N287" i="3" s="1"/>
  <c r="L287" i="3" l="1"/>
  <c r="W287" i="3"/>
  <c r="P288" i="3"/>
  <c r="Q288" i="3" s="1"/>
  <c r="R288" i="3" s="1"/>
  <c r="S288" i="3" s="1"/>
  <c r="T288" i="3" s="1"/>
  <c r="AC288" i="3"/>
  <c r="Z288" i="3"/>
  <c r="AA288" i="3"/>
  <c r="AE288" i="3"/>
  <c r="AD288" i="3"/>
  <c r="U287" i="3" l="1"/>
  <c r="E288" i="3" s="1"/>
  <c r="H288" i="3" s="1"/>
  <c r="AG288" i="3"/>
  <c r="AH288" i="3"/>
  <c r="D288" i="3"/>
  <c r="Y286" i="3"/>
  <c r="F288" i="3" l="1"/>
  <c r="G288" i="3"/>
  <c r="K288" i="3"/>
  <c r="I288" i="3" l="1"/>
  <c r="J288" i="3"/>
  <c r="M288" i="3"/>
  <c r="N288" i="3" s="1"/>
  <c r="A289" i="3"/>
  <c r="B289" i="3" s="1"/>
  <c r="V288" i="3"/>
  <c r="W288" i="3" s="1"/>
  <c r="L288" i="3" l="1"/>
  <c r="AC289" i="3"/>
  <c r="Z289" i="3"/>
  <c r="AA289" i="3"/>
  <c r="P289" i="3"/>
  <c r="Q289" i="3" s="1"/>
  <c r="R289" i="3" s="1"/>
  <c r="S289" i="3" s="1"/>
  <c r="T289" i="3" s="1"/>
  <c r="AD289" i="3"/>
  <c r="AE289" i="3"/>
  <c r="U288" i="3" l="1"/>
  <c r="D289" i="3" s="1"/>
  <c r="E289" i="3"/>
  <c r="H289" i="3" s="1"/>
  <c r="AG289" i="3"/>
  <c r="AH289" i="3"/>
  <c r="Y287" i="3"/>
  <c r="K289" i="3" l="1"/>
  <c r="F289" i="3"/>
  <c r="G289" i="3"/>
  <c r="A290" i="3" l="1"/>
  <c r="B290" i="3" s="1"/>
  <c r="V289" i="3"/>
  <c r="I289" i="3"/>
  <c r="J289" i="3"/>
  <c r="M289" i="3"/>
  <c r="N289" i="3" s="1"/>
  <c r="L289" i="3" l="1"/>
  <c r="W289" i="3"/>
  <c r="AA290" i="3"/>
  <c r="P290" i="3"/>
  <c r="Q290" i="3" s="1"/>
  <c r="R290" i="3" s="1"/>
  <c r="S290" i="3" s="1"/>
  <c r="T290" i="3" s="1"/>
  <c r="Z290" i="3"/>
  <c r="AC290" i="3"/>
  <c r="AD290" i="3"/>
  <c r="AE290" i="3"/>
  <c r="U289" i="3" l="1"/>
  <c r="E290" i="3" s="1"/>
  <c r="H290" i="3" s="1"/>
  <c r="AH290" i="3"/>
  <c r="AG290" i="3"/>
  <c r="D290" i="3"/>
  <c r="Y288" i="3"/>
  <c r="F290" i="3" l="1"/>
  <c r="G290" i="3"/>
  <c r="K290" i="3"/>
  <c r="A291" i="3" l="1"/>
  <c r="B291" i="3" s="1"/>
  <c r="V290" i="3"/>
  <c r="I290" i="3"/>
  <c r="J290" i="3"/>
  <c r="M290" i="3"/>
  <c r="N290" i="3" s="1"/>
  <c r="L290" i="3" l="1"/>
  <c r="W290" i="3"/>
  <c r="AC291" i="3"/>
  <c r="Z291" i="3"/>
  <c r="P291" i="3"/>
  <c r="Q291" i="3" s="1"/>
  <c r="R291" i="3" s="1"/>
  <c r="S291" i="3" s="1"/>
  <c r="T291" i="3" s="1"/>
  <c r="AA291" i="3"/>
  <c r="AD291" i="3"/>
  <c r="AE291" i="3"/>
  <c r="U290" i="3" l="1"/>
  <c r="D291" i="3"/>
  <c r="E291" i="3"/>
  <c r="H291" i="3" s="1"/>
  <c r="AH291" i="3"/>
  <c r="AG291" i="3"/>
  <c r="Y289" i="3"/>
  <c r="K291" i="3" l="1"/>
  <c r="F291" i="3"/>
  <c r="G291" i="3"/>
  <c r="I291" i="3" l="1"/>
  <c r="J291" i="3"/>
  <c r="M291" i="3"/>
  <c r="N291" i="3" s="1"/>
  <c r="A292" i="3"/>
  <c r="B292" i="3" s="1"/>
  <c r="V291" i="3"/>
  <c r="W291" i="3" s="1"/>
  <c r="Z292" i="3" l="1"/>
  <c r="AA292" i="3"/>
  <c r="AC292" i="3"/>
  <c r="P292" i="3"/>
  <c r="Q292" i="3" s="1"/>
  <c r="R292" i="3" s="1"/>
  <c r="S292" i="3" s="1"/>
  <c r="T292" i="3" s="1"/>
  <c r="AE292" i="3"/>
  <c r="L291" i="3"/>
  <c r="U291" i="3" l="1"/>
  <c r="E292" i="3"/>
  <c r="H292" i="3" s="1"/>
  <c r="D292" i="3"/>
  <c r="AG292" i="3"/>
  <c r="AH292" i="3"/>
  <c r="Y290" i="3"/>
  <c r="F292" i="3" l="1"/>
  <c r="G292" i="3"/>
  <c r="K292" i="3"/>
  <c r="A293" i="3" l="1"/>
  <c r="B293" i="3" s="1"/>
  <c r="V292" i="3"/>
  <c r="I292" i="3"/>
  <c r="J292" i="3"/>
  <c r="M292" i="3"/>
  <c r="N292" i="3" s="1"/>
  <c r="L292" i="3" l="1"/>
  <c r="AD292" i="3"/>
  <c r="W292" i="3"/>
  <c r="P293" i="3"/>
  <c r="Q293" i="3" s="1"/>
  <c r="R293" i="3" s="1"/>
  <c r="S293" i="3" s="1"/>
  <c r="T293" i="3" s="1"/>
  <c r="AA293" i="3"/>
  <c r="Z293" i="3"/>
  <c r="AD293" i="3"/>
  <c r="AC293" i="3"/>
  <c r="AE293" i="3"/>
  <c r="U292" i="3" l="1"/>
  <c r="E293" i="3" s="1"/>
  <c r="H293" i="3" s="1"/>
  <c r="AH293" i="3"/>
  <c r="AG293" i="3"/>
  <c r="D293" i="3"/>
  <c r="Y291" i="3"/>
  <c r="F293" i="3" l="1"/>
  <c r="G293" i="3"/>
  <c r="K293" i="3"/>
  <c r="I293" i="3" l="1"/>
  <c r="J293" i="3"/>
  <c r="M293" i="3"/>
  <c r="N293" i="3" s="1"/>
  <c r="A294" i="3"/>
  <c r="B294" i="3" s="1"/>
  <c r="V293" i="3"/>
  <c r="W293" i="3" s="1"/>
  <c r="AC294" i="3" l="1"/>
  <c r="P294" i="3"/>
  <c r="Q294" i="3" s="1"/>
  <c r="R294" i="3" s="1"/>
  <c r="S294" i="3" s="1"/>
  <c r="T294" i="3" s="1"/>
  <c r="Z294" i="3"/>
  <c r="AA294" i="3"/>
  <c r="AE294" i="3"/>
  <c r="AD294" i="3"/>
  <c r="L293" i="3"/>
  <c r="AG294" i="3" l="1"/>
  <c r="U293" i="3"/>
  <c r="E294" i="3" s="1"/>
  <c r="H294" i="3" s="1"/>
  <c r="AH294" i="3"/>
  <c r="D294" i="3"/>
  <c r="Y292" i="3"/>
  <c r="F294" i="3" l="1"/>
  <c r="G294" i="3"/>
  <c r="K294" i="3"/>
  <c r="I294" i="3" l="1"/>
  <c r="J294" i="3"/>
  <c r="M294" i="3"/>
  <c r="N294" i="3" s="1"/>
  <c r="A295" i="3"/>
  <c r="B295" i="3" s="1"/>
  <c r="V294" i="3"/>
  <c r="W294" i="3" s="1"/>
  <c r="AA295" i="3" l="1"/>
  <c r="Z295" i="3"/>
  <c r="P295" i="3"/>
  <c r="Q295" i="3" s="1"/>
  <c r="R295" i="3" s="1"/>
  <c r="S295" i="3" s="1"/>
  <c r="T295" i="3" s="1"/>
  <c r="AC295" i="3"/>
  <c r="AD295" i="3"/>
  <c r="AE295" i="3"/>
  <c r="L294" i="3"/>
  <c r="U294" i="3" l="1"/>
  <c r="E295" i="3" s="1"/>
  <c r="H295" i="3" s="1"/>
  <c r="D295" i="3"/>
  <c r="AH295" i="3"/>
  <c r="AG295" i="3"/>
  <c r="Y293" i="3"/>
  <c r="F295" i="3" l="1"/>
  <c r="G295" i="3"/>
  <c r="K295" i="3"/>
  <c r="I295" i="3" l="1"/>
  <c r="J295" i="3"/>
  <c r="M295" i="3"/>
  <c r="N295" i="3" s="1"/>
  <c r="A296" i="3"/>
  <c r="B296" i="3" s="1"/>
  <c r="V295" i="3"/>
  <c r="W295" i="3" s="1"/>
  <c r="L295" i="3" l="1"/>
  <c r="AC296" i="3"/>
  <c r="Z296" i="3"/>
  <c r="AD296" i="3"/>
  <c r="P296" i="3"/>
  <c r="Q296" i="3" s="1"/>
  <c r="R296" i="3" s="1"/>
  <c r="S296" i="3" s="1"/>
  <c r="T296" i="3" s="1"/>
  <c r="AA296" i="3"/>
  <c r="AE296" i="3"/>
  <c r="U295" i="3" l="1"/>
  <c r="AG296" i="3"/>
  <c r="D296" i="3"/>
  <c r="AH296" i="3"/>
  <c r="E296" i="3"/>
  <c r="H296" i="3" s="1"/>
  <c r="Y294" i="3"/>
  <c r="F296" i="3" l="1"/>
  <c r="G296" i="3"/>
  <c r="K296" i="3"/>
  <c r="A297" i="3" l="1"/>
  <c r="B297" i="3" s="1"/>
  <c r="V296" i="3"/>
  <c r="I296" i="3"/>
  <c r="J296" i="3"/>
  <c r="M296" i="3"/>
  <c r="N296" i="3" s="1"/>
  <c r="L296" i="3" l="1"/>
  <c r="W296" i="3"/>
  <c r="AA297" i="3"/>
  <c r="P297" i="3"/>
  <c r="Q297" i="3" s="1"/>
  <c r="R297" i="3" s="1"/>
  <c r="S297" i="3" s="1"/>
  <c r="T297" i="3" s="1"/>
  <c r="AC297" i="3"/>
  <c r="AD297" i="3"/>
  <c r="Z297" i="3"/>
  <c r="AE297" i="3"/>
  <c r="U296" i="3" l="1"/>
  <c r="E297" i="3" s="1"/>
  <c r="H297" i="3" s="1"/>
  <c r="AG297" i="3"/>
  <c r="AH297" i="3"/>
  <c r="D297" i="3"/>
  <c r="Y295" i="3"/>
  <c r="G297" i="3" l="1"/>
  <c r="F297" i="3"/>
  <c r="K297" i="3"/>
  <c r="A298" i="3" l="1"/>
  <c r="B298" i="3" s="1"/>
  <c r="V297" i="3"/>
  <c r="I297" i="3"/>
  <c r="J297" i="3"/>
  <c r="M297" i="3"/>
  <c r="N297" i="3" s="1"/>
  <c r="L297" i="3" l="1"/>
  <c r="W297" i="3"/>
  <c r="AC298" i="3"/>
  <c r="Z298" i="3"/>
  <c r="P298" i="3"/>
  <c r="Q298" i="3" s="1"/>
  <c r="R298" i="3" s="1"/>
  <c r="S298" i="3" s="1"/>
  <c r="T298" i="3" s="1"/>
  <c r="AA298" i="3"/>
  <c r="AE298" i="3"/>
  <c r="AD298" i="3"/>
  <c r="U297" i="3" l="1"/>
  <c r="E298" i="3"/>
  <c r="H298" i="3" s="1"/>
  <c r="D298" i="3"/>
  <c r="AG298" i="3"/>
  <c r="AH298" i="3"/>
  <c r="Y296" i="3"/>
  <c r="F298" i="3" l="1"/>
  <c r="G298" i="3"/>
  <c r="K298" i="3"/>
  <c r="I298" i="3" l="1"/>
  <c r="J298" i="3"/>
  <c r="M298" i="3"/>
  <c r="N298" i="3" s="1"/>
  <c r="A299" i="3"/>
  <c r="B299" i="3" s="1"/>
  <c r="V298" i="3"/>
  <c r="W298" i="3" s="1"/>
  <c r="Z299" i="3" l="1"/>
  <c r="P299" i="3"/>
  <c r="Q299" i="3" s="1"/>
  <c r="R299" i="3" s="1"/>
  <c r="S299" i="3" s="1"/>
  <c r="T299" i="3" s="1"/>
  <c r="AD299" i="3"/>
  <c r="AA299" i="3"/>
  <c r="AC299" i="3"/>
  <c r="AE299" i="3"/>
  <c r="L298" i="3"/>
  <c r="AG299" i="3" l="1"/>
  <c r="U298" i="3"/>
  <c r="E299" i="3" s="1"/>
  <c r="H299" i="3" s="1"/>
  <c r="AH299" i="3"/>
  <c r="D299" i="3"/>
  <c r="Y297" i="3"/>
  <c r="K299" i="3" l="1"/>
  <c r="F299" i="3"/>
  <c r="G299" i="3"/>
  <c r="I299" i="3" l="1"/>
  <c r="J299" i="3"/>
  <c r="M299" i="3"/>
  <c r="N299" i="3" s="1"/>
  <c r="A300" i="3"/>
  <c r="B300" i="3" s="1"/>
  <c r="V299" i="3"/>
  <c r="W299" i="3" s="1"/>
  <c r="L299" i="3" l="1"/>
  <c r="Z300" i="3"/>
  <c r="AD300" i="3"/>
  <c r="AC300" i="3"/>
  <c r="AA300" i="3"/>
  <c r="P300" i="3"/>
  <c r="Q300" i="3" s="1"/>
  <c r="R300" i="3" s="1"/>
  <c r="S300" i="3" s="1"/>
  <c r="T300" i="3" s="1"/>
  <c r="AE300" i="3"/>
  <c r="U299" i="3" l="1"/>
  <c r="D300" i="3" s="1"/>
  <c r="AH300" i="3"/>
  <c r="AG300" i="3"/>
  <c r="Y298" i="3"/>
  <c r="E300" i="3" l="1"/>
  <c r="H300" i="3" s="1"/>
  <c r="K300" i="3" s="1"/>
  <c r="F300" i="3"/>
  <c r="G300" i="3"/>
  <c r="A301" i="3" l="1"/>
  <c r="B301" i="3" s="1"/>
  <c r="V300" i="3"/>
  <c r="I300" i="3"/>
  <c r="J300" i="3"/>
  <c r="M300" i="3"/>
  <c r="N300" i="3" s="1"/>
  <c r="L300" i="3" l="1"/>
  <c r="W300" i="3"/>
  <c r="AA301" i="3"/>
  <c r="P301" i="3"/>
  <c r="Q301" i="3" s="1"/>
  <c r="R301" i="3" s="1"/>
  <c r="S301" i="3" s="1"/>
  <c r="T301" i="3" s="1"/>
  <c r="AC301" i="3"/>
  <c r="Z301" i="3"/>
  <c r="AD301" i="3"/>
  <c r="AE301" i="3"/>
  <c r="AH301" i="3" l="1"/>
  <c r="U300" i="3"/>
  <c r="D301" i="3" s="1"/>
  <c r="AG301" i="3"/>
  <c r="E301" i="3"/>
  <c r="H301" i="3" s="1"/>
  <c r="Y299" i="3"/>
  <c r="K301" i="3" l="1"/>
  <c r="F301" i="3"/>
  <c r="G301" i="3"/>
  <c r="I301" i="3" l="1"/>
  <c r="J301" i="3"/>
  <c r="M301" i="3"/>
  <c r="N301" i="3" s="1"/>
  <c r="A302" i="3"/>
  <c r="B302" i="3" s="1"/>
  <c r="V301" i="3"/>
  <c r="W301" i="3" s="1"/>
  <c r="P302" i="3" l="1"/>
  <c r="Q302" i="3" s="1"/>
  <c r="R302" i="3" s="1"/>
  <c r="S302" i="3" s="1"/>
  <c r="T302" i="3" s="1"/>
  <c r="Z302" i="3"/>
  <c r="AA302" i="3"/>
  <c r="AC302" i="3"/>
  <c r="AE302" i="3"/>
  <c r="L301" i="3"/>
  <c r="U301" i="3" l="1"/>
  <c r="AH302" i="3"/>
  <c r="E302" i="3"/>
  <c r="H302" i="3" s="1"/>
  <c r="AG302" i="3"/>
  <c r="D302" i="3"/>
  <c r="Y300" i="3"/>
  <c r="F302" i="3" l="1"/>
  <c r="G302" i="3"/>
  <c r="K302" i="3"/>
  <c r="A303" i="3" l="1"/>
  <c r="B303" i="3" s="1"/>
  <c r="V302" i="3"/>
  <c r="I302" i="3"/>
  <c r="J302" i="3"/>
  <c r="M302" i="3"/>
  <c r="N302" i="3" s="1"/>
  <c r="W302" i="3" l="1"/>
  <c r="AD302" i="3"/>
  <c r="L302" i="3"/>
  <c r="AD303" i="3"/>
  <c r="AA303" i="3"/>
  <c r="AC303" i="3"/>
  <c r="P303" i="3"/>
  <c r="Q303" i="3" s="1"/>
  <c r="R303" i="3" s="1"/>
  <c r="S303" i="3" s="1"/>
  <c r="T303" i="3" s="1"/>
  <c r="Z303" i="3"/>
  <c r="AE303" i="3"/>
  <c r="U302" i="3" l="1"/>
  <c r="E303" i="3" s="1"/>
  <c r="H303" i="3" s="1"/>
  <c r="AH303" i="3"/>
  <c r="AG303" i="3"/>
  <c r="D303" i="3"/>
  <c r="Y301" i="3"/>
  <c r="F303" i="3" l="1"/>
  <c r="G303" i="3"/>
  <c r="K303" i="3"/>
  <c r="A304" i="3" l="1"/>
  <c r="B304" i="3" s="1"/>
  <c r="V303" i="3"/>
  <c r="I303" i="3"/>
  <c r="J303" i="3"/>
  <c r="M303" i="3"/>
  <c r="N303" i="3" s="1"/>
  <c r="W303" i="3" l="1"/>
  <c r="L303" i="3"/>
  <c r="Z304" i="3"/>
  <c r="P304" i="3"/>
  <c r="Q304" i="3" s="1"/>
  <c r="R304" i="3" s="1"/>
  <c r="S304" i="3" s="1"/>
  <c r="T304" i="3" s="1"/>
  <c r="AC304" i="3"/>
  <c r="AA304" i="3"/>
  <c r="AE304" i="3"/>
  <c r="AD304" i="3"/>
  <c r="U303" i="3" l="1"/>
  <c r="D304" i="3" s="1"/>
  <c r="AG304" i="3"/>
  <c r="AH304" i="3"/>
  <c r="E304" i="3"/>
  <c r="H304" i="3" s="1"/>
  <c r="Y302" i="3"/>
  <c r="K304" i="3" l="1"/>
  <c r="F304" i="3"/>
  <c r="G304" i="3"/>
  <c r="I304" i="3" l="1"/>
  <c r="J304" i="3"/>
  <c r="M304" i="3"/>
  <c r="N304" i="3" s="1"/>
  <c r="A305" i="3"/>
  <c r="B305" i="3" s="1"/>
  <c r="V304" i="3"/>
  <c r="W304" i="3" s="1"/>
  <c r="Z305" i="3" l="1"/>
  <c r="P305" i="3"/>
  <c r="Q305" i="3" s="1"/>
  <c r="R305" i="3" s="1"/>
  <c r="S305" i="3" s="1"/>
  <c r="T305" i="3" s="1"/>
  <c r="AC305" i="3"/>
  <c r="AD305" i="3"/>
  <c r="AA305" i="3"/>
  <c r="AE305" i="3"/>
  <c r="L304" i="3"/>
  <c r="U304" i="3" l="1"/>
  <c r="E305" i="3"/>
  <c r="H305" i="3" s="1"/>
  <c r="D305" i="3"/>
  <c r="AH305" i="3"/>
  <c r="AG305" i="3"/>
  <c r="Y303" i="3"/>
  <c r="F305" i="3" l="1"/>
  <c r="G305" i="3"/>
  <c r="K305" i="3"/>
  <c r="A306" i="3" l="1"/>
  <c r="B306" i="3" s="1"/>
  <c r="V305" i="3"/>
  <c r="I305" i="3"/>
  <c r="J305" i="3"/>
  <c r="M305" i="3"/>
  <c r="N305" i="3" s="1"/>
  <c r="W305" i="3" l="1"/>
  <c r="L305" i="3"/>
  <c r="AA306" i="3"/>
  <c r="AC306" i="3"/>
  <c r="AD306" i="3"/>
  <c r="Z306" i="3"/>
  <c r="P306" i="3"/>
  <c r="Q306" i="3" s="1"/>
  <c r="R306" i="3" s="1"/>
  <c r="S306" i="3" s="1"/>
  <c r="T306" i="3" s="1"/>
  <c r="AE306" i="3"/>
  <c r="U305" i="3" l="1"/>
  <c r="E306" i="3" s="1"/>
  <c r="H306" i="3" s="1"/>
  <c r="AG306" i="3"/>
  <c r="D306" i="3"/>
  <c r="AH306" i="3"/>
  <c r="Y304" i="3"/>
  <c r="F306" i="3" l="1"/>
  <c r="G306" i="3"/>
  <c r="K306" i="3"/>
  <c r="A307" i="3" l="1"/>
  <c r="B307" i="3" s="1"/>
  <c r="V306" i="3"/>
  <c r="I306" i="3"/>
  <c r="J306" i="3"/>
  <c r="M306" i="3"/>
  <c r="N306" i="3" s="1"/>
  <c r="L306" i="3" l="1"/>
  <c r="W306" i="3"/>
  <c r="P307" i="3"/>
  <c r="Q307" i="3" s="1"/>
  <c r="R307" i="3" s="1"/>
  <c r="S307" i="3" s="1"/>
  <c r="T307" i="3" s="1"/>
  <c r="AC307" i="3"/>
  <c r="AA307" i="3"/>
  <c r="Z307" i="3"/>
  <c r="AE307" i="3"/>
  <c r="AD307" i="3"/>
  <c r="U306" i="3" l="1"/>
  <c r="D307" i="3"/>
  <c r="E307" i="3"/>
  <c r="H307" i="3" s="1"/>
  <c r="AG307" i="3"/>
  <c r="AH307" i="3"/>
  <c r="Y305" i="3"/>
  <c r="K307" i="3" l="1"/>
  <c r="F307" i="3"/>
  <c r="G307" i="3"/>
  <c r="I307" i="3" l="1"/>
  <c r="J307" i="3"/>
  <c r="M307" i="3"/>
  <c r="N307" i="3" s="1"/>
  <c r="A308" i="3"/>
  <c r="B308" i="3" s="1"/>
  <c r="V307" i="3"/>
  <c r="W307" i="3" s="1"/>
  <c r="L307" i="3" l="1"/>
  <c r="Z308" i="3"/>
  <c r="P308" i="3"/>
  <c r="Q308" i="3" s="1"/>
  <c r="R308" i="3" s="1"/>
  <c r="S308" i="3" s="1"/>
  <c r="T308" i="3" s="1"/>
  <c r="AA308" i="3"/>
  <c r="AC308" i="3"/>
  <c r="AE308" i="3"/>
  <c r="AD308" i="3"/>
  <c r="U307" i="3" l="1"/>
  <c r="AH308" i="3"/>
  <c r="D308" i="3"/>
  <c r="E308" i="3"/>
  <c r="H308" i="3" s="1"/>
  <c r="AG308" i="3"/>
  <c r="Y306" i="3"/>
  <c r="K308" i="3" l="1"/>
  <c r="F308" i="3"/>
  <c r="G308" i="3"/>
  <c r="I308" i="3" l="1"/>
  <c r="J308" i="3"/>
  <c r="M308" i="3"/>
  <c r="N308" i="3" s="1"/>
  <c r="A309" i="3"/>
  <c r="B309" i="3" s="1"/>
  <c r="V308" i="3"/>
  <c r="AA309" i="3" l="1"/>
  <c r="P309" i="3"/>
  <c r="Q309" i="3" s="1"/>
  <c r="R309" i="3" s="1"/>
  <c r="S309" i="3" s="1"/>
  <c r="T309" i="3" s="1"/>
  <c r="Z309" i="3"/>
  <c r="AD309" i="3"/>
  <c r="AC309" i="3"/>
  <c r="AE309" i="3"/>
  <c r="L308" i="3"/>
  <c r="W308" i="3"/>
  <c r="AG309" i="3" l="1"/>
  <c r="AH309" i="3"/>
  <c r="U308" i="3"/>
  <c r="E309" i="3" s="1"/>
  <c r="H309" i="3" s="1"/>
  <c r="D309" i="3"/>
  <c r="Y307" i="3"/>
  <c r="F309" i="3" l="1"/>
  <c r="G309" i="3"/>
  <c r="K309" i="3"/>
  <c r="I309" i="3" l="1"/>
  <c r="J309" i="3"/>
  <c r="M309" i="3"/>
  <c r="N309" i="3" s="1"/>
  <c r="A310" i="3"/>
  <c r="B310" i="3" s="1"/>
  <c r="V309" i="3"/>
  <c r="W309" i="3" s="1"/>
  <c r="AC310" i="3" l="1"/>
  <c r="Z310" i="3"/>
  <c r="AA310" i="3"/>
  <c r="AD310" i="3"/>
  <c r="P310" i="3"/>
  <c r="Q310" i="3" s="1"/>
  <c r="R310" i="3" s="1"/>
  <c r="S310" i="3" s="1"/>
  <c r="T310" i="3" s="1"/>
  <c r="AE310" i="3"/>
  <c r="L309" i="3"/>
  <c r="U309" i="3" l="1"/>
  <c r="E310" i="3" s="1"/>
  <c r="H310" i="3" s="1"/>
  <c r="AH310" i="3"/>
  <c r="AG310" i="3"/>
  <c r="D310" i="3"/>
  <c r="Y308" i="3"/>
  <c r="F310" i="3" l="1"/>
  <c r="G310" i="3"/>
  <c r="K310" i="3"/>
  <c r="A311" i="3" l="1"/>
  <c r="B311" i="3" s="1"/>
  <c r="V310" i="3"/>
  <c r="I310" i="3"/>
  <c r="J310" i="3"/>
  <c r="M310" i="3"/>
  <c r="N310" i="3" s="1"/>
  <c r="L310" i="3" l="1"/>
  <c r="W310" i="3"/>
  <c r="P311" i="3"/>
  <c r="Q311" i="3" s="1"/>
  <c r="R311" i="3" s="1"/>
  <c r="S311" i="3" s="1"/>
  <c r="T311" i="3" s="1"/>
  <c r="Z311" i="3"/>
  <c r="AC311" i="3"/>
  <c r="AD311" i="3"/>
  <c r="AA311" i="3"/>
  <c r="AE311" i="3"/>
  <c r="U310" i="3" l="1"/>
  <c r="D311" i="3"/>
  <c r="E311" i="3"/>
  <c r="H311" i="3" s="1"/>
  <c r="AG311" i="3"/>
  <c r="AH311" i="3"/>
  <c r="Y309" i="3"/>
  <c r="K311" i="3" l="1"/>
  <c r="F311" i="3"/>
  <c r="G311" i="3"/>
  <c r="A312" i="3" l="1"/>
  <c r="B312" i="3" s="1"/>
  <c r="V311" i="3"/>
  <c r="W311" i="3" s="1"/>
  <c r="I311" i="3"/>
  <c r="J311" i="3"/>
  <c r="M311" i="3"/>
  <c r="N311" i="3" s="1"/>
  <c r="L311" i="3" l="1"/>
  <c r="AA312" i="3"/>
  <c r="P312" i="3"/>
  <c r="Q312" i="3" s="1"/>
  <c r="R312" i="3" s="1"/>
  <c r="S312" i="3" s="1"/>
  <c r="T312" i="3" s="1"/>
  <c r="Z312" i="3"/>
  <c r="AC312" i="3"/>
  <c r="AE312" i="3"/>
  <c r="U311" i="3" l="1"/>
  <c r="D312" i="3"/>
  <c r="AH312" i="3"/>
  <c r="E312" i="3"/>
  <c r="H312" i="3" s="1"/>
  <c r="AG312" i="3"/>
  <c r="Y310" i="3"/>
  <c r="F312" i="3" l="1"/>
  <c r="G312" i="3"/>
  <c r="K312" i="3"/>
  <c r="I312" i="3" l="1"/>
  <c r="J312" i="3"/>
  <c r="M312" i="3"/>
  <c r="N312" i="3" s="1"/>
  <c r="A313" i="3"/>
  <c r="B313" i="3" s="1"/>
  <c r="V312" i="3"/>
  <c r="AD313" i="3" l="1"/>
  <c r="Z313" i="3"/>
  <c r="P313" i="3"/>
  <c r="Q313" i="3" s="1"/>
  <c r="R313" i="3" s="1"/>
  <c r="S313" i="3" s="1"/>
  <c r="T313" i="3" s="1"/>
  <c r="AA313" i="3"/>
  <c r="AC313" i="3"/>
  <c r="AE313" i="3"/>
  <c r="L312" i="3"/>
  <c r="AD312" i="3"/>
  <c r="W312" i="3"/>
  <c r="AG313" i="3" l="1"/>
  <c r="AH313" i="3"/>
  <c r="U312" i="3"/>
  <c r="D313" i="3" s="1"/>
  <c r="E313" i="3"/>
  <c r="H313" i="3" s="1"/>
  <c r="Y311" i="3"/>
  <c r="K313" i="3" l="1"/>
  <c r="F313" i="3"/>
  <c r="G313" i="3"/>
  <c r="I313" i="3" l="1"/>
  <c r="J313" i="3"/>
  <c r="M313" i="3"/>
  <c r="N313" i="3" s="1"/>
  <c r="A314" i="3"/>
  <c r="B314" i="3" s="1"/>
  <c r="V313" i="3"/>
  <c r="W313" i="3" s="1"/>
  <c r="L313" i="3" l="1"/>
  <c r="Z314" i="3"/>
  <c r="AC314" i="3"/>
  <c r="AA314" i="3"/>
  <c r="P314" i="3"/>
  <c r="Q314" i="3" s="1"/>
  <c r="R314" i="3" s="1"/>
  <c r="S314" i="3" s="1"/>
  <c r="T314" i="3" s="1"/>
  <c r="AE314" i="3"/>
  <c r="AD314" i="3"/>
  <c r="U313" i="3" l="1"/>
  <c r="E314" i="3" s="1"/>
  <c r="H314" i="3" s="1"/>
  <c r="D314" i="3"/>
  <c r="AG314" i="3"/>
  <c r="AH314" i="3"/>
  <c r="Y312" i="3"/>
  <c r="F314" i="3" l="1"/>
  <c r="G314" i="3"/>
  <c r="K314" i="3"/>
  <c r="I314" i="3" l="1"/>
  <c r="J314" i="3"/>
  <c r="M314" i="3"/>
  <c r="N314" i="3" s="1"/>
  <c r="A315" i="3"/>
  <c r="B315" i="3" s="1"/>
  <c r="V314" i="3"/>
  <c r="W314" i="3" s="1"/>
  <c r="L314" i="3" l="1"/>
  <c r="Z315" i="3"/>
  <c r="AA315" i="3"/>
  <c r="AD315" i="3"/>
  <c r="P315" i="3"/>
  <c r="Q315" i="3" s="1"/>
  <c r="R315" i="3" s="1"/>
  <c r="S315" i="3" s="1"/>
  <c r="T315" i="3" s="1"/>
  <c r="AC315" i="3"/>
  <c r="AE315" i="3"/>
  <c r="U314" i="3" l="1"/>
  <c r="AH315" i="3"/>
  <c r="AG315" i="3"/>
  <c r="E315" i="3"/>
  <c r="H315" i="3" s="1"/>
  <c r="D315" i="3"/>
  <c r="Y313" i="3"/>
  <c r="K315" i="3" l="1"/>
  <c r="F315" i="3"/>
  <c r="G315" i="3"/>
  <c r="I315" i="3" l="1"/>
  <c r="J315" i="3"/>
  <c r="M315" i="3"/>
  <c r="N315" i="3" s="1"/>
  <c r="A316" i="3"/>
  <c r="B316" i="3" s="1"/>
  <c r="V315" i="3"/>
  <c r="W315" i="3" s="1"/>
  <c r="Z316" i="3" l="1"/>
  <c r="P316" i="3"/>
  <c r="Q316" i="3" s="1"/>
  <c r="R316" i="3" s="1"/>
  <c r="S316" i="3" s="1"/>
  <c r="T316" i="3" s="1"/>
  <c r="AD316" i="3"/>
  <c r="AA316" i="3"/>
  <c r="AC316" i="3"/>
  <c r="AE316" i="3"/>
  <c r="L315" i="3"/>
  <c r="U315" i="3" l="1"/>
  <c r="AH316" i="3"/>
  <c r="E316" i="3"/>
  <c r="H316" i="3" s="1"/>
  <c r="D316" i="3"/>
  <c r="AG316" i="3"/>
  <c r="Y314" i="3"/>
  <c r="K316" i="3" l="1"/>
  <c r="F316" i="3"/>
  <c r="G316" i="3"/>
  <c r="I316" i="3" l="1"/>
  <c r="J316" i="3"/>
  <c r="M316" i="3"/>
  <c r="N316" i="3" s="1"/>
  <c r="A317" i="3"/>
  <c r="B317" i="3" s="1"/>
  <c r="V316" i="3"/>
  <c r="W316" i="3" s="1"/>
  <c r="Z317" i="3" l="1"/>
  <c r="AC317" i="3"/>
  <c r="AA317" i="3"/>
  <c r="P317" i="3"/>
  <c r="Q317" i="3" s="1"/>
  <c r="R317" i="3" s="1"/>
  <c r="S317" i="3" s="1"/>
  <c r="T317" i="3" s="1"/>
  <c r="AE317" i="3"/>
  <c r="AD317" i="3"/>
  <c r="L316" i="3"/>
  <c r="U316" i="3" l="1"/>
  <c r="E317" i="3"/>
  <c r="H317" i="3" s="1"/>
  <c r="D317" i="3"/>
  <c r="AH317" i="3"/>
  <c r="AG317" i="3"/>
  <c r="Y315" i="3"/>
  <c r="F317" i="3" l="1"/>
  <c r="G317" i="3"/>
  <c r="K317" i="3"/>
  <c r="A318" i="3" l="1"/>
  <c r="B318" i="3" s="1"/>
  <c r="V317" i="3"/>
  <c r="I317" i="3"/>
  <c r="J317" i="3"/>
  <c r="M317" i="3"/>
  <c r="N317" i="3" s="1"/>
  <c r="W317" i="3" l="1"/>
  <c r="L317" i="3"/>
  <c r="AA318" i="3"/>
  <c r="Z318" i="3"/>
  <c r="AC318" i="3"/>
  <c r="P318" i="3"/>
  <c r="Q318" i="3" s="1"/>
  <c r="R318" i="3" s="1"/>
  <c r="S318" i="3" s="1"/>
  <c r="T318" i="3" s="1"/>
  <c r="AE318" i="3"/>
  <c r="AD318" i="3"/>
  <c r="AH318" i="3" l="1"/>
  <c r="AG318" i="3"/>
  <c r="U317" i="3"/>
  <c r="E318" i="3" s="1"/>
  <c r="H318" i="3" s="1"/>
  <c r="Y316" i="3"/>
  <c r="D318" i="3" l="1"/>
  <c r="F318" i="3" s="1"/>
  <c r="K318" i="3"/>
  <c r="G318" i="3" l="1"/>
  <c r="A319" i="3"/>
  <c r="B319" i="3" s="1"/>
  <c r="V318" i="3"/>
  <c r="I318" i="3"/>
  <c r="J318" i="3"/>
  <c r="M318" i="3"/>
  <c r="N318" i="3" s="1"/>
  <c r="L318" i="3" l="1"/>
  <c r="W318" i="3"/>
  <c r="AA319" i="3"/>
  <c r="AC319" i="3"/>
  <c r="Z319" i="3"/>
  <c r="AD319" i="3"/>
  <c r="P319" i="3"/>
  <c r="Q319" i="3" s="1"/>
  <c r="R319" i="3" s="1"/>
  <c r="S319" i="3" s="1"/>
  <c r="T319" i="3" s="1"/>
  <c r="AE319" i="3"/>
  <c r="U318" i="3" l="1"/>
  <c r="E319" i="3" s="1"/>
  <c r="H319" i="3" s="1"/>
  <c r="AH319" i="3"/>
  <c r="AG319" i="3"/>
  <c r="D319" i="3"/>
  <c r="Y317" i="3"/>
  <c r="G319" i="3" l="1"/>
  <c r="F319" i="3"/>
  <c r="K319" i="3"/>
  <c r="A320" i="3" l="1"/>
  <c r="B320" i="3" s="1"/>
  <c r="V319" i="3"/>
  <c r="I319" i="3"/>
  <c r="J319" i="3"/>
  <c r="M319" i="3"/>
  <c r="N319" i="3" s="1"/>
  <c r="L319" i="3" l="1"/>
  <c r="W319" i="3"/>
  <c r="AA320" i="3"/>
  <c r="P320" i="3"/>
  <c r="Q320" i="3" s="1"/>
  <c r="R320" i="3" s="1"/>
  <c r="S320" i="3" s="1"/>
  <c r="T320" i="3" s="1"/>
  <c r="Z320" i="3"/>
  <c r="AD320" i="3"/>
  <c r="AC320" i="3"/>
  <c r="AE320" i="3"/>
  <c r="U319" i="3" l="1"/>
  <c r="AG320" i="3"/>
  <c r="E320" i="3"/>
  <c r="H320" i="3" s="1"/>
  <c r="AH320" i="3"/>
  <c r="D320" i="3"/>
  <c r="Y318" i="3"/>
  <c r="K320" i="3" l="1"/>
  <c r="F320" i="3"/>
  <c r="G320" i="3"/>
  <c r="I320" i="3" l="1"/>
  <c r="J320" i="3"/>
  <c r="M320" i="3"/>
  <c r="N320" i="3" s="1"/>
  <c r="A321" i="3"/>
  <c r="B321" i="3" s="1"/>
  <c r="V320" i="3"/>
  <c r="W320" i="3" s="1"/>
  <c r="P321" i="3" l="1"/>
  <c r="Q321" i="3" s="1"/>
  <c r="R321" i="3" s="1"/>
  <c r="S321" i="3" s="1"/>
  <c r="T321" i="3" s="1"/>
  <c r="Z321" i="3"/>
  <c r="AD321" i="3"/>
  <c r="AC321" i="3"/>
  <c r="AA321" i="3"/>
  <c r="AE321" i="3"/>
  <c r="L320" i="3"/>
  <c r="U320" i="3" l="1"/>
  <c r="E321" i="3" s="1"/>
  <c r="H321" i="3" s="1"/>
  <c r="AH321" i="3"/>
  <c r="AG321" i="3"/>
  <c r="D321" i="3"/>
  <c r="Y319" i="3"/>
  <c r="F321" i="3" l="1"/>
  <c r="G321" i="3"/>
  <c r="K321" i="3"/>
  <c r="A322" i="3" l="1"/>
  <c r="B322" i="3" s="1"/>
  <c r="V321" i="3"/>
  <c r="I321" i="3"/>
  <c r="J321" i="3"/>
  <c r="M321" i="3"/>
  <c r="N321" i="3" s="1"/>
  <c r="L321" i="3" l="1"/>
  <c r="W321" i="3"/>
  <c r="AA322" i="3"/>
  <c r="Z322" i="3"/>
  <c r="P322" i="3"/>
  <c r="Q322" i="3" s="1"/>
  <c r="R322" i="3" s="1"/>
  <c r="S322" i="3" s="1"/>
  <c r="T322" i="3" s="1"/>
  <c r="AC322" i="3"/>
  <c r="AE322" i="3"/>
  <c r="U321" i="3" l="1"/>
  <c r="D322" i="3" s="1"/>
  <c r="E322" i="3"/>
  <c r="H322" i="3" s="1"/>
  <c r="AG322" i="3"/>
  <c r="AH322" i="3"/>
  <c r="Y320" i="3"/>
  <c r="K322" i="3" l="1"/>
  <c r="F322" i="3"/>
  <c r="G322" i="3"/>
  <c r="A323" i="3" l="1"/>
  <c r="B323" i="3" s="1"/>
  <c r="V322" i="3"/>
  <c r="I322" i="3"/>
  <c r="J322" i="3"/>
  <c r="M322" i="3"/>
  <c r="N322" i="3" s="1"/>
  <c r="L322" i="3" l="1"/>
  <c r="AD322" i="3"/>
  <c r="W322" i="3"/>
  <c r="P323" i="3"/>
  <c r="Q323" i="3" s="1"/>
  <c r="R323" i="3" s="1"/>
  <c r="S323" i="3" s="1"/>
  <c r="T323" i="3" s="1"/>
  <c r="AD323" i="3"/>
  <c r="AC323" i="3"/>
  <c r="AA323" i="3"/>
  <c r="Z323" i="3"/>
  <c r="AE323" i="3"/>
  <c r="AH323" i="3" l="1"/>
  <c r="U322" i="3"/>
  <c r="D323" i="3" s="1"/>
  <c r="AG323" i="3"/>
  <c r="E323" i="3"/>
  <c r="H323" i="3" s="1"/>
  <c r="Y321" i="3"/>
  <c r="F323" i="3" l="1"/>
  <c r="G323" i="3"/>
  <c r="K323" i="3"/>
  <c r="I323" i="3" l="1"/>
  <c r="J323" i="3"/>
  <c r="M323" i="3"/>
  <c r="N323" i="3" s="1"/>
  <c r="A324" i="3"/>
  <c r="B324" i="3" s="1"/>
  <c r="V323" i="3"/>
  <c r="W323" i="3" s="1"/>
  <c r="AC324" i="3" l="1"/>
  <c r="P324" i="3"/>
  <c r="Q324" i="3" s="1"/>
  <c r="R324" i="3" s="1"/>
  <c r="S324" i="3" s="1"/>
  <c r="T324" i="3" s="1"/>
  <c r="Z324" i="3"/>
  <c r="AA324" i="3"/>
  <c r="AE324" i="3"/>
  <c r="AD324" i="3"/>
  <c r="L323" i="3"/>
  <c r="U323" i="3" l="1"/>
  <c r="E324" i="3"/>
  <c r="H324" i="3" s="1"/>
  <c r="AH324" i="3"/>
  <c r="D324" i="3"/>
  <c r="AG324" i="3"/>
  <c r="Y322" i="3"/>
  <c r="F324" i="3" l="1"/>
  <c r="G324" i="3"/>
  <c r="K324" i="3"/>
  <c r="I324" i="3" l="1"/>
  <c r="J324" i="3"/>
  <c r="M324" i="3"/>
  <c r="N324" i="3" s="1"/>
  <c r="A325" i="3"/>
  <c r="B325" i="3" s="1"/>
  <c r="V324" i="3"/>
  <c r="W324" i="3" s="1"/>
  <c r="Z325" i="3" l="1"/>
  <c r="P325" i="3"/>
  <c r="Q325" i="3" s="1"/>
  <c r="R325" i="3" s="1"/>
  <c r="S325" i="3" s="1"/>
  <c r="T325" i="3" s="1"/>
  <c r="AC325" i="3"/>
  <c r="AA325" i="3"/>
  <c r="AE325" i="3"/>
  <c r="AD325" i="3"/>
  <c r="L324" i="3"/>
  <c r="AG325" i="3" l="1"/>
  <c r="U324" i="3"/>
  <c r="D325" i="3" s="1"/>
  <c r="AH325" i="3"/>
  <c r="E325" i="3"/>
  <c r="H325" i="3" s="1"/>
  <c r="Y323" i="3"/>
  <c r="K325" i="3" l="1"/>
  <c r="F325" i="3"/>
  <c r="G325" i="3"/>
  <c r="I325" i="3" l="1"/>
  <c r="J325" i="3"/>
  <c r="M325" i="3"/>
  <c r="N325" i="3" s="1"/>
  <c r="A326" i="3"/>
  <c r="B326" i="3" s="1"/>
  <c r="V325" i="3"/>
  <c r="W325" i="3" s="1"/>
  <c r="L325" i="3" l="1"/>
  <c r="AC326" i="3"/>
  <c r="P326" i="3"/>
  <c r="Q326" i="3" s="1"/>
  <c r="R326" i="3" s="1"/>
  <c r="S326" i="3" s="1"/>
  <c r="T326" i="3" s="1"/>
  <c r="Z326" i="3"/>
  <c r="AA326" i="3"/>
  <c r="AE326" i="3"/>
  <c r="AD326" i="3"/>
  <c r="U325" i="3" l="1"/>
  <c r="AG326" i="3"/>
  <c r="D326" i="3"/>
  <c r="E326" i="3"/>
  <c r="H326" i="3" s="1"/>
  <c r="AH326" i="3"/>
  <c r="Y324" i="3"/>
  <c r="F326" i="3" l="1"/>
  <c r="G326" i="3"/>
  <c r="K326" i="3"/>
  <c r="A327" i="3" l="1"/>
  <c r="B327" i="3" s="1"/>
  <c r="V326" i="3"/>
  <c r="I326" i="3"/>
  <c r="J326" i="3"/>
  <c r="M326" i="3"/>
  <c r="N326" i="3" s="1"/>
  <c r="L326" i="3" l="1"/>
  <c r="W326" i="3"/>
  <c r="Z327" i="3"/>
  <c r="P327" i="3"/>
  <c r="Q327" i="3" s="1"/>
  <c r="R327" i="3" s="1"/>
  <c r="S327" i="3" s="1"/>
  <c r="T327" i="3" s="1"/>
  <c r="AC327" i="3"/>
  <c r="AD327" i="3"/>
  <c r="AA327" i="3"/>
  <c r="AE327" i="3"/>
  <c r="U326" i="3" l="1"/>
  <c r="AH327" i="3"/>
  <c r="E327" i="3"/>
  <c r="H327" i="3" s="1"/>
  <c r="D327" i="3"/>
  <c r="AG327" i="3"/>
  <c r="Y325" i="3"/>
  <c r="F327" i="3" l="1"/>
  <c r="G327" i="3"/>
  <c r="K327" i="3"/>
  <c r="A328" i="3" l="1"/>
  <c r="B328" i="3" s="1"/>
  <c r="V327" i="3"/>
  <c r="I327" i="3"/>
  <c r="J327" i="3"/>
  <c r="M327" i="3"/>
  <c r="N327" i="3" s="1"/>
  <c r="L327" i="3" l="1"/>
  <c r="W327" i="3"/>
  <c r="Z328" i="3"/>
  <c r="AC328" i="3"/>
  <c r="P328" i="3"/>
  <c r="Q328" i="3" s="1"/>
  <c r="R328" i="3" s="1"/>
  <c r="S328" i="3" s="1"/>
  <c r="T328" i="3" s="1"/>
  <c r="AA328" i="3"/>
  <c r="AE328" i="3"/>
  <c r="AD328" i="3"/>
  <c r="U327" i="3" l="1"/>
  <c r="AG328" i="3"/>
  <c r="E328" i="3"/>
  <c r="H328" i="3" s="1"/>
  <c r="D328" i="3"/>
  <c r="AH328" i="3"/>
  <c r="Y326" i="3"/>
  <c r="F328" i="3" l="1"/>
  <c r="G328" i="3"/>
  <c r="K328" i="3"/>
  <c r="A329" i="3" l="1"/>
  <c r="B329" i="3" s="1"/>
  <c r="V328" i="3"/>
  <c r="I328" i="3"/>
  <c r="J328" i="3"/>
  <c r="M328" i="3"/>
  <c r="N328" i="3" s="1"/>
  <c r="W328" i="3" l="1"/>
  <c r="L328" i="3"/>
  <c r="AA329" i="3"/>
  <c r="Z329" i="3"/>
  <c r="AC329" i="3"/>
  <c r="P329" i="3"/>
  <c r="Q329" i="3" s="1"/>
  <c r="R329" i="3" s="1"/>
  <c r="S329" i="3" s="1"/>
  <c r="T329" i="3" s="1"/>
  <c r="AE329" i="3"/>
  <c r="AD329" i="3"/>
  <c r="AH329" i="3" l="1"/>
  <c r="U328" i="3"/>
  <c r="D329" i="3" s="1"/>
  <c r="AG329" i="3"/>
  <c r="E329" i="3"/>
  <c r="H329" i="3" s="1"/>
  <c r="Y327" i="3"/>
  <c r="K329" i="3" l="1"/>
  <c r="F329" i="3"/>
  <c r="G329" i="3"/>
  <c r="I329" i="3" l="1"/>
  <c r="J329" i="3"/>
  <c r="M329" i="3"/>
  <c r="N329" i="3" s="1"/>
  <c r="A330" i="3"/>
  <c r="B330" i="3" s="1"/>
  <c r="V329" i="3"/>
  <c r="W329" i="3" s="1"/>
  <c r="P330" i="3" l="1"/>
  <c r="Q330" i="3" s="1"/>
  <c r="R330" i="3" s="1"/>
  <c r="S330" i="3" s="1"/>
  <c r="T330" i="3" s="1"/>
  <c r="Z330" i="3"/>
  <c r="AA330" i="3"/>
  <c r="AC330" i="3"/>
  <c r="AE330" i="3"/>
  <c r="AD330" i="3"/>
  <c r="L329" i="3"/>
  <c r="U329" i="3" l="1"/>
  <c r="AG330" i="3"/>
  <c r="E330" i="3"/>
  <c r="H330" i="3" s="1"/>
  <c r="D330" i="3"/>
  <c r="AH330" i="3"/>
  <c r="Y328" i="3"/>
  <c r="F330" i="3" l="1"/>
  <c r="G330" i="3"/>
  <c r="K330" i="3"/>
  <c r="I330" i="3" l="1"/>
  <c r="J330" i="3"/>
  <c r="M330" i="3"/>
  <c r="N330" i="3" s="1"/>
  <c r="A331" i="3"/>
  <c r="B331" i="3" s="1"/>
  <c r="V330" i="3"/>
  <c r="W330" i="3" s="1"/>
  <c r="L330" i="3" l="1"/>
  <c r="P331" i="3"/>
  <c r="Q331" i="3" s="1"/>
  <c r="R331" i="3" s="1"/>
  <c r="S331" i="3" s="1"/>
  <c r="T331" i="3" s="1"/>
  <c r="AA331" i="3"/>
  <c r="Z331" i="3"/>
  <c r="AC331" i="3"/>
  <c r="AE331" i="3"/>
  <c r="AD331" i="3"/>
  <c r="U330" i="3" l="1"/>
  <c r="D331" i="3"/>
  <c r="AH331" i="3"/>
  <c r="AG331" i="3"/>
  <c r="E331" i="3"/>
  <c r="H331" i="3" s="1"/>
  <c r="Y329" i="3"/>
  <c r="K331" i="3" l="1"/>
  <c r="F331" i="3"/>
  <c r="G331" i="3"/>
  <c r="I331" i="3" l="1"/>
  <c r="J331" i="3"/>
  <c r="M331" i="3"/>
  <c r="N331" i="3" s="1"/>
  <c r="A332" i="3"/>
  <c r="B332" i="3" s="1"/>
  <c r="V331" i="3"/>
  <c r="W331" i="3" s="1"/>
  <c r="AA332" i="3" l="1"/>
  <c r="P332" i="3"/>
  <c r="Q332" i="3" s="1"/>
  <c r="R332" i="3" s="1"/>
  <c r="S332" i="3" s="1"/>
  <c r="T332" i="3" s="1"/>
  <c r="Z332" i="3"/>
  <c r="AC332" i="3"/>
  <c r="AE332" i="3"/>
  <c r="L331" i="3"/>
  <c r="U331" i="3" l="1"/>
  <c r="E332" i="3"/>
  <c r="H332" i="3" s="1"/>
  <c r="D332" i="3"/>
  <c r="AH332" i="3"/>
  <c r="AG332" i="3"/>
  <c r="Y330" i="3"/>
  <c r="F332" i="3" l="1"/>
  <c r="G332" i="3"/>
  <c r="K332" i="3"/>
  <c r="I332" i="3" l="1"/>
  <c r="J332" i="3"/>
  <c r="M332" i="3"/>
  <c r="N332" i="3" s="1"/>
  <c r="A333" i="3"/>
  <c r="B333" i="3" s="1"/>
  <c r="V332" i="3"/>
  <c r="W332" i="3" s="1"/>
  <c r="L332" i="3" l="1"/>
  <c r="AD332" i="3"/>
  <c r="P333" i="3"/>
  <c r="Q333" i="3" s="1"/>
  <c r="R333" i="3" s="1"/>
  <c r="S333" i="3" s="1"/>
  <c r="T333" i="3" s="1"/>
  <c r="AC333" i="3"/>
  <c r="AA333" i="3"/>
  <c r="Z333" i="3"/>
  <c r="AE333" i="3"/>
  <c r="AD333" i="3"/>
  <c r="AH333" i="3" l="1"/>
  <c r="AG333" i="3"/>
  <c r="U332" i="3"/>
  <c r="D333" i="3" s="1"/>
  <c r="E333" i="3"/>
  <c r="H333" i="3" s="1"/>
  <c r="Y331" i="3"/>
  <c r="K333" i="3" l="1"/>
  <c r="F333" i="3"/>
  <c r="G333" i="3"/>
  <c r="I333" i="3" l="1"/>
  <c r="J333" i="3"/>
  <c r="M333" i="3"/>
  <c r="N333" i="3" s="1"/>
  <c r="A334" i="3"/>
  <c r="B334" i="3" s="1"/>
  <c r="V333" i="3"/>
  <c r="W333" i="3" s="1"/>
  <c r="AA334" i="3" l="1"/>
  <c r="Z334" i="3"/>
  <c r="P334" i="3"/>
  <c r="Q334" i="3" s="1"/>
  <c r="R334" i="3" s="1"/>
  <c r="S334" i="3" s="1"/>
  <c r="T334" i="3" s="1"/>
  <c r="AC334" i="3"/>
  <c r="AE334" i="3"/>
  <c r="AD334" i="3"/>
  <c r="L333" i="3"/>
  <c r="U333" i="3" l="1"/>
  <c r="E334" i="3"/>
  <c r="H334" i="3" s="1"/>
  <c r="AG334" i="3"/>
  <c r="D334" i="3"/>
  <c r="AH334" i="3"/>
  <c r="Y332" i="3"/>
  <c r="K334" i="3" l="1"/>
  <c r="F334" i="3"/>
  <c r="G334" i="3"/>
  <c r="A335" i="3" l="1"/>
  <c r="B335" i="3" s="1"/>
  <c r="V334" i="3"/>
  <c r="I334" i="3"/>
  <c r="J334" i="3"/>
  <c r="M334" i="3"/>
  <c r="N334" i="3" s="1"/>
  <c r="W334" i="3" l="1"/>
  <c r="L334" i="3"/>
  <c r="Z335" i="3"/>
  <c r="P335" i="3"/>
  <c r="Q335" i="3" s="1"/>
  <c r="R335" i="3" s="1"/>
  <c r="S335" i="3" s="1"/>
  <c r="T335" i="3" s="1"/>
  <c r="AA335" i="3"/>
  <c r="AC335" i="3"/>
  <c r="AE335" i="3"/>
  <c r="AD335" i="3"/>
  <c r="U334" i="3" l="1"/>
  <c r="D335" i="3" s="1"/>
  <c r="AG335" i="3"/>
  <c r="AH335" i="3"/>
  <c r="E335" i="3"/>
  <c r="H335" i="3" s="1"/>
  <c r="Y333" i="3"/>
  <c r="K335" i="3" l="1"/>
  <c r="F335" i="3"/>
  <c r="G335" i="3"/>
  <c r="A336" i="3" l="1"/>
  <c r="B336" i="3" s="1"/>
  <c r="V335" i="3"/>
  <c r="I335" i="3"/>
  <c r="J335" i="3"/>
  <c r="M335" i="3"/>
  <c r="N335" i="3" s="1"/>
  <c r="L335" i="3" l="1"/>
  <c r="W335" i="3"/>
  <c r="P336" i="3"/>
  <c r="Q336" i="3" s="1"/>
  <c r="R336" i="3" s="1"/>
  <c r="S336" i="3" s="1"/>
  <c r="T336" i="3" s="1"/>
  <c r="AA336" i="3"/>
  <c r="Z336" i="3"/>
  <c r="AC336" i="3"/>
  <c r="AE336" i="3"/>
  <c r="AD336" i="3"/>
  <c r="U335" i="3" l="1"/>
  <c r="E336" i="3"/>
  <c r="H336" i="3" s="1"/>
  <c r="D336" i="3"/>
  <c r="AH336" i="3"/>
  <c r="AG336" i="3"/>
  <c r="Y334" i="3"/>
  <c r="F336" i="3" l="1"/>
  <c r="G336" i="3"/>
  <c r="K336" i="3"/>
  <c r="A337" i="3" l="1"/>
  <c r="B337" i="3" s="1"/>
  <c r="V336" i="3"/>
  <c r="I336" i="3"/>
  <c r="J336" i="3"/>
  <c r="M336" i="3"/>
  <c r="N336" i="3" s="1"/>
  <c r="L336" i="3" l="1"/>
  <c r="W336" i="3"/>
  <c r="P337" i="3"/>
  <c r="Q337" i="3" s="1"/>
  <c r="R337" i="3" s="1"/>
  <c r="S337" i="3" s="1"/>
  <c r="T337" i="3" s="1"/>
  <c r="AC337" i="3"/>
  <c r="Z337" i="3"/>
  <c r="AA337" i="3"/>
  <c r="AE337" i="3"/>
  <c r="AD337" i="3"/>
  <c r="U336" i="3" l="1"/>
  <c r="D337" i="3" s="1"/>
  <c r="E337" i="3"/>
  <c r="H337" i="3" s="1"/>
  <c r="AH337" i="3"/>
  <c r="AG337" i="3"/>
  <c r="Y335" i="3"/>
  <c r="K337" i="3" l="1"/>
  <c r="F337" i="3"/>
  <c r="G337" i="3"/>
  <c r="I337" i="3" l="1"/>
  <c r="J337" i="3"/>
  <c r="M337" i="3"/>
  <c r="N337" i="3" s="1"/>
  <c r="A338" i="3"/>
  <c r="B338" i="3" s="1"/>
  <c r="V337" i="3"/>
  <c r="W337" i="3" s="1"/>
  <c r="L337" i="3" l="1"/>
  <c r="P338" i="3"/>
  <c r="Q338" i="3" s="1"/>
  <c r="R338" i="3" s="1"/>
  <c r="S338" i="3" s="1"/>
  <c r="T338" i="3" s="1"/>
  <c r="Z338" i="3"/>
  <c r="AA338" i="3"/>
  <c r="AC338" i="3"/>
  <c r="AD338" i="3"/>
  <c r="AE338" i="3"/>
  <c r="AH338" i="3" l="1"/>
  <c r="U337" i="3"/>
  <c r="E338" i="3" s="1"/>
  <c r="H338" i="3" s="1"/>
  <c r="AG338" i="3"/>
  <c r="D338" i="3"/>
  <c r="Y336" i="3"/>
  <c r="F338" i="3" l="1"/>
  <c r="G338" i="3"/>
  <c r="K338" i="3"/>
  <c r="A339" i="3" l="1"/>
  <c r="B339" i="3" s="1"/>
  <c r="V338" i="3"/>
  <c r="I338" i="3"/>
  <c r="J338" i="3"/>
  <c r="M338" i="3"/>
  <c r="N338" i="3" s="1"/>
  <c r="L338" i="3" l="1"/>
  <c r="W338" i="3"/>
  <c r="AC339" i="3"/>
  <c r="P339" i="3"/>
  <c r="Q339" i="3" s="1"/>
  <c r="R339" i="3" s="1"/>
  <c r="S339" i="3" s="1"/>
  <c r="T339" i="3" s="1"/>
  <c r="AA339" i="3"/>
  <c r="Z339" i="3"/>
  <c r="AE339" i="3"/>
  <c r="AD339" i="3"/>
  <c r="U338" i="3" l="1"/>
  <c r="AG339" i="3"/>
  <c r="AH339" i="3"/>
  <c r="E339" i="3"/>
  <c r="H339" i="3" s="1"/>
  <c r="D339" i="3"/>
  <c r="Y337" i="3"/>
  <c r="F339" i="3" l="1"/>
  <c r="G339" i="3"/>
  <c r="K339" i="3"/>
  <c r="A340" i="3" l="1"/>
  <c r="B340" i="3" s="1"/>
  <c r="V339" i="3"/>
  <c r="I339" i="3"/>
  <c r="J339" i="3"/>
  <c r="M339" i="3"/>
  <c r="N339" i="3" s="1"/>
  <c r="W339" i="3" l="1"/>
  <c r="L339" i="3"/>
  <c r="P340" i="3"/>
  <c r="Q340" i="3" s="1"/>
  <c r="R340" i="3" s="1"/>
  <c r="S340" i="3" s="1"/>
  <c r="T340" i="3" s="1"/>
  <c r="Z340" i="3"/>
  <c r="AA340" i="3"/>
  <c r="AC340" i="3"/>
  <c r="AE340" i="3"/>
  <c r="AD340" i="3"/>
  <c r="U339" i="3" l="1"/>
  <c r="D340" i="3"/>
  <c r="E340" i="3"/>
  <c r="H340" i="3" s="1"/>
  <c r="AH340" i="3"/>
  <c r="AG340" i="3"/>
  <c r="Y338" i="3"/>
  <c r="F340" i="3" l="1"/>
  <c r="G340" i="3"/>
  <c r="K340" i="3"/>
  <c r="A341" i="3" l="1"/>
  <c r="B341" i="3" s="1"/>
  <c r="V340" i="3"/>
  <c r="I340" i="3"/>
  <c r="J340" i="3"/>
  <c r="M340" i="3"/>
  <c r="N340" i="3" s="1"/>
  <c r="L340" i="3" l="1"/>
  <c r="W340" i="3"/>
  <c r="Z341" i="3"/>
  <c r="AC341" i="3"/>
  <c r="P341" i="3"/>
  <c r="Q341" i="3" s="1"/>
  <c r="R341" i="3" s="1"/>
  <c r="S341" i="3" s="1"/>
  <c r="T341" i="3" s="1"/>
  <c r="AA341" i="3"/>
  <c r="AE341" i="3"/>
  <c r="AD341" i="3"/>
  <c r="U340" i="3" l="1"/>
  <c r="AH341" i="3"/>
  <c r="E341" i="3"/>
  <c r="H341" i="3" s="1"/>
  <c r="AG341" i="3"/>
  <c r="D341" i="3"/>
  <c r="Y339" i="3"/>
  <c r="F341" i="3" l="1"/>
  <c r="G341" i="3"/>
  <c r="K341" i="3"/>
  <c r="A342" i="3" l="1"/>
  <c r="B342" i="3" s="1"/>
  <c r="V341" i="3"/>
  <c r="I341" i="3"/>
  <c r="J341" i="3"/>
  <c r="M341" i="3"/>
  <c r="N341" i="3" s="1"/>
  <c r="L341" i="3" l="1"/>
  <c r="W341" i="3"/>
  <c r="Z342" i="3"/>
  <c r="P342" i="3"/>
  <c r="Q342" i="3" s="1"/>
  <c r="R342" i="3" s="1"/>
  <c r="S342" i="3" s="1"/>
  <c r="T342" i="3" s="1"/>
  <c r="AC342" i="3"/>
  <c r="AA342" i="3"/>
  <c r="AE342" i="3"/>
  <c r="U341" i="3" l="1"/>
  <c r="E342" i="3" s="1"/>
  <c r="H342" i="3" s="1"/>
  <c r="AH342" i="3"/>
  <c r="AG342" i="3"/>
  <c r="D342" i="3"/>
  <c r="Y340" i="3"/>
  <c r="F342" i="3" l="1"/>
  <c r="G342" i="3"/>
  <c r="K342" i="3"/>
  <c r="A343" i="3" l="1"/>
  <c r="B343" i="3" s="1"/>
  <c r="V342" i="3"/>
  <c r="I342" i="3"/>
  <c r="J342" i="3"/>
  <c r="M342" i="3"/>
  <c r="N342" i="3" s="1"/>
  <c r="L342" i="3" l="1"/>
  <c r="AD342" i="3"/>
  <c r="W342" i="3"/>
  <c r="P343" i="3"/>
  <c r="Q343" i="3" s="1"/>
  <c r="R343" i="3" s="1"/>
  <c r="S343" i="3" s="1"/>
  <c r="T343" i="3" s="1"/>
  <c r="AA343" i="3"/>
  <c r="Z343" i="3"/>
  <c r="AC343" i="3"/>
  <c r="AE343" i="3"/>
  <c r="AD343" i="3"/>
  <c r="U342" i="3" l="1"/>
  <c r="D343" i="3" s="1"/>
  <c r="AG343" i="3"/>
  <c r="E343" i="3"/>
  <c r="H343" i="3" s="1"/>
  <c r="AH343" i="3"/>
  <c r="Y341" i="3"/>
  <c r="K343" i="3" l="1"/>
  <c r="F343" i="3"/>
  <c r="G343" i="3"/>
  <c r="I343" i="3" l="1"/>
  <c r="J343" i="3"/>
  <c r="M343" i="3"/>
  <c r="N343" i="3" s="1"/>
  <c r="A344" i="3"/>
  <c r="B344" i="3" s="1"/>
  <c r="V343" i="3"/>
  <c r="W343" i="3" s="1"/>
  <c r="L343" i="3" l="1"/>
  <c r="AA344" i="3"/>
  <c r="P344" i="3"/>
  <c r="Q344" i="3" s="1"/>
  <c r="R344" i="3" s="1"/>
  <c r="S344" i="3" s="1"/>
  <c r="T344" i="3" s="1"/>
  <c r="Z344" i="3"/>
  <c r="AC344" i="3"/>
  <c r="AE344" i="3"/>
  <c r="AD344" i="3"/>
  <c r="U343" i="3" l="1"/>
  <c r="D344" i="3" s="1"/>
  <c r="E344" i="3"/>
  <c r="H344" i="3" s="1"/>
  <c r="AH344" i="3"/>
  <c r="AG344" i="3"/>
  <c r="Y342" i="3"/>
  <c r="K344" i="3" l="1"/>
  <c r="F344" i="3"/>
  <c r="G344" i="3"/>
  <c r="A345" i="3" l="1"/>
  <c r="B345" i="3" s="1"/>
  <c r="V344" i="3"/>
  <c r="I344" i="3"/>
  <c r="J344" i="3"/>
  <c r="M344" i="3"/>
  <c r="N344" i="3" s="1"/>
  <c r="L344" i="3" l="1"/>
  <c r="W344" i="3"/>
  <c r="AC345" i="3"/>
  <c r="AA345" i="3"/>
  <c r="Z345" i="3"/>
  <c r="P345" i="3"/>
  <c r="Q345" i="3" s="1"/>
  <c r="R345" i="3" s="1"/>
  <c r="S345" i="3" s="1"/>
  <c r="T345" i="3" s="1"/>
  <c r="AE345" i="3"/>
  <c r="AD345" i="3"/>
  <c r="U344" i="3" l="1"/>
  <c r="D345" i="3" s="1"/>
  <c r="AH345" i="3"/>
  <c r="AG345" i="3"/>
  <c r="E345" i="3"/>
  <c r="H345" i="3" s="1"/>
  <c r="Y343" i="3"/>
  <c r="K345" i="3" l="1"/>
  <c r="F345" i="3"/>
  <c r="G345" i="3"/>
  <c r="I345" i="3" l="1"/>
  <c r="J345" i="3"/>
  <c r="M345" i="3"/>
  <c r="N345" i="3" s="1"/>
  <c r="A346" i="3"/>
  <c r="B346" i="3" s="1"/>
  <c r="V345" i="3"/>
  <c r="W345" i="3" s="1"/>
  <c r="L345" i="3" l="1"/>
  <c r="AC346" i="3"/>
  <c r="P346" i="3"/>
  <c r="Q346" i="3" s="1"/>
  <c r="R346" i="3" s="1"/>
  <c r="S346" i="3" s="1"/>
  <c r="T346" i="3" s="1"/>
  <c r="AA346" i="3"/>
  <c r="Z346" i="3"/>
  <c r="AE346" i="3"/>
  <c r="AD346" i="3"/>
  <c r="AH346" i="3" l="1"/>
  <c r="AG346" i="3"/>
  <c r="U345" i="3"/>
  <c r="D346" i="3" s="1"/>
  <c r="E346" i="3"/>
  <c r="H346" i="3" s="1"/>
  <c r="Y344" i="3"/>
  <c r="F346" i="3" l="1"/>
  <c r="G346" i="3"/>
  <c r="K346" i="3"/>
  <c r="A347" i="3" l="1"/>
  <c r="B347" i="3" s="1"/>
  <c r="V346" i="3"/>
  <c r="I346" i="3"/>
  <c r="J346" i="3"/>
  <c r="M346" i="3"/>
  <c r="N346" i="3" s="1"/>
  <c r="L346" i="3" l="1"/>
  <c r="W346" i="3"/>
  <c r="AC347" i="3"/>
  <c r="AA347" i="3"/>
  <c r="P347" i="3"/>
  <c r="Q347" i="3" s="1"/>
  <c r="R347" i="3" s="1"/>
  <c r="S347" i="3" s="1"/>
  <c r="T347" i="3" s="1"/>
  <c r="Z347" i="3"/>
  <c r="AE347" i="3"/>
  <c r="AD347" i="3"/>
  <c r="U346" i="3" l="1"/>
  <c r="AH347" i="3"/>
  <c r="AG347" i="3"/>
  <c r="D347" i="3"/>
  <c r="E347" i="3"/>
  <c r="H347" i="3" s="1"/>
  <c r="Y345" i="3"/>
  <c r="K347" i="3" l="1"/>
  <c r="F347" i="3"/>
  <c r="G347" i="3"/>
  <c r="I347" i="3" l="1"/>
  <c r="J347" i="3"/>
  <c r="M347" i="3"/>
  <c r="N347" i="3" s="1"/>
  <c r="A348" i="3"/>
  <c r="B348" i="3" s="1"/>
  <c r="V347" i="3"/>
  <c r="W347" i="3" s="1"/>
  <c r="AC348" i="3" l="1"/>
  <c r="P348" i="3"/>
  <c r="Q348" i="3" s="1"/>
  <c r="R348" i="3" s="1"/>
  <c r="S348" i="3" s="1"/>
  <c r="T348" i="3" s="1"/>
  <c r="AA348" i="3"/>
  <c r="Z348" i="3"/>
  <c r="AE348" i="3"/>
  <c r="AD348" i="3"/>
  <c r="L347" i="3"/>
  <c r="U347" i="3" l="1"/>
  <c r="D348" i="3" s="1"/>
  <c r="AH348" i="3"/>
  <c r="AG348" i="3"/>
  <c r="E348" i="3"/>
  <c r="H348" i="3" s="1"/>
  <c r="Y346" i="3"/>
  <c r="K348" i="3" l="1"/>
  <c r="F348" i="3"/>
  <c r="G348" i="3"/>
  <c r="I348" i="3" l="1"/>
  <c r="J348" i="3"/>
  <c r="M348" i="3"/>
  <c r="N348" i="3" s="1"/>
  <c r="A349" i="3"/>
  <c r="B349" i="3" s="1"/>
  <c r="V348" i="3"/>
  <c r="W348" i="3" s="1"/>
  <c r="P349" i="3" l="1"/>
  <c r="Q349" i="3" s="1"/>
  <c r="R349" i="3" s="1"/>
  <c r="S349" i="3" s="1"/>
  <c r="T349" i="3" s="1"/>
  <c r="Z349" i="3"/>
  <c r="AC349" i="3"/>
  <c r="AA349" i="3"/>
  <c r="AE349" i="3"/>
  <c r="AD349" i="3"/>
  <c r="L348" i="3"/>
  <c r="U348" i="3" l="1"/>
  <c r="E349" i="3"/>
  <c r="H349" i="3" s="1"/>
  <c r="D349" i="3"/>
  <c r="AH349" i="3"/>
  <c r="AG349" i="3"/>
  <c r="Y347" i="3"/>
  <c r="K349" i="3" l="1"/>
  <c r="F349" i="3"/>
  <c r="G349" i="3"/>
  <c r="A350" i="3" l="1"/>
  <c r="B350" i="3" s="1"/>
  <c r="V349" i="3"/>
  <c r="I349" i="3"/>
  <c r="J349" i="3"/>
  <c r="M349" i="3"/>
  <c r="N349" i="3" s="1"/>
  <c r="L349" i="3" l="1"/>
  <c r="W349" i="3"/>
  <c r="P350" i="3"/>
  <c r="Q350" i="3" s="1"/>
  <c r="R350" i="3" s="1"/>
  <c r="S350" i="3" s="1"/>
  <c r="T350" i="3" s="1"/>
  <c r="Z350" i="3"/>
  <c r="AA350" i="3"/>
  <c r="AC350" i="3"/>
  <c r="AE350" i="3"/>
  <c r="AD350" i="3"/>
  <c r="U349" i="3" l="1"/>
  <c r="D350" i="3" s="1"/>
  <c r="AH350" i="3"/>
  <c r="E350" i="3"/>
  <c r="H350" i="3" s="1"/>
  <c r="AG350" i="3"/>
  <c r="Y348" i="3"/>
  <c r="K350" i="3" l="1"/>
  <c r="F350" i="3"/>
  <c r="G350" i="3"/>
  <c r="I350" i="3" l="1"/>
  <c r="J350" i="3"/>
  <c r="M350" i="3"/>
  <c r="N350" i="3" s="1"/>
  <c r="A351" i="3"/>
  <c r="B351" i="3" s="1"/>
  <c r="V350" i="3"/>
  <c r="W350" i="3" s="1"/>
  <c r="AC351" i="3" l="1"/>
  <c r="AA351" i="3"/>
  <c r="Z351" i="3"/>
  <c r="P351" i="3"/>
  <c r="Q351" i="3" s="1"/>
  <c r="R351" i="3" s="1"/>
  <c r="S351" i="3" s="1"/>
  <c r="T351" i="3" s="1"/>
  <c r="AE351" i="3"/>
  <c r="AD351" i="3"/>
  <c r="L350" i="3"/>
  <c r="U350" i="3" l="1"/>
  <c r="E351" i="3" s="1"/>
  <c r="H351" i="3" s="1"/>
  <c r="D351" i="3"/>
  <c r="AH351" i="3"/>
  <c r="AG351" i="3"/>
  <c r="Y349" i="3"/>
  <c r="F351" i="3" l="1"/>
  <c r="G351" i="3"/>
  <c r="K351" i="3"/>
  <c r="I351" i="3" l="1"/>
  <c r="J351" i="3"/>
  <c r="M351" i="3"/>
  <c r="N351" i="3" s="1"/>
  <c r="A352" i="3"/>
  <c r="B352" i="3" s="1"/>
  <c r="V351" i="3"/>
  <c r="W351" i="3" s="1"/>
  <c r="L351" i="3" l="1"/>
  <c r="AC352" i="3"/>
  <c r="Z352" i="3"/>
  <c r="P352" i="3"/>
  <c r="Q352" i="3" s="1"/>
  <c r="R352" i="3" s="1"/>
  <c r="S352" i="3" s="1"/>
  <c r="T352" i="3" s="1"/>
  <c r="AA352" i="3"/>
  <c r="AE352" i="3"/>
  <c r="U351" i="3" l="1"/>
  <c r="E352" i="3"/>
  <c r="H352" i="3" s="1"/>
  <c r="AH352" i="3"/>
  <c r="D352" i="3"/>
  <c r="AG352" i="3"/>
  <c r="Y350" i="3"/>
  <c r="F352" i="3" l="1"/>
  <c r="G352" i="3"/>
  <c r="K352" i="3"/>
  <c r="I352" i="3" l="1"/>
  <c r="J352" i="3"/>
  <c r="M352" i="3"/>
  <c r="N352" i="3" s="1"/>
  <c r="A353" i="3"/>
  <c r="B353" i="3" s="1"/>
  <c r="V352" i="3"/>
  <c r="W352" i="3" s="1"/>
  <c r="L352" i="3" l="1"/>
  <c r="AD352" i="3"/>
  <c r="Z353" i="3"/>
  <c r="AC353" i="3"/>
  <c r="P353" i="3"/>
  <c r="Q353" i="3" s="1"/>
  <c r="R353" i="3" s="1"/>
  <c r="S353" i="3" s="1"/>
  <c r="T353" i="3" s="1"/>
  <c r="AA353" i="3"/>
  <c r="AE353" i="3"/>
  <c r="AD353" i="3"/>
  <c r="U352" i="3" l="1"/>
  <c r="D353" i="3" s="1"/>
  <c r="AG353" i="3"/>
  <c r="E353" i="3"/>
  <c r="H353" i="3" s="1"/>
  <c r="AH353" i="3"/>
  <c r="Y351" i="3"/>
  <c r="K353" i="3" l="1"/>
  <c r="F353" i="3"/>
  <c r="G353" i="3"/>
  <c r="A354" i="3" l="1"/>
  <c r="B354" i="3" s="1"/>
  <c r="V353" i="3"/>
  <c r="I353" i="3"/>
  <c r="J353" i="3"/>
  <c r="M353" i="3"/>
  <c r="N353" i="3" s="1"/>
  <c r="L353" i="3" l="1"/>
  <c r="W353" i="3"/>
  <c r="P354" i="3"/>
  <c r="Q354" i="3" s="1"/>
  <c r="R354" i="3" s="1"/>
  <c r="S354" i="3" s="1"/>
  <c r="T354" i="3" s="1"/>
  <c r="AC354" i="3"/>
  <c r="Z354" i="3"/>
  <c r="AA354" i="3"/>
  <c r="AE354" i="3"/>
  <c r="AD354" i="3"/>
  <c r="U353" i="3" l="1"/>
  <c r="E354" i="3" s="1"/>
  <c r="H354" i="3" s="1"/>
  <c r="AH354" i="3"/>
  <c r="AG354" i="3"/>
  <c r="D354" i="3"/>
  <c r="Y352" i="3"/>
  <c r="F354" i="3" l="1"/>
  <c r="G354" i="3"/>
  <c r="K354" i="3"/>
  <c r="A355" i="3" l="1"/>
  <c r="B355" i="3" s="1"/>
  <c r="V354" i="3"/>
  <c r="I354" i="3"/>
  <c r="J354" i="3"/>
  <c r="M354" i="3"/>
  <c r="N354" i="3" s="1"/>
  <c r="L354" i="3" l="1"/>
  <c r="W354" i="3"/>
  <c r="AA355" i="3"/>
  <c r="P355" i="3"/>
  <c r="Q355" i="3" s="1"/>
  <c r="R355" i="3" s="1"/>
  <c r="S355" i="3" s="1"/>
  <c r="T355" i="3" s="1"/>
  <c r="AC355" i="3"/>
  <c r="Z355" i="3"/>
  <c r="AE355" i="3"/>
  <c r="AD355" i="3"/>
  <c r="U354" i="3" l="1"/>
  <c r="D355" i="3"/>
  <c r="AG355" i="3"/>
  <c r="E355" i="3"/>
  <c r="H355" i="3" s="1"/>
  <c r="AH355" i="3"/>
  <c r="Y353" i="3"/>
  <c r="K355" i="3" l="1"/>
  <c r="F355" i="3"/>
  <c r="G355" i="3"/>
  <c r="I355" i="3" l="1"/>
  <c r="J355" i="3"/>
  <c r="M355" i="3"/>
  <c r="N355" i="3" s="1"/>
  <c r="A356" i="3"/>
  <c r="B356" i="3" s="1"/>
  <c r="V355" i="3"/>
  <c r="W355" i="3" s="1"/>
  <c r="Z356" i="3" l="1"/>
  <c r="P356" i="3"/>
  <c r="Q356" i="3" s="1"/>
  <c r="R356" i="3" s="1"/>
  <c r="S356" i="3" s="1"/>
  <c r="T356" i="3" s="1"/>
  <c r="AA356" i="3"/>
  <c r="AD356" i="3"/>
  <c r="AC356" i="3"/>
  <c r="AE356" i="3"/>
  <c r="L355" i="3"/>
  <c r="U355" i="3" l="1"/>
  <c r="AH356" i="3"/>
  <c r="D356" i="3"/>
  <c r="AG356" i="3"/>
  <c r="E356" i="3"/>
  <c r="H356" i="3" s="1"/>
  <c r="Y354" i="3"/>
  <c r="K356" i="3" l="1"/>
  <c r="F356" i="3"/>
  <c r="G356" i="3"/>
  <c r="A357" i="3" l="1"/>
  <c r="B357" i="3" s="1"/>
  <c r="V356" i="3"/>
  <c r="I356" i="3"/>
  <c r="J356" i="3"/>
  <c r="M356" i="3"/>
  <c r="N356" i="3" s="1"/>
  <c r="L356" i="3" l="1"/>
  <c r="W356" i="3"/>
  <c r="Z357" i="3"/>
  <c r="P357" i="3"/>
  <c r="Q357" i="3" s="1"/>
  <c r="R357" i="3" s="1"/>
  <c r="S357" i="3" s="1"/>
  <c r="T357" i="3" s="1"/>
  <c r="AA357" i="3"/>
  <c r="AC357" i="3"/>
  <c r="AE357" i="3"/>
  <c r="AD357" i="3"/>
  <c r="U356" i="3" l="1"/>
  <c r="D357" i="3" s="1"/>
  <c r="AG357" i="3"/>
  <c r="AH357" i="3"/>
  <c r="E357" i="3"/>
  <c r="H357" i="3" s="1"/>
  <c r="Y355" i="3"/>
  <c r="K357" i="3" l="1"/>
  <c r="F357" i="3"/>
  <c r="G357" i="3"/>
  <c r="I357" i="3" l="1"/>
  <c r="J357" i="3"/>
  <c r="M357" i="3"/>
  <c r="N357" i="3" s="1"/>
  <c r="A358" i="3"/>
  <c r="B358" i="3" s="1"/>
  <c r="V357" i="3"/>
  <c r="W357" i="3" s="1"/>
  <c r="L357" i="3" l="1"/>
  <c r="P358" i="3"/>
  <c r="Q358" i="3" s="1"/>
  <c r="R358" i="3" s="1"/>
  <c r="S358" i="3" s="1"/>
  <c r="T358" i="3" s="1"/>
  <c r="AC358" i="3"/>
  <c r="Z358" i="3"/>
  <c r="AA358" i="3"/>
  <c r="AE358" i="3"/>
  <c r="AD358" i="3"/>
  <c r="U357" i="3" l="1"/>
  <c r="E358" i="3" s="1"/>
  <c r="H358" i="3" s="1"/>
  <c r="AG358" i="3"/>
  <c r="AH358" i="3"/>
  <c r="D358" i="3"/>
  <c r="Y356" i="3"/>
  <c r="F358" i="3" l="1"/>
  <c r="G358" i="3"/>
  <c r="K358" i="3"/>
  <c r="A359" i="3" l="1"/>
  <c r="B359" i="3" s="1"/>
  <c r="V358" i="3"/>
  <c r="I358" i="3"/>
  <c r="J358" i="3"/>
  <c r="M358" i="3"/>
  <c r="N358" i="3" s="1"/>
  <c r="L358" i="3" l="1"/>
  <c r="W358" i="3"/>
  <c r="Z359" i="3"/>
  <c r="AC359" i="3"/>
  <c r="P359" i="3"/>
  <c r="Q359" i="3" s="1"/>
  <c r="R359" i="3" s="1"/>
  <c r="S359" i="3" s="1"/>
  <c r="T359" i="3" s="1"/>
  <c r="AA359" i="3"/>
  <c r="AE359" i="3"/>
  <c r="AD359" i="3"/>
  <c r="U358" i="3" l="1"/>
  <c r="E359" i="3" s="1"/>
  <c r="H359" i="3" s="1"/>
  <c r="AG359" i="3"/>
  <c r="AH359" i="3"/>
  <c r="D359" i="3"/>
  <c r="Y357" i="3"/>
  <c r="F359" i="3" l="1"/>
  <c r="G359" i="3"/>
  <c r="K359" i="3"/>
  <c r="A360" i="3" l="1"/>
  <c r="B360" i="3" s="1"/>
  <c r="V359" i="3"/>
  <c r="I359" i="3"/>
  <c r="J359" i="3"/>
  <c r="M359" i="3"/>
  <c r="N359" i="3" s="1"/>
  <c r="L359" i="3" l="1"/>
  <c r="W359" i="3"/>
  <c r="AC360" i="3"/>
  <c r="Z360" i="3"/>
  <c r="AA360" i="3"/>
  <c r="P360" i="3"/>
  <c r="Q360" i="3" s="1"/>
  <c r="R360" i="3" s="1"/>
  <c r="S360" i="3" s="1"/>
  <c r="T360" i="3" s="1"/>
  <c r="AE360" i="3"/>
  <c r="AD360" i="3"/>
  <c r="U359" i="3" l="1"/>
  <c r="E360" i="3"/>
  <c r="H360" i="3" s="1"/>
  <c r="AG360" i="3"/>
  <c r="D360" i="3"/>
  <c r="AH360" i="3"/>
  <c r="Y358" i="3"/>
  <c r="F360" i="3" l="1"/>
  <c r="G360" i="3"/>
  <c r="K360" i="3"/>
  <c r="I360" i="3" l="1"/>
  <c r="J360" i="3"/>
  <c r="M360" i="3"/>
  <c r="N360" i="3" s="1"/>
  <c r="A361" i="3"/>
  <c r="B361" i="3" s="1"/>
  <c r="V360" i="3"/>
  <c r="W360" i="3" s="1"/>
  <c r="Z361" i="3" l="1"/>
  <c r="AC361" i="3"/>
  <c r="AA361" i="3"/>
  <c r="P361" i="3"/>
  <c r="Q361" i="3" s="1"/>
  <c r="R361" i="3" s="1"/>
  <c r="S361" i="3" s="1"/>
  <c r="T361" i="3" s="1"/>
  <c r="AE361" i="3"/>
  <c r="AD361" i="3"/>
  <c r="L360" i="3"/>
  <c r="AG361" i="3" l="1"/>
  <c r="AH361" i="3"/>
  <c r="U360" i="3"/>
  <c r="E361" i="3" s="1"/>
  <c r="H361" i="3" s="1"/>
  <c r="D361" i="3"/>
  <c r="Y359" i="3"/>
  <c r="G361" i="3" l="1"/>
  <c r="F361" i="3"/>
  <c r="K361" i="3"/>
  <c r="A362" i="3" l="1"/>
  <c r="B362" i="3" s="1"/>
  <c r="V361" i="3"/>
  <c r="I361" i="3"/>
  <c r="J361" i="3"/>
  <c r="M361" i="3"/>
  <c r="N361" i="3" s="1"/>
  <c r="L361" i="3" l="1"/>
  <c r="W361" i="3"/>
  <c r="Z362" i="3"/>
  <c r="AC362" i="3"/>
  <c r="P362" i="3"/>
  <c r="Q362" i="3" s="1"/>
  <c r="R362" i="3" s="1"/>
  <c r="S362" i="3" s="1"/>
  <c r="T362" i="3" s="1"/>
  <c r="AA362" i="3"/>
  <c r="AE362" i="3"/>
  <c r="U361" i="3" l="1"/>
  <c r="D362" i="3" s="1"/>
  <c r="E362" i="3"/>
  <c r="H362" i="3" s="1"/>
  <c r="AH362" i="3"/>
  <c r="AG362" i="3"/>
  <c r="Y360" i="3"/>
  <c r="K362" i="3" l="1"/>
  <c r="F362" i="3"/>
  <c r="G362" i="3"/>
  <c r="I362" i="3" l="1"/>
  <c r="J362" i="3"/>
  <c r="M362" i="3"/>
  <c r="N362" i="3" s="1"/>
  <c r="A363" i="3"/>
  <c r="B363" i="3" s="1"/>
  <c r="V362" i="3"/>
  <c r="W362" i="3" s="1"/>
  <c r="Z363" i="3" l="1"/>
  <c r="AC363" i="3"/>
  <c r="AA363" i="3"/>
  <c r="AD363" i="3"/>
  <c r="P363" i="3"/>
  <c r="Q363" i="3" s="1"/>
  <c r="R363" i="3" s="1"/>
  <c r="S363" i="3" s="1"/>
  <c r="T363" i="3" s="1"/>
  <c r="AE363" i="3"/>
  <c r="L362" i="3"/>
  <c r="AD362" i="3"/>
  <c r="U362" i="3" l="1"/>
  <c r="D363" i="3" s="1"/>
  <c r="E363" i="3"/>
  <c r="H363" i="3" s="1"/>
  <c r="AH363" i="3"/>
  <c r="AG363" i="3"/>
  <c r="Y361" i="3"/>
  <c r="K363" i="3" l="1"/>
  <c r="F363" i="3"/>
  <c r="G363" i="3"/>
  <c r="I363" i="3" l="1"/>
  <c r="J363" i="3"/>
  <c r="M363" i="3"/>
  <c r="N363" i="3" s="1"/>
  <c r="A364" i="3"/>
  <c r="B364" i="3" s="1"/>
  <c r="V363" i="3"/>
  <c r="W363" i="3" s="1"/>
  <c r="AA364" i="3" l="1"/>
  <c r="AC364" i="3"/>
  <c r="P364" i="3"/>
  <c r="Q364" i="3" s="1"/>
  <c r="R364" i="3" s="1"/>
  <c r="S364" i="3" s="1"/>
  <c r="T364" i="3" s="1"/>
  <c r="Z364" i="3"/>
  <c r="AE364" i="3"/>
  <c r="AD364" i="3"/>
  <c r="L363" i="3"/>
  <c r="U363" i="3" l="1"/>
  <c r="D364" i="3"/>
  <c r="E364" i="3"/>
  <c r="H364" i="3" s="1"/>
  <c r="AG364" i="3"/>
  <c r="AH364" i="3"/>
  <c r="Y362" i="3"/>
  <c r="K364" i="3" l="1"/>
  <c r="F364" i="3"/>
  <c r="G364" i="3"/>
  <c r="I364" i="3" l="1"/>
  <c r="J364" i="3"/>
  <c r="M364" i="3"/>
  <c r="N364" i="3" s="1"/>
  <c r="A365" i="3"/>
  <c r="B365" i="3" s="1"/>
  <c r="V364" i="3"/>
  <c r="W364" i="3" s="1"/>
  <c r="AC365" i="3" l="1"/>
  <c r="AA365" i="3"/>
  <c r="AD365" i="3"/>
  <c r="P365" i="3"/>
  <c r="Q365" i="3" s="1"/>
  <c r="R365" i="3" s="1"/>
  <c r="S365" i="3" s="1"/>
  <c r="T365" i="3" s="1"/>
  <c r="Z365" i="3"/>
  <c r="AE365" i="3"/>
  <c r="L364" i="3"/>
  <c r="U364" i="3" l="1"/>
  <c r="E365" i="3" s="1"/>
  <c r="H365" i="3" s="1"/>
  <c r="D365" i="3"/>
  <c r="AG365" i="3"/>
  <c r="AH365" i="3"/>
  <c r="Y363" i="3"/>
  <c r="F365" i="3" l="1"/>
  <c r="G365" i="3"/>
  <c r="K365" i="3"/>
  <c r="I365" i="3" l="1"/>
  <c r="J365" i="3"/>
  <c r="M365" i="3"/>
  <c r="N365" i="3" s="1"/>
  <c r="A366" i="3"/>
  <c r="B366" i="3" s="1"/>
  <c r="V365" i="3"/>
  <c r="W365" i="3" s="1"/>
  <c r="L365" i="3" l="1"/>
  <c r="P366" i="3"/>
  <c r="Q366" i="3" s="1"/>
  <c r="R366" i="3" s="1"/>
  <c r="S366" i="3" s="1"/>
  <c r="T366" i="3" s="1"/>
  <c r="AD366" i="3"/>
  <c r="AA366" i="3"/>
  <c r="AC366" i="3"/>
  <c r="Z366" i="3"/>
  <c r="AE366" i="3"/>
  <c r="U365" i="3" l="1"/>
  <c r="E366" i="3"/>
  <c r="H366" i="3" s="1"/>
  <c r="AH366" i="3"/>
  <c r="D366" i="3"/>
  <c r="AG366" i="3"/>
  <c r="Y364" i="3"/>
  <c r="F366" i="3" l="1"/>
  <c r="G366" i="3"/>
  <c r="K366" i="3"/>
  <c r="A367" i="3" l="1"/>
  <c r="B367" i="3" s="1"/>
  <c r="V366" i="3"/>
  <c r="I366" i="3"/>
  <c r="J366" i="3"/>
  <c r="M366" i="3"/>
  <c r="N366" i="3" s="1"/>
  <c r="L366" i="3" l="1"/>
  <c r="W366" i="3"/>
  <c r="AA367" i="3"/>
  <c r="AC367" i="3"/>
  <c r="P367" i="3"/>
  <c r="Q367" i="3" s="1"/>
  <c r="R367" i="3" s="1"/>
  <c r="S367" i="3" s="1"/>
  <c r="T367" i="3" s="1"/>
  <c r="Z367" i="3"/>
  <c r="AE367" i="3"/>
  <c r="AD367" i="3"/>
  <c r="U366" i="3" l="1"/>
  <c r="AH367" i="3"/>
  <c r="E367" i="3"/>
  <c r="H367" i="3" s="1"/>
  <c r="AG367" i="3"/>
  <c r="D367" i="3"/>
  <c r="Y365" i="3"/>
  <c r="F367" i="3" l="1"/>
  <c r="G367" i="3"/>
  <c r="K367" i="3"/>
  <c r="I367" i="3" l="1"/>
  <c r="J367" i="3"/>
  <c r="M367" i="3"/>
  <c r="N367" i="3" s="1"/>
  <c r="A368" i="3"/>
  <c r="B368" i="3" s="1"/>
  <c r="V367" i="3"/>
  <c r="W367" i="3" s="1"/>
  <c r="Z368" i="3" l="1"/>
  <c r="AC368" i="3"/>
  <c r="P368" i="3"/>
  <c r="Q368" i="3" s="1"/>
  <c r="R368" i="3" s="1"/>
  <c r="S368" i="3" s="1"/>
  <c r="T368" i="3" s="1"/>
  <c r="AA368" i="3"/>
  <c r="AE368" i="3"/>
  <c r="AD368" i="3"/>
  <c r="L367" i="3"/>
  <c r="U367" i="3" l="1"/>
  <c r="D368" i="3" s="1"/>
  <c r="E368" i="3"/>
  <c r="H368" i="3" s="1"/>
  <c r="AG368" i="3"/>
  <c r="AH368" i="3"/>
  <c r="Y366" i="3"/>
  <c r="K368" i="3" l="1"/>
  <c r="F368" i="3"/>
  <c r="G368" i="3"/>
  <c r="A369" i="3" l="1"/>
  <c r="B369" i="3" s="1"/>
  <c r="V368" i="3"/>
  <c r="I368" i="3"/>
  <c r="J368" i="3"/>
  <c r="M368" i="3"/>
  <c r="N368" i="3" s="1"/>
  <c r="L368" i="3" l="1"/>
  <c r="W368" i="3"/>
  <c r="AD369" i="3"/>
  <c r="Z369" i="3"/>
  <c r="AA369" i="3"/>
  <c r="AC369" i="3"/>
  <c r="P369" i="3"/>
  <c r="Q369" i="3" s="1"/>
  <c r="R369" i="3" s="1"/>
  <c r="S369" i="3" s="1"/>
  <c r="T369" i="3" s="1"/>
  <c r="AE369" i="3"/>
  <c r="AH369" i="3" l="1"/>
  <c r="AG369" i="3"/>
  <c r="U368" i="3"/>
  <c r="E369" i="3" s="1"/>
  <c r="H369" i="3" s="1"/>
  <c r="Y367" i="3"/>
  <c r="D369" i="3" l="1"/>
  <c r="F369" i="3" s="1"/>
  <c r="K369" i="3"/>
  <c r="G369" i="3"/>
  <c r="A370" i="3" l="1"/>
  <c r="B370" i="3" s="1"/>
  <c r="V369" i="3"/>
  <c r="I369" i="3"/>
  <c r="J369" i="3"/>
  <c r="M369" i="3"/>
  <c r="N369" i="3" s="1"/>
  <c r="L369" i="3" l="1"/>
  <c r="W369" i="3"/>
  <c r="AD370" i="3"/>
  <c r="AC370" i="3"/>
  <c r="Z370" i="3"/>
  <c r="P370" i="3"/>
  <c r="Q370" i="3" s="1"/>
  <c r="R370" i="3" s="1"/>
  <c r="S370" i="3" s="1"/>
  <c r="T370" i="3" s="1"/>
  <c r="AA370" i="3"/>
  <c r="AE370" i="3"/>
  <c r="U369" i="3" l="1"/>
  <c r="E370" i="3"/>
  <c r="H370" i="3" s="1"/>
  <c r="AH370" i="3"/>
  <c r="D370" i="3"/>
  <c r="AG370" i="3"/>
  <c r="Y368" i="3"/>
  <c r="F370" i="3" l="1"/>
  <c r="G370" i="3"/>
  <c r="K370" i="3"/>
  <c r="A371" i="3" l="1"/>
  <c r="B371" i="3" s="1"/>
  <c r="V370" i="3"/>
  <c r="I370" i="3"/>
  <c r="J370" i="3"/>
  <c r="M370" i="3"/>
  <c r="N370" i="3" s="1"/>
  <c r="L370" i="3" l="1"/>
  <c r="W370" i="3"/>
  <c r="AD371" i="3"/>
  <c r="AC371" i="3"/>
  <c r="AA371" i="3"/>
  <c r="Z371" i="3"/>
  <c r="P371" i="3"/>
  <c r="Q371" i="3" s="1"/>
  <c r="R371" i="3" s="1"/>
  <c r="S371" i="3" s="1"/>
  <c r="T371" i="3" s="1"/>
  <c r="AE371" i="3"/>
  <c r="U370" i="3" l="1"/>
  <c r="D371" i="3" s="1"/>
  <c r="E371" i="3"/>
  <c r="H371" i="3" s="1"/>
  <c r="AH371" i="3"/>
  <c r="AG371" i="3"/>
  <c r="Y369" i="3"/>
  <c r="K371" i="3" l="1"/>
  <c r="F371" i="3"/>
  <c r="G371" i="3"/>
  <c r="I371" i="3" l="1"/>
  <c r="J371" i="3"/>
  <c r="M371" i="3"/>
  <c r="N371" i="3" s="1"/>
  <c r="A372" i="3"/>
  <c r="B372" i="3" s="1"/>
  <c r="V371" i="3"/>
  <c r="AA372" i="3" l="1"/>
  <c r="AC372" i="3"/>
  <c r="P372" i="3"/>
  <c r="Q372" i="3" s="1"/>
  <c r="R372" i="3" s="1"/>
  <c r="S372" i="3" s="1"/>
  <c r="T372" i="3" s="1"/>
  <c r="Z372" i="3"/>
  <c r="AE372" i="3"/>
  <c r="L371" i="3"/>
  <c r="W371" i="3"/>
  <c r="U371" i="3" l="1"/>
  <c r="E372" i="3" s="1"/>
  <c r="H372" i="3" s="1"/>
  <c r="AH372" i="3"/>
  <c r="AG372" i="3"/>
  <c r="D372" i="3"/>
  <c r="Y370" i="3"/>
  <c r="F372" i="3" l="1"/>
  <c r="G372" i="3"/>
  <c r="K372" i="3"/>
  <c r="A373" i="3" l="1"/>
  <c r="B373" i="3" s="1"/>
  <c r="V372" i="3"/>
  <c r="I372" i="3"/>
  <c r="J372" i="3"/>
  <c r="M372" i="3"/>
  <c r="N372" i="3" s="1"/>
  <c r="AD372" i="3" l="1"/>
  <c r="L372" i="3"/>
  <c r="W372" i="3"/>
  <c r="AD373" i="3"/>
  <c r="Z373" i="3"/>
  <c r="P373" i="3"/>
  <c r="Q373" i="3" s="1"/>
  <c r="R373" i="3" s="1"/>
  <c r="S373" i="3" s="1"/>
  <c r="T373" i="3" s="1"/>
  <c r="AA373" i="3"/>
  <c r="AC373" i="3"/>
  <c r="AE373" i="3"/>
  <c r="U372" i="3" l="1"/>
  <c r="AH373" i="3"/>
  <c r="D373" i="3"/>
  <c r="E373" i="3"/>
  <c r="H373" i="3" s="1"/>
  <c r="AG373" i="3"/>
  <c r="Y371" i="3"/>
  <c r="K373" i="3" l="1"/>
  <c r="F373" i="3"/>
  <c r="G373" i="3"/>
  <c r="A374" i="3" l="1"/>
  <c r="B374" i="3" s="1"/>
  <c r="V373" i="3"/>
  <c r="I373" i="3"/>
  <c r="J373" i="3"/>
  <c r="M373" i="3"/>
  <c r="N373" i="3" s="1"/>
  <c r="W373" i="3" l="1"/>
  <c r="L373" i="3"/>
  <c r="AA374" i="3"/>
  <c r="AC374" i="3"/>
  <c r="Z374" i="3"/>
  <c r="P374" i="3"/>
  <c r="Q374" i="3" s="1"/>
  <c r="R374" i="3" s="1"/>
  <c r="S374" i="3" s="1"/>
  <c r="T374" i="3" s="1"/>
  <c r="AD374" i="3"/>
  <c r="AE374" i="3"/>
  <c r="U373" i="3" l="1"/>
  <c r="E374" i="3" s="1"/>
  <c r="H374" i="3" s="1"/>
  <c r="AH374" i="3"/>
  <c r="AG374" i="3"/>
  <c r="D374" i="3"/>
  <c r="Y372" i="3"/>
  <c r="F374" i="3" l="1"/>
  <c r="G374" i="3"/>
  <c r="K374" i="3"/>
  <c r="A375" i="3" l="1"/>
  <c r="B375" i="3" s="1"/>
  <c r="V374" i="3"/>
  <c r="I374" i="3"/>
  <c r="W374" i="3" s="1"/>
  <c r="J374" i="3"/>
  <c r="M374" i="3"/>
  <c r="N374" i="3" s="1"/>
  <c r="L374" i="3" l="1"/>
  <c r="AA375" i="3"/>
  <c r="AC375" i="3"/>
  <c r="AD375" i="3"/>
  <c r="P375" i="3"/>
  <c r="Q375" i="3" s="1"/>
  <c r="R375" i="3" s="1"/>
  <c r="S375" i="3" s="1"/>
  <c r="T375" i="3" s="1"/>
  <c r="Z375" i="3"/>
  <c r="AE375" i="3"/>
  <c r="U374" i="3" l="1"/>
  <c r="E375" i="3" s="1"/>
  <c r="H375" i="3" s="1"/>
  <c r="AH375" i="3"/>
  <c r="D375" i="3"/>
  <c r="AG375" i="3"/>
  <c r="Y373" i="3"/>
  <c r="F375" i="3" l="1"/>
  <c r="G375" i="3"/>
  <c r="K375" i="3"/>
  <c r="A376" i="3" l="1"/>
  <c r="B376" i="3" s="1"/>
  <c r="V375" i="3"/>
  <c r="I375" i="3"/>
  <c r="J375" i="3"/>
  <c r="M375" i="3"/>
  <c r="N375" i="3" s="1"/>
  <c r="L375" i="3" l="1"/>
  <c r="W375" i="3"/>
  <c r="AD376" i="3"/>
  <c r="Z376" i="3"/>
  <c r="AA376" i="3"/>
  <c r="AC376" i="3"/>
  <c r="P376" i="3"/>
  <c r="Q376" i="3" s="1"/>
  <c r="R376" i="3" s="1"/>
  <c r="S376" i="3" s="1"/>
  <c r="T376" i="3" s="1"/>
  <c r="AE376" i="3"/>
  <c r="U375" i="3" l="1"/>
  <c r="E376" i="3" s="1"/>
  <c r="H376" i="3" s="1"/>
  <c r="D376" i="3"/>
  <c r="AG376" i="3"/>
  <c r="AH376" i="3"/>
  <c r="Y374" i="3"/>
  <c r="F376" i="3" l="1"/>
  <c r="G376" i="3"/>
  <c r="K376" i="3"/>
  <c r="I376" i="3" l="1"/>
  <c r="J376" i="3"/>
  <c r="M376" i="3"/>
  <c r="N376" i="3" s="1"/>
  <c r="A377" i="3"/>
  <c r="B377" i="3" s="1"/>
  <c r="V376" i="3"/>
  <c r="W376" i="3" s="1"/>
  <c r="P377" i="3" l="1"/>
  <c r="Q377" i="3" s="1"/>
  <c r="R377" i="3" s="1"/>
  <c r="S377" i="3" s="1"/>
  <c r="T377" i="3" s="1"/>
  <c r="AD377" i="3"/>
  <c r="AC377" i="3"/>
  <c r="Z377" i="3"/>
  <c r="AA377" i="3"/>
  <c r="AE377" i="3"/>
  <c r="L376" i="3"/>
  <c r="U376" i="3" l="1"/>
  <c r="AH377" i="3"/>
  <c r="E377" i="3"/>
  <c r="H377" i="3" s="1"/>
  <c r="D377" i="3"/>
  <c r="AG377" i="3"/>
  <c r="Y375" i="3"/>
  <c r="F377" i="3" l="1"/>
  <c r="G377" i="3"/>
  <c r="K377" i="3"/>
  <c r="A378" i="3" l="1"/>
  <c r="B378" i="3" s="1"/>
  <c r="V377" i="3"/>
  <c r="I377" i="3"/>
  <c r="J377" i="3"/>
  <c r="M377" i="3"/>
  <c r="N377" i="3" s="1"/>
  <c r="L377" i="3" l="1"/>
  <c r="W377" i="3"/>
  <c r="P378" i="3"/>
  <c r="Q378" i="3" s="1"/>
  <c r="R378" i="3" s="1"/>
  <c r="S378" i="3" s="1"/>
  <c r="T378" i="3" s="1"/>
  <c r="Z378" i="3"/>
  <c r="AC378" i="3"/>
  <c r="AA378" i="3"/>
  <c r="AE378" i="3"/>
  <c r="AD378" i="3"/>
  <c r="U377" i="3" l="1"/>
  <c r="D378" i="3"/>
  <c r="AG378" i="3"/>
  <c r="E378" i="3"/>
  <c r="H378" i="3" s="1"/>
  <c r="AH378" i="3"/>
  <c r="Y376" i="3"/>
  <c r="F378" i="3" l="1"/>
  <c r="G378" i="3"/>
  <c r="K378" i="3"/>
  <c r="A379" i="3" l="1"/>
  <c r="B379" i="3" s="1"/>
  <c r="V378" i="3"/>
  <c r="I378" i="3"/>
  <c r="J378" i="3"/>
  <c r="M378" i="3"/>
  <c r="N378" i="3" s="1"/>
  <c r="L378" i="3" l="1"/>
  <c r="W378" i="3"/>
  <c r="AC379" i="3"/>
  <c r="AD379" i="3"/>
  <c r="Z379" i="3"/>
  <c r="P379" i="3"/>
  <c r="Q379" i="3" s="1"/>
  <c r="R379" i="3" s="1"/>
  <c r="S379" i="3" s="1"/>
  <c r="T379" i="3" s="1"/>
  <c r="AA379" i="3"/>
  <c r="AE379" i="3"/>
  <c r="U378" i="3" l="1"/>
  <c r="D379" i="3"/>
  <c r="AG379" i="3"/>
  <c r="AH379" i="3"/>
  <c r="E379" i="3"/>
  <c r="H379" i="3" s="1"/>
  <c r="Y377" i="3"/>
  <c r="K379" i="3" l="1"/>
  <c r="F379" i="3"/>
  <c r="G379" i="3"/>
  <c r="A380" i="3" l="1"/>
  <c r="B380" i="3" s="1"/>
  <c r="V379" i="3"/>
  <c r="I379" i="3"/>
  <c r="J379" i="3"/>
  <c r="M379" i="3"/>
  <c r="N379" i="3" s="1"/>
  <c r="L379" i="3" l="1"/>
  <c r="W379" i="3"/>
  <c r="Z380" i="3"/>
  <c r="AA380" i="3"/>
  <c r="AC380" i="3"/>
  <c r="P380" i="3"/>
  <c r="Q380" i="3" s="1"/>
  <c r="R380" i="3" s="1"/>
  <c r="S380" i="3" s="1"/>
  <c r="T380" i="3" s="1"/>
  <c r="AD380" i="3"/>
  <c r="AE380" i="3"/>
  <c r="U379" i="3" l="1"/>
  <c r="E380" i="3" s="1"/>
  <c r="H380" i="3" s="1"/>
  <c r="AG380" i="3"/>
  <c r="AH380" i="3"/>
  <c r="D380" i="3"/>
  <c r="Y378" i="3"/>
  <c r="F380" i="3" l="1"/>
  <c r="G380" i="3"/>
  <c r="K380" i="3"/>
  <c r="I380" i="3" l="1"/>
  <c r="J380" i="3"/>
  <c r="M380" i="3"/>
  <c r="N380" i="3" s="1"/>
  <c r="A381" i="3"/>
  <c r="B381" i="3" s="1"/>
  <c r="V380" i="3"/>
  <c r="Z381" i="3" l="1"/>
  <c r="P381" i="3"/>
  <c r="Q381" i="3" s="1"/>
  <c r="R381" i="3" s="1"/>
  <c r="S381" i="3" s="1"/>
  <c r="T381" i="3" s="1"/>
  <c r="AD381" i="3"/>
  <c r="AC381" i="3"/>
  <c r="AA381" i="3"/>
  <c r="AE381" i="3"/>
  <c r="L380" i="3"/>
  <c r="W380" i="3"/>
  <c r="U380" i="3" l="1"/>
  <c r="E381" i="3" s="1"/>
  <c r="H381" i="3" s="1"/>
  <c r="AG381" i="3"/>
  <c r="AH381" i="3"/>
  <c r="D381" i="3"/>
  <c r="Y379" i="3"/>
  <c r="F381" i="3" l="1"/>
  <c r="G381" i="3"/>
  <c r="K381" i="3"/>
  <c r="A382" i="3" l="1"/>
  <c r="B382" i="3" s="1"/>
  <c r="V381" i="3"/>
  <c r="I381" i="3"/>
  <c r="J381" i="3"/>
  <c r="M381" i="3"/>
  <c r="N381" i="3" s="1"/>
  <c r="L381" i="3" l="1"/>
  <c r="W381" i="3"/>
  <c r="AA382" i="3"/>
  <c r="P382" i="3"/>
  <c r="Q382" i="3" s="1"/>
  <c r="R382" i="3" s="1"/>
  <c r="S382" i="3" s="1"/>
  <c r="T382" i="3" s="1"/>
  <c r="AC382" i="3"/>
  <c r="Z382" i="3"/>
  <c r="AE382" i="3"/>
  <c r="U381" i="3" l="1"/>
  <c r="E382" i="3" s="1"/>
  <c r="H382" i="3" s="1"/>
  <c r="AH382" i="3"/>
  <c r="AG382" i="3"/>
  <c r="D382" i="3"/>
  <c r="Y380" i="3"/>
  <c r="F382" i="3" l="1"/>
  <c r="G382" i="3"/>
  <c r="K382" i="3"/>
  <c r="A383" i="3" l="1"/>
  <c r="B383" i="3" s="1"/>
  <c r="V382" i="3"/>
  <c r="I382" i="3"/>
  <c r="J382" i="3"/>
  <c r="M382" i="3"/>
  <c r="N382" i="3" s="1"/>
  <c r="W382" i="3" l="1"/>
  <c r="L382" i="3"/>
  <c r="AD382" i="3"/>
  <c r="AA383" i="3"/>
  <c r="Z383" i="3"/>
  <c r="AC383" i="3"/>
  <c r="P383" i="3"/>
  <c r="Q383" i="3" s="1"/>
  <c r="R383" i="3" s="1"/>
  <c r="S383" i="3" s="1"/>
  <c r="T383" i="3" s="1"/>
  <c r="AE383" i="3"/>
  <c r="AD383" i="3"/>
  <c r="U382" i="3" l="1"/>
  <c r="D383" i="3" s="1"/>
  <c r="AH383" i="3"/>
  <c r="AG383" i="3"/>
  <c r="E383" i="3"/>
  <c r="H383" i="3" s="1"/>
  <c r="Y381" i="3"/>
  <c r="K383" i="3" l="1"/>
  <c r="F383" i="3"/>
  <c r="G383" i="3"/>
  <c r="A384" i="3" l="1"/>
  <c r="B384" i="3" s="1"/>
  <c r="V383" i="3"/>
  <c r="I383" i="3"/>
  <c r="J383" i="3"/>
  <c r="M383" i="3"/>
  <c r="N383" i="3" s="1"/>
  <c r="L383" i="3" l="1"/>
  <c r="W383" i="3"/>
  <c r="AA384" i="3"/>
  <c r="P384" i="3"/>
  <c r="Q384" i="3" s="1"/>
  <c r="R384" i="3" s="1"/>
  <c r="S384" i="3" s="1"/>
  <c r="T384" i="3" s="1"/>
  <c r="AC384" i="3"/>
  <c r="Z384" i="3"/>
  <c r="AE384" i="3"/>
  <c r="AD384" i="3"/>
  <c r="AG384" i="3" l="1"/>
  <c r="AH384" i="3"/>
  <c r="U383" i="3"/>
  <c r="D384" i="3" s="1"/>
  <c r="E384" i="3"/>
  <c r="H384" i="3" s="1"/>
  <c r="Y382" i="3"/>
  <c r="K384" i="3" l="1"/>
  <c r="F384" i="3"/>
  <c r="G384" i="3"/>
  <c r="I384" i="3" l="1"/>
  <c r="J384" i="3"/>
  <c r="M384" i="3"/>
  <c r="N384" i="3" s="1"/>
  <c r="A385" i="3"/>
  <c r="B385" i="3" s="1"/>
  <c r="V384" i="3"/>
  <c r="W384" i="3" s="1"/>
  <c r="P385" i="3" l="1"/>
  <c r="Q385" i="3" s="1"/>
  <c r="R385" i="3" s="1"/>
  <c r="S385" i="3" s="1"/>
  <c r="T385" i="3" s="1"/>
  <c r="AC385" i="3"/>
  <c r="AA385" i="3"/>
  <c r="Z385" i="3"/>
  <c r="AE385" i="3"/>
  <c r="AD385" i="3"/>
  <c r="L384" i="3"/>
  <c r="U384" i="3" l="1"/>
  <c r="E385" i="3"/>
  <c r="H385" i="3" s="1"/>
  <c r="AH385" i="3"/>
  <c r="D385" i="3"/>
  <c r="AG385" i="3"/>
  <c r="Y383" i="3"/>
  <c r="F385" i="3" l="1"/>
  <c r="G385" i="3"/>
  <c r="K385" i="3"/>
  <c r="I385" i="3" l="1"/>
  <c r="J385" i="3"/>
  <c r="M385" i="3"/>
  <c r="N385" i="3" s="1"/>
  <c r="A386" i="3"/>
  <c r="B386" i="3" s="1"/>
  <c r="V385" i="3"/>
  <c r="W385" i="3" s="1"/>
  <c r="AC386" i="3" l="1"/>
  <c r="Z386" i="3"/>
  <c r="P386" i="3"/>
  <c r="Q386" i="3" s="1"/>
  <c r="R386" i="3" s="1"/>
  <c r="S386" i="3" s="1"/>
  <c r="T386" i="3" s="1"/>
  <c r="AA386" i="3"/>
  <c r="AE386" i="3"/>
  <c r="AD386" i="3"/>
  <c r="L385" i="3"/>
  <c r="U385" i="3" l="1"/>
  <c r="E386" i="3" s="1"/>
  <c r="H386" i="3" s="1"/>
  <c r="D386" i="3"/>
  <c r="AH386" i="3"/>
  <c r="AG386" i="3"/>
  <c r="Y384" i="3"/>
  <c r="F386" i="3" l="1"/>
  <c r="G386" i="3"/>
  <c r="K386" i="3"/>
  <c r="A387" i="3" l="1"/>
  <c r="B387" i="3" s="1"/>
  <c r="V386" i="3"/>
  <c r="I386" i="3"/>
  <c r="J386" i="3"/>
  <c r="M386" i="3"/>
  <c r="N386" i="3" s="1"/>
  <c r="L386" i="3" l="1"/>
  <c r="W386" i="3"/>
  <c r="AA387" i="3"/>
  <c r="Z387" i="3"/>
  <c r="P387" i="3"/>
  <c r="Q387" i="3" s="1"/>
  <c r="R387" i="3" s="1"/>
  <c r="S387" i="3" s="1"/>
  <c r="T387" i="3" s="1"/>
  <c r="AC387" i="3"/>
  <c r="AE387" i="3"/>
  <c r="AD387" i="3"/>
  <c r="U386" i="3" l="1"/>
  <c r="D387" i="3" s="1"/>
  <c r="AH387" i="3"/>
  <c r="AG387" i="3"/>
  <c r="E387" i="3"/>
  <c r="H387" i="3" s="1"/>
  <c r="Y385" i="3"/>
  <c r="K387" i="3" l="1"/>
  <c r="F387" i="3"/>
  <c r="G387" i="3"/>
  <c r="I387" i="3" l="1"/>
  <c r="J387" i="3"/>
  <c r="M387" i="3"/>
  <c r="N387" i="3" s="1"/>
  <c r="A388" i="3"/>
  <c r="B388" i="3" s="1"/>
  <c r="V387" i="3"/>
  <c r="W387" i="3" s="1"/>
  <c r="AC388" i="3" l="1"/>
  <c r="AA388" i="3"/>
  <c r="P388" i="3"/>
  <c r="Q388" i="3" s="1"/>
  <c r="R388" i="3" s="1"/>
  <c r="S388" i="3" s="1"/>
  <c r="T388" i="3" s="1"/>
  <c r="Z388" i="3"/>
  <c r="AE388" i="3"/>
  <c r="AD388" i="3"/>
  <c r="L387" i="3"/>
  <c r="U387" i="3" l="1"/>
  <c r="D388" i="3"/>
  <c r="AG388" i="3"/>
  <c r="AH388" i="3"/>
  <c r="E388" i="3"/>
  <c r="H388" i="3" s="1"/>
  <c r="Y386" i="3"/>
  <c r="K388" i="3" l="1"/>
  <c r="F388" i="3"/>
  <c r="G388" i="3"/>
  <c r="I388" i="3" l="1"/>
  <c r="J388" i="3"/>
  <c r="M388" i="3"/>
  <c r="N388" i="3" s="1"/>
  <c r="A389" i="3"/>
  <c r="B389" i="3" s="1"/>
  <c r="V388" i="3"/>
  <c r="W388" i="3" s="1"/>
  <c r="L388" i="3" l="1"/>
  <c r="P389" i="3"/>
  <c r="Q389" i="3" s="1"/>
  <c r="R389" i="3" s="1"/>
  <c r="S389" i="3" s="1"/>
  <c r="T389" i="3" s="1"/>
  <c r="Z389" i="3"/>
  <c r="AC389" i="3"/>
  <c r="AA389" i="3"/>
  <c r="AE389" i="3"/>
  <c r="AD389" i="3"/>
  <c r="U388" i="3" l="1"/>
  <c r="E389" i="3" s="1"/>
  <c r="H389" i="3" s="1"/>
  <c r="AH389" i="3"/>
  <c r="AG389" i="3"/>
  <c r="D389" i="3"/>
  <c r="Y387" i="3"/>
  <c r="F389" i="3" l="1"/>
  <c r="G389" i="3"/>
  <c r="K389" i="3"/>
  <c r="I389" i="3" l="1"/>
  <c r="J389" i="3"/>
  <c r="M389" i="3"/>
  <c r="N389" i="3" s="1"/>
  <c r="A390" i="3"/>
  <c r="B390" i="3" s="1"/>
  <c r="V389" i="3"/>
  <c r="W389" i="3" s="1"/>
  <c r="L389" i="3" l="1"/>
  <c r="Z390" i="3"/>
  <c r="AC390" i="3"/>
  <c r="P390" i="3"/>
  <c r="Q390" i="3" s="1"/>
  <c r="R390" i="3" s="1"/>
  <c r="S390" i="3" s="1"/>
  <c r="T390" i="3" s="1"/>
  <c r="AA390" i="3"/>
  <c r="AE390" i="3"/>
  <c r="AD390" i="3"/>
  <c r="U389" i="3" l="1"/>
  <c r="D390" i="3"/>
  <c r="AH390" i="3"/>
  <c r="E390" i="3"/>
  <c r="H390" i="3" s="1"/>
  <c r="AG390" i="3"/>
  <c r="Y388" i="3"/>
  <c r="K390" i="3" l="1"/>
  <c r="F390" i="3"/>
  <c r="G390" i="3"/>
  <c r="I390" i="3" l="1"/>
  <c r="J390" i="3"/>
  <c r="M390" i="3"/>
  <c r="N390" i="3" s="1"/>
  <c r="A391" i="3"/>
  <c r="B391" i="3" s="1"/>
  <c r="V390" i="3"/>
  <c r="W390" i="3" s="1"/>
  <c r="P391" i="3" l="1"/>
  <c r="Q391" i="3" s="1"/>
  <c r="R391" i="3" s="1"/>
  <c r="S391" i="3" s="1"/>
  <c r="T391" i="3" s="1"/>
  <c r="AA391" i="3"/>
  <c r="AC391" i="3"/>
  <c r="Z391" i="3"/>
  <c r="AE391" i="3"/>
  <c r="AD391" i="3"/>
  <c r="L390" i="3"/>
  <c r="U390" i="3" l="1"/>
  <c r="AG391" i="3"/>
  <c r="D391" i="3"/>
  <c r="E391" i="3"/>
  <c r="H391" i="3" s="1"/>
  <c r="AH391" i="3"/>
  <c r="Y389" i="3"/>
  <c r="K391" i="3" l="1"/>
  <c r="F391" i="3"/>
  <c r="G391" i="3"/>
  <c r="A392" i="3" l="1"/>
  <c r="B392" i="3" s="1"/>
  <c r="V391" i="3"/>
  <c r="I391" i="3"/>
  <c r="J391" i="3"/>
  <c r="M391" i="3"/>
  <c r="N391" i="3" s="1"/>
  <c r="L391" i="3" l="1"/>
  <c r="W391" i="3"/>
  <c r="Z392" i="3"/>
  <c r="AA392" i="3"/>
  <c r="AC392" i="3"/>
  <c r="P392" i="3"/>
  <c r="Q392" i="3" s="1"/>
  <c r="R392" i="3" s="1"/>
  <c r="S392" i="3" s="1"/>
  <c r="T392" i="3" s="1"/>
  <c r="AE392" i="3"/>
  <c r="AD392" i="3"/>
  <c r="U391" i="3" l="1"/>
  <c r="D392" i="3" s="1"/>
  <c r="AH392" i="3"/>
  <c r="AG392" i="3"/>
  <c r="E392" i="3"/>
  <c r="H392" i="3" s="1"/>
  <c r="Y390" i="3"/>
  <c r="K392" i="3" l="1"/>
  <c r="F392" i="3"/>
  <c r="G392" i="3"/>
  <c r="A393" i="3" l="1"/>
  <c r="B393" i="3" s="1"/>
  <c r="V392" i="3"/>
  <c r="I392" i="3"/>
  <c r="J392" i="3"/>
  <c r="M392" i="3"/>
  <c r="N392" i="3" s="1"/>
  <c r="L392" i="3" l="1"/>
  <c r="W392" i="3"/>
  <c r="Z393" i="3"/>
  <c r="P393" i="3"/>
  <c r="Q393" i="3" s="1"/>
  <c r="R393" i="3" s="1"/>
  <c r="S393" i="3" s="1"/>
  <c r="T393" i="3" s="1"/>
  <c r="AC393" i="3"/>
  <c r="AA393" i="3"/>
  <c r="AE393" i="3"/>
  <c r="AD393" i="3"/>
  <c r="U392" i="3" l="1"/>
  <c r="E393" i="3"/>
  <c r="H393" i="3" s="1"/>
  <c r="D393" i="3"/>
  <c r="AH393" i="3"/>
  <c r="AG393" i="3"/>
  <c r="Y391" i="3"/>
  <c r="F393" i="3" l="1"/>
  <c r="G393" i="3"/>
  <c r="K393" i="3"/>
  <c r="I393" i="3" l="1"/>
  <c r="J393" i="3"/>
  <c r="M393" i="3"/>
  <c r="N393" i="3" s="1"/>
  <c r="A394" i="3"/>
  <c r="B394" i="3" s="1"/>
  <c r="V393" i="3"/>
  <c r="W393" i="3" s="1"/>
  <c r="Z394" i="3" l="1"/>
  <c r="AA394" i="3"/>
  <c r="AC394" i="3"/>
  <c r="P394" i="3"/>
  <c r="Q394" i="3" s="1"/>
  <c r="R394" i="3" s="1"/>
  <c r="S394" i="3" s="1"/>
  <c r="T394" i="3" s="1"/>
  <c r="AE394" i="3"/>
  <c r="AD394" i="3"/>
  <c r="L393" i="3"/>
  <c r="AH394" i="3" l="1"/>
  <c r="AG394" i="3"/>
  <c r="U393" i="3"/>
  <c r="D394" i="3" s="1"/>
  <c r="E394" i="3"/>
  <c r="H394" i="3" s="1"/>
  <c r="Y392" i="3"/>
  <c r="K394" i="3" l="1"/>
  <c r="F394" i="3"/>
  <c r="G394" i="3"/>
  <c r="A395" i="3" l="1"/>
  <c r="B395" i="3" s="1"/>
  <c r="V394" i="3"/>
  <c r="I394" i="3"/>
  <c r="J394" i="3"/>
  <c r="M394" i="3"/>
  <c r="N394" i="3" s="1"/>
  <c r="L394" i="3" l="1"/>
  <c r="W394" i="3"/>
  <c r="Z395" i="3"/>
  <c r="AA395" i="3"/>
  <c r="AC395" i="3"/>
  <c r="P395" i="3"/>
  <c r="Q395" i="3" s="1"/>
  <c r="R395" i="3" s="1"/>
  <c r="S395" i="3" s="1"/>
  <c r="T395" i="3" s="1"/>
  <c r="AE395" i="3"/>
  <c r="AD395" i="3"/>
  <c r="U394" i="3" l="1"/>
  <c r="AH395" i="3"/>
  <c r="E395" i="3"/>
  <c r="H395" i="3" s="1"/>
  <c r="D395" i="3"/>
  <c r="AG395" i="3"/>
  <c r="Y393" i="3"/>
  <c r="K395" i="3" l="1"/>
  <c r="F395" i="3"/>
  <c r="G395" i="3"/>
  <c r="I395" i="3" l="1"/>
  <c r="J395" i="3"/>
  <c r="M395" i="3"/>
  <c r="N395" i="3" s="1"/>
  <c r="A396" i="3"/>
  <c r="B396" i="3" s="1"/>
  <c r="V395" i="3"/>
  <c r="W395" i="3" s="1"/>
  <c r="AA396" i="3" l="1"/>
  <c r="P396" i="3"/>
  <c r="Q396" i="3" s="1"/>
  <c r="R396" i="3" s="1"/>
  <c r="S396" i="3" s="1"/>
  <c r="T396" i="3" s="1"/>
  <c r="Z396" i="3"/>
  <c r="AC396" i="3"/>
  <c r="AE396" i="3"/>
  <c r="AD396" i="3"/>
  <c r="L395" i="3"/>
  <c r="U395" i="3" l="1"/>
  <c r="D396" i="3" s="1"/>
  <c r="AG396" i="3"/>
  <c r="AH396" i="3"/>
  <c r="E396" i="3"/>
  <c r="H396" i="3" s="1"/>
  <c r="Y394" i="3"/>
  <c r="K396" i="3" l="1"/>
  <c r="F396" i="3"/>
  <c r="G396" i="3"/>
  <c r="I396" i="3" l="1"/>
  <c r="J396" i="3"/>
  <c r="M396" i="3"/>
  <c r="N396" i="3" s="1"/>
  <c r="A397" i="3"/>
  <c r="B397" i="3" s="1"/>
  <c r="V396" i="3"/>
  <c r="W396" i="3" s="1"/>
  <c r="L396" i="3" l="1"/>
  <c r="P397" i="3"/>
  <c r="Q397" i="3" s="1"/>
  <c r="R397" i="3" s="1"/>
  <c r="S397" i="3" s="1"/>
  <c r="T397" i="3" s="1"/>
  <c r="AD397" i="3"/>
  <c r="AC397" i="3"/>
  <c r="AA397" i="3"/>
  <c r="Z397" i="3"/>
  <c r="AE397" i="3"/>
  <c r="U396" i="3" l="1"/>
  <c r="E397" i="3" s="1"/>
  <c r="H397" i="3" s="1"/>
  <c r="AH397" i="3"/>
  <c r="AG397" i="3"/>
  <c r="D397" i="3"/>
  <c r="Y395" i="3"/>
  <c r="F397" i="3" l="1"/>
  <c r="G397" i="3"/>
  <c r="K397" i="3"/>
  <c r="A398" i="3" l="1"/>
  <c r="B398" i="3" s="1"/>
  <c r="V397" i="3"/>
  <c r="I397" i="3"/>
  <c r="J397" i="3"/>
  <c r="M397" i="3"/>
  <c r="N397" i="3" s="1"/>
  <c r="L397" i="3" l="1"/>
  <c r="W397" i="3"/>
  <c r="AC398" i="3"/>
  <c r="P398" i="3"/>
  <c r="Q398" i="3" s="1"/>
  <c r="R398" i="3" s="1"/>
  <c r="S398" i="3" s="1"/>
  <c r="T398" i="3" s="1"/>
  <c r="Z398" i="3"/>
  <c r="AA398" i="3"/>
  <c r="AE398" i="3"/>
  <c r="AD398" i="3"/>
  <c r="U397" i="3" l="1"/>
  <c r="E398" i="3"/>
  <c r="H398" i="3" s="1"/>
  <c r="D398" i="3"/>
  <c r="AH398" i="3"/>
  <c r="AG398" i="3"/>
  <c r="Y396" i="3"/>
  <c r="K398" i="3" l="1"/>
  <c r="F398" i="3"/>
  <c r="G398" i="3"/>
  <c r="A399" i="3" l="1"/>
  <c r="B399" i="3" s="1"/>
  <c r="V398" i="3"/>
  <c r="I398" i="3"/>
  <c r="J398" i="3"/>
  <c r="M398" i="3"/>
  <c r="N398" i="3" s="1"/>
  <c r="W398" i="3" l="1"/>
  <c r="L398" i="3"/>
  <c r="AC399" i="3"/>
  <c r="AA399" i="3"/>
  <c r="Z399" i="3"/>
  <c r="P399" i="3"/>
  <c r="Q399" i="3" s="1"/>
  <c r="R399" i="3" s="1"/>
  <c r="S399" i="3" s="1"/>
  <c r="T399" i="3" s="1"/>
  <c r="AE399" i="3"/>
  <c r="AD399" i="3"/>
  <c r="U398" i="3" l="1"/>
  <c r="E399" i="3" s="1"/>
  <c r="H399" i="3" s="1"/>
  <c r="AG399" i="3"/>
  <c r="D399" i="3"/>
  <c r="AH399" i="3"/>
  <c r="Y397" i="3"/>
  <c r="F399" i="3" l="1"/>
  <c r="G399" i="3"/>
  <c r="K399" i="3"/>
  <c r="I399" i="3" l="1"/>
  <c r="J399" i="3"/>
  <c r="M399" i="3"/>
  <c r="N399" i="3" s="1"/>
  <c r="A400" i="3"/>
  <c r="B400" i="3" s="1"/>
  <c r="V399" i="3"/>
  <c r="W399" i="3" s="1"/>
  <c r="P400" i="3" l="1"/>
  <c r="Q400" i="3" s="1"/>
  <c r="R400" i="3" s="1"/>
  <c r="S400" i="3" s="1"/>
  <c r="T400" i="3" s="1"/>
  <c r="AC400" i="3"/>
  <c r="AA400" i="3"/>
  <c r="Z400" i="3"/>
  <c r="AE400" i="3"/>
  <c r="AD400" i="3"/>
  <c r="L399" i="3"/>
  <c r="U399" i="3" l="1"/>
  <c r="AG400" i="3"/>
  <c r="D400" i="3"/>
  <c r="E400" i="3"/>
  <c r="H400" i="3" s="1"/>
  <c r="AH400" i="3"/>
  <c r="Y398" i="3"/>
  <c r="F400" i="3" l="1"/>
  <c r="G400" i="3"/>
  <c r="K400" i="3"/>
  <c r="I400" i="3" l="1"/>
  <c r="J400" i="3"/>
  <c r="M400" i="3"/>
  <c r="N400" i="3" s="1"/>
  <c r="A401" i="3"/>
  <c r="B401" i="3" s="1"/>
  <c r="V400" i="3"/>
  <c r="W400" i="3" s="1"/>
  <c r="AA401" i="3" l="1"/>
  <c r="P401" i="3"/>
  <c r="Q401" i="3" s="1"/>
  <c r="R401" i="3" s="1"/>
  <c r="S401" i="3" s="1"/>
  <c r="T401" i="3" s="1"/>
  <c r="Z401" i="3"/>
  <c r="AC401" i="3"/>
  <c r="AE401" i="3"/>
  <c r="AD401" i="3"/>
  <c r="L400" i="3"/>
  <c r="U400" i="3" l="1"/>
  <c r="E401" i="3" s="1"/>
  <c r="H401" i="3" s="1"/>
  <c r="D401" i="3"/>
  <c r="AH401" i="3"/>
  <c r="AG401" i="3"/>
  <c r="Y399" i="3"/>
  <c r="F401" i="3" l="1"/>
  <c r="G401" i="3"/>
  <c r="K401" i="3"/>
  <c r="I401" i="3" l="1"/>
  <c r="J401" i="3"/>
  <c r="M401" i="3"/>
  <c r="N401" i="3" s="1"/>
  <c r="A402" i="3"/>
  <c r="B402" i="3" s="1"/>
  <c r="V401" i="3"/>
  <c r="L401" i="3" l="1"/>
  <c r="Z402" i="3"/>
  <c r="AA402" i="3"/>
  <c r="P402" i="3"/>
  <c r="Q402" i="3" s="1"/>
  <c r="R402" i="3" s="1"/>
  <c r="S402" i="3" s="1"/>
  <c r="T402" i="3" s="1"/>
  <c r="AC402" i="3"/>
  <c r="AE402" i="3"/>
  <c r="AD402" i="3"/>
  <c r="W401" i="3"/>
  <c r="U401" i="3" l="1"/>
  <c r="E402" i="3" s="1"/>
  <c r="H402" i="3" s="1"/>
  <c r="AH402" i="3"/>
  <c r="D402" i="3"/>
  <c r="AG402" i="3"/>
  <c r="Y400" i="3"/>
  <c r="F402" i="3" l="1"/>
  <c r="G402" i="3"/>
  <c r="K402" i="3"/>
  <c r="A403" i="3" l="1"/>
  <c r="B403" i="3" s="1"/>
  <c r="V402" i="3"/>
  <c r="I402" i="3"/>
  <c r="J402" i="3"/>
  <c r="M402" i="3"/>
  <c r="N402" i="3" s="1"/>
  <c r="L402" i="3" l="1"/>
  <c r="W402" i="3"/>
  <c r="Z403" i="3"/>
  <c r="AC403" i="3"/>
  <c r="P403" i="3"/>
  <c r="Q403" i="3" s="1"/>
  <c r="R403" i="3" s="1"/>
  <c r="S403" i="3" s="1"/>
  <c r="T403" i="3" s="1"/>
  <c r="AA403" i="3"/>
  <c r="AE403" i="3"/>
  <c r="AD403" i="3"/>
  <c r="U402" i="3" l="1"/>
  <c r="D403" i="3" s="1"/>
  <c r="AH403" i="3"/>
  <c r="AG403" i="3"/>
  <c r="E403" i="3"/>
  <c r="H403" i="3" s="1"/>
  <c r="Y401" i="3"/>
  <c r="K403" i="3" l="1"/>
  <c r="F403" i="3"/>
  <c r="G403" i="3"/>
  <c r="I403" i="3" l="1"/>
  <c r="J403" i="3"/>
  <c r="M403" i="3"/>
  <c r="N403" i="3" s="1"/>
  <c r="A404" i="3"/>
  <c r="B404" i="3" s="1"/>
  <c r="V403" i="3"/>
  <c r="W403" i="3" s="1"/>
  <c r="P404" i="3" l="1"/>
  <c r="Q404" i="3" s="1"/>
  <c r="R404" i="3" s="1"/>
  <c r="S404" i="3" s="1"/>
  <c r="T404" i="3" s="1"/>
  <c r="Z404" i="3"/>
  <c r="AA404" i="3"/>
  <c r="AC404" i="3"/>
  <c r="AE404" i="3"/>
  <c r="AD404" i="3"/>
  <c r="L403" i="3"/>
  <c r="U403" i="3" l="1"/>
  <c r="E404" i="3"/>
  <c r="H404" i="3" s="1"/>
  <c r="AH404" i="3"/>
  <c r="D404" i="3"/>
  <c r="AG404" i="3"/>
  <c r="Y402" i="3"/>
  <c r="F404" i="3" l="1"/>
  <c r="G404" i="3"/>
  <c r="K404" i="3"/>
  <c r="I404" i="3" l="1"/>
  <c r="J404" i="3"/>
  <c r="M404" i="3"/>
  <c r="N404" i="3" s="1"/>
  <c r="A405" i="3"/>
  <c r="B405" i="3" s="1"/>
  <c r="V404" i="3"/>
  <c r="W404" i="3" s="1"/>
  <c r="L404" i="3" l="1"/>
  <c r="AA405" i="3"/>
  <c r="Z405" i="3"/>
  <c r="AC405" i="3"/>
  <c r="P405" i="3"/>
  <c r="Q405" i="3" s="1"/>
  <c r="R405" i="3" s="1"/>
  <c r="S405" i="3" s="1"/>
  <c r="T405" i="3" s="1"/>
  <c r="AE405" i="3"/>
  <c r="AD405" i="3"/>
  <c r="U404" i="3" l="1"/>
  <c r="AH405" i="3"/>
  <c r="D405" i="3"/>
  <c r="AG405" i="3"/>
  <c r="E405" i="3"/>
  <c r="H405" i="3" s="1"/>
  <c r="Y403" i="3"/>
  <c r="K405" i="3" l="1"/>
  <c r="F405" i="3"/>
  <c r="G405" i="3"/>
  <c r="I405" i="3" l="1"/>
  <c r="J405" i="3"/>
  <c r="M405" i="3"/>
  <c r="N405" i="3" s="1"/>
  <c r="A406" i="3"/>
  <c r="B406" i="3" s="1"/>
  <c r="V405" i="3"/>
  <c r="W405" i="3" s="1"/>
  <c r="L405" i="3" l="1"/>
  <c r="AA406" i="3"/>
  <c r="Z406" i="3"/>
  <c r="P406" i="3"/>
  <c r="Q406" i="3" s="1"/>
  <c r="R406" i="3" s="1"/>
  <c r="S406" i="3" s="1"/>
  <c r="T406" i="3" s="1"/>
  <c r="AC406" i="3"/>
  <c r="AE406" i="3"/>
  <c r="AD406" i="3"/>
  <c r="U405" i="3" l="1"/>
  <c r="E406" i="3" s="1"/>
  <c r="H406" i="3" s="1"/>
  <c r="AH406" i="3"/>
  <c r="AG406" i="3"/>
  <c r="D406" i="3"/>
  <c r="Y404" i="3"/>
  <c r="F406" i="3" l="1"/>
  <c r="G406" i="3"/>
  <c r="K406" i="3"/>
  <c r="I406" i="3" l="1"/>
  <c r="J406" i="3"/>
  <c r="M406" i="3"/>
  <c r="N406" i="3" s="1"/>
  <c r="A407" i="3"/>
  <c r="B407" i="3" s="1"/>
  <c r="V406" i="3"/>
  <c r="W406" i="3" s="1"/>
  <c r="P407" i="3" l="1"/>
  <c r="Q407" i="3" s="1"/>
  <c r="R407" i="3" s="1"/>
  <c r="S407" i="3" s="1"/>
  <c r="T407" i="3" s="1"/>
  <c r="AA407" i="3"/>
  <c r="Z407" i="3"/>
  <c r="AC407" i="3"/>
  <c r="AE407" i="3"/>
  <c r="AD407" i="3"/>
  <c r="L406" i="3"/>
  <c r="U406" i="3" l="1"/>
  <c r="D407" i="3" s="1"/>
  <c r="AG407" i="3"/>
  <c r="AH407" i="3"/>
  <c r="E407" i="3"/>
  <c r="H407" i="3" s="1"/>
  <c r="Y405" i="3"/>
  <c r="K407" i="3" l="1"/>
  <c r="F407" i="3"/>
  <c r="G407" i="3"/>
  <c r="I407" i="3" l="1"/>
  <c r="J407" i="3"/>
  <c r="M407" i="3"/>
  <c r="N407" i="3" s="1"/>
  <c r="A408" i="3"/>
  <c r="B408" i="3" s="1"/>
  <c r="V407" i="3"/>
  <c r="W407" i="3" s="1"/>
  <c r="Z408" i="3" l="1"/>
  <c r="AC408" i="3"/>
  <c r="AA408" i="3"/>
  <c r="P408" i="3"/>
  <c r="Q408" i="3" s="1"/>
  <c r="R408" i="3" s="1"/>
  <c r="S408" i="3" s="1"/>
  <c r="T408" i="3" s="1"/>
  <c r="AE408" i="3"/>
  <c r="AD408" i="3"/>
  <c r="L407" i="3"/>
  <c r="U407" i="3" l="1"/>
  <c r="E408" i="3"/>
  <c r="H408" i="3" s="1"/>
  <c r="AG408" i="3"/>
  <c r="AH408" i="3"/>
  <c r="D408" i="3"/>
  <c r="Y406" i="3"/>
  <c r="F408" i="3" l="1"/>
  <c r="G408" i="3"/>
  <c r="K408" i="3"/>
  <c r="A409" i="3" l="1"/>
  <c r="B409" i="3" s="1"/>
  <c r="V408" i="3"/>
  <c r="I408" i="3"/>
  <c r="J408" i="3"/>
  <c r="M408" i="3"/>
  <c r="N408" i="3" s="1"/>
  <c r="L408" i="3" l="1"/>
  <c r="W408" i="3"/>
  <c r="Z409" i="3"/>
  <c r="P409" i="3"/>
  <c r="Q409" i="3" s="1"/>
  <c r="R409" i="3" s="1"/>
  <c r="S409" i="3" s="1"/>
  <c r="T409" i="3" s="1"/>
  <c r="AC409" i="3"/>
  <c r="AA409" i="3"/>
  <c r="AE409" i="3"/>
  <c r="AD409" i="3"/>
  <c r="U408" i="3" l="1"/>
  <c r="E409" i="3"/>
  <c r="H409" i="3" s="1"/>
  <c r="D409" i="3"/>
  <c r="AG409" i="3"/>
  <c r="AH409" i="3"/>
  <c r="Y407" i="3"/>
  <c r="F409" i="3" l="1"/>
  <c r="G409" i="3"/>
  <c r="K409" i="3"/>
  <c r="A410" i="3" l="1"/>
  <c r="B410" i="3" s="1"/>
  <c r="V409" i="3"/>
  <c r="I409" i="3"/>
  <c r="J409" i="3"/>
  <c r="M409" i="3"/>
  <c r="N409" i="3" s="1"/>
  <c r="W409" i="3" l="1"/>
  <c r="L409" i="3"/>
  <c r="P410" i="3"/>
  <c r="Q410" i="3" s="1"/>
  <c r="R410" i="3" s="1"/>
  <c r="S410" i="3" s="1"/>
  <c r="T410" i="3" s="1"/>
  <c r="AC410" i="3"/>
  <c r="Z410" i="3"/>
  <c r="AA410" i="3"/>
  <c r="AE410" i="3"/>
  <c r="AD410" i="3"/>
  <c r="AG410" i="3" l="1"/>
  <c r="U409" i="3"/>
  <c r="D410" i="3" s="1"/>
  <c r="E410" i="3"/>
  <c r="H410" i="3" s="1"/>
  <c r="AH410" i="3"/>
  <c r="Y408" i="3"/>
  <c r="K410" i="3" l="1"/>
  <c r="F410" i="3"/>
  <c r="G410" i="3"/>
  <c r="I410" i="3" l="1"/>
  <c r="J410" i="3"/>
  <c r="M410" i="3"/>
  <c r="N410" i="3" s="1"/>
  <c r="A411" i="3"/>
  <c r="B411" i="3" s="1"/>
  <c r="V410" i="3"/>
  <c r="W410" i="3" s="1"/>
  <c r="Z411" i="3" l="1"/>
  <c r="AA411" i="3"/>
  <c r="AC411" i="3"/>
  <c r="P411" i="3"/>
  <c r="Q411" i="3" s="1"/>
  <c r="R411" i="3" s="1"/>
  <c r="S411" i="3" s="1"/>
  <c r="T411" i="3" s="1"/>
  <c r="AE411" i="3"/>
  <c r="AD411" i="3"/>
  <c r="L410" i="3"/>
  <c r="U410" i="3" l="1"/>
  <c r="E411" i="3"/>
  <c r="H411" i="3" s="1"/>
  <c r="AH411" i="3"/>
  <c r="D411" i="3"/>
  <c r="AG411" i="3"/>
  <c r="Y409" i="3"/>
  <c r="F411" i="3" l="1"/>
  <c r="G411" i="3"/>
  <c r="K411" i="3"/>
  <c r="I411" i="3" l="1"/>
  <c r="J411" i="3"/>
  <c r="M411" i="3"/>
  <c r="N411" i="3" s="1"/>
  <c r="A412" i="3"/>
  <c r="B412" i="3" s="1"/>
  <c r="V411" i="3"/>
  <c r="W411" i="3" s="1"/>
  <c r="P412" i="3" l="1"/>
  <c r="Q412" i="3" s="1"/>
  <c r="R412" i="3" s="1"/>
  <c r="S412" i="3" s="1"/>
  <c r="T412" i="3" s="1"/>
  <c r="AC412" i="3"/>
  <c r="Z412" i="3"/>
  <c r="AA412" i="3"/>
  <c r="AE412" i="3"/>
  <c r="AD412" i="3"/>
  <c r="L411" i="3"/>
  <c r="U411" i="3" l="1"/>
  <c r="D412" i="3" s="1"/>
  <c r="AG412" i="3"/>
  <c r="AH412" i="3"/>
  <c r="E412" i="3"/>
  <c r="H412" i="3" s="1"/>
  <c r="Y410" i="3"/>
  <c r="K412" i="3" l="1"/>
  <c r="F412" i="3"/>
  <c r="G412" i="3"/>
  <c r="I412" i="3" l="1"/>
  <c r="J412" i="3"/>
  <c r="M412" i="3"/>
  <c r="N412" i="3" s="1"/>
  <c r="A413" i="3"/>
  <c r="B413" i="3" s="1"/>
  <c r="V412" i="3"/>
  <c r="W412" i="3" s="1"/>
  <c r="AC413" i="3" l="1"/>
  <c r="AD413" i="3"/>
  <c r="Z413" i="3"/>
  <c r="AA413" i="3"/>
  <c r="P413" i="3"/>
  <c r="Q413" i="3" s="1"/>
  <c r="R413" i="3" s="1"/>
  <c r="S413" i="3" s="1"/>
  <c r="T413" i="3" s="1"/>
  <c r="AE413" i="3"/>
  <c r="L412" i="3"/>
  <c r="U412" i="3" l="1"/>
  <c r="E413" i="3"/>
  <c r="H413" i="3" s="1"/>
  <c r="AH413" i="3"/>
  <c r="AG413" i="3"/>
  <c r="D413" i="3"/>
  <c r="Y411" i="3"/>
  <c r="F413" i="3" l="1"/>
  <c r="G413" i="3"/>
  <c r="K413" i="3"/>
  <c r="A414" i="3" l="1"/>
  <c r="B414" i="3" s="1"/>
  <c r="V413" i="3"/>
  <c r="I413" i="3"/>
  <c r="J413" i="3"/>
  <c r="M413" i="3"/>
  <c r="N413" i="3" s="1"/>
  <c r="W413" i="3" l="1"/>
  <c r="L413" i="3"/>
  <c r="P414" i="3"/>
  <c r="Q414" i="3" s="1"/>
  <c r="R414" i="3" s="1"/>
  <c r="S414" i="3" s="1"/>
  <c r="T414" i="3" s="1"/>
  <c r="AA414" i="3"/>
  <c r="AC414" i="3"/>
  <c r="Z414" i="3"/>
  <c r="AE414" i="3"/>
  <c r="AD414" i="3"/>
  <c r="U413" i="3" l="1"/>
  <c r="E414" i="3"/>
  <c r="H414" i="3" s="1"/>
  <c r="AG414" i="3"/>
  <c r="AH414" i="3"/>
  <c r="D414" i="3"/>
  <c r="Y412" i="3"/>
  <c r="F414" i="3" l="1"/>
  <c r="G414" i="3"/>
  <c r="K414" i="3"/>
  <c r="A415" i="3" l="1"/>
  <c r="B415" i="3" s="1"/>
  <c r="V414" i="3"/>
  <c r="I414" i="3"/>
  <c r="J414" i="3"/>
  <c r="M414" i="3"/>
  <c r="N414" i="3" s="1"/>
  <c r="W414" i="3" l="1"/>
  <c r="L414" i="3"/>
  <c r="Z415" i="3"/>
  <c r="P415" i="3"/>
  <c r="Q415" i="3" s="1"/>
  <c r="R415" i="3" s="1"/>
  <c r="S415" i="3" s="1"/>
  <c r="T415" i="3" s="1"/>
  <c r="AA415" i="3"/>
  <c r="AC415" i="3"/>
  <c r="AE415" i="3"/>
  <c r="AD415" i="3"/>
  <c r="U414" i="3" l="1"/>
  <c r="D415" i="3"/>
  <c r="AG415" i="3"/>
  <c r="AH415" i="3"/>
  <c r="E415" i="3"/>
  <c r="H415" i="3" s="1"/>
  <c r="Y413" i="3"/>
  <c r="F415" i="3" l="1"/>
  <c r="G415" i="3"/>
  <c r="K415" i="3"/>
  <c r="A416" i="3" l="1"/>
  <c r="B416" i="3" s="1"/>
  <c r="V415" i="3"/>
  <c r="I415" i="3"/>
  <c r="J415" i="3"/>
  <c r="M415" i="3"/>
  <c r="N415" i="3" s="1"/>
  <c r="L415" i="3" l="1"/>
  <c r="W415" i="3"/>
  <c r="AC416" i="3"/>
  <c r="Z416" i="3"/>
  <c r="AA416" i="3"/>
  <c r="P416" i="3"/>
  <c r="Q416" i="3" s="1"/>
  <c r="R416" i="3" s="1"/>
  <c r="S416" i="3" s="1"/>
  <c r="T416" i="3" s="1"/>
  <c r="AE416" i="3"/>
  <c r="AD416" i="3"/>
  <c r="U415" i="3" l="1"/>
  <c r="D416" i="3"/>
  <c r="E416" i="3"/>
  <c r="H416" i="3" s="1"/>
  <c r="AH416" i="3"/>
  <c r="AG416" i="3"/>
  <c r="Y414" i="3"/>
  <c r="K416" i="3" l="1"/>
  <c r="F416" i="3"/>
  <c r="G416" i="3"/>
  <c r="A417" i="3" l="1"/>
  <c r="B417" i="3" s="1"/>
  <c r="V416" i="3"/>
  <c r="I416" i="3"/>
  <c r="J416" i="3"/>
  <c r="M416" i="3"/>
  <c r="N416" i="3" s="1"/>
  <c r="W416" i="3" l="1"/>
  <c r="L416" i="3"/>
  <c r="Z417" i="3"/>
  <c r="P417" i="3"/>
  <c r="Q417" i="3" s="1"/>
  <c r="R417" i="3" s="1"/>
  <c r="S417" i="3" s="1"/>
  <c r="T417" i="3" s="1"/>
  <c r="AC417" i="3"/>
  <c r="AA417" i="3"/>
  <c r="AE417" i="3"/>
  <c r="AD417" i="3"/>
  <c r="U416" i="3" l="1"/>
  <c r="D417" i="3"/>
  <c r="AH417" i="3"/>
  <c r="E417" i="3"/>
  <c r="H417" i="3" s="1"/>
  <c r="AG417" i="3"/>
  <c r="Y415" i="3"/>
  <c r="K417" i="3" l="1"/>
  <c r="F417" i="3"/>
  <c r="G417" i="3"/>
  <c r="I417" i="3" l="1"/>
  <c r="J417" i="3"/>
  <c r="M417" i="3"/>
  <c r="N417" i="3" s="1"/>
  <c r="A418" i="3"/>
  <c r="B418" i="3" s="1"/>
  <c r="V417" i="3"/>
  <c r="W417" i="3" s="1"/>
  <c r="L417" i="3" l="1"/>
  <c r="Z418" i="3"/>
  <c r="P418" i="3"/>
  <c r="Q418" i="3" s="1"/>
  <c r="R418" i="3" s="1"/>
  <c r="S418" i="3" s="1"/>
  <c r="T418" i="3" s="1"/>
  <c r="AC418" i="3"/>
  <c r="AA418" i="3"/>
  <c r="AE418" i="3"/>
  <c r="AD418" i="3"/>
  <c r="U417" i="3" l="1"/>
  <c r="E418" i="3"/>
  <c r="H418" i="3" s="1"/>
  <c r="AH418" i="3"/>
  <c r="D418" i="3"/>
  <c r="AG418" i="3"/>
  <c r="Y416" i="3"/>
  <c r="F418" i="3" l="1"/>
  <c r="G418" i="3"/>
  <c r="K418" i="3"/>
  <c r="A419" i="3" l="1"/>
  <c r="B419" i="3" s="1"/>
  <c r="V418" i="3"/>
  <c r="I418" i="3"/>
  <c r="J418" i="3"/>
  <c r="M418" i="3"/>
  <c r="N418" i="3" s="1"/>
  <c r="L418" i="3" l="1"/>
  <c r="W418" i="3"/>
  <c r="Z419" i="3"/>
  <c r="AC419" i="3"/>
  <c r="AA419" i="3"/>
  <c r="P419" i="3"/>
  <c r="Q419" i="3" s="1"/>
  <c r="R419" i="3" s="1"/>
  <c r="S419" i="3" s="1"/>
  <c r="T419" i="3" s="1"/>
  <c r="AE419" i="3"/>
  <c r="AD419" i="3"/>
  <c r="U418" i="3" l="1"/>
  <c r="E419" i="3"/>
  <c r="H419" i="3" s="1"/>
  <c r="D419" i="3"/>
  <c r="AG419" i="3"/>
  <c r="AH419" i="3"/>
  <c r="Y417" i="3"/>
  <c r="F419" i="3" l="1"/>
  <c r="G419" i="3"/>
  <c r="K419" i="3"/>
  <c r="A420" i="3" l="1"/>
  <c r="B420" i="3" s="1"/>
  <c r="V419" i="3"/>
  <c r="I419" i="3"/>
  <c r="J419" i="3"/>
  <c r="M419" i="3"/>
  <c r="N419" i="3" s="1"/>
  <c r="L419" i="3" l="1"/>
  <c r="W419" i="3"/>
  <c r="P420" i="3"/>
  <c r="Q420" i="3" s="1"/>
  <c r="R420" i="3" s="1"/>
  <c r="S420" i="3" s="1"/>
  <c r="T420" i="3" s="1"/>
  <c r="AC420" i="3"/>
  <c r="Z420" i="3"/>
  <c r="AA420" i="3"/>
  <c r="AE420" i="3"/>
  <c r="AD420" i="3"/>
  <c r="U419" i="3" l="1"/>
  <c r="E420" i="3"/>
  <c r="H420" i="3" s="1"/>
  <c r="D420" i="3"/>
  <c r="AG420" i="3"/>
  <c r="AH420" i="3"/>
  <c r="Y418" i="3"/>
  <c r="F420" i="3" l="1"/>
  <c r="G420" i="3"/>
  <c r="K420" i="3"/>
  <c r="A421" i="3" l="1"/>
  <c r="B421" i="3" s="1"/>
  <c r="V420" i="3"/>
  <c r="I420" i="3"/>
  <c r="J420" i="3"/>
  <c r="M420" i="3"/>
  <c r="N420" i="3" s="1"/>
  <c r="W420" i="3" l="1"/>
  <c r="L420" i="3"/>
  <c r="Z421" i="3"/>
  <c r="P421" i="3"/>
  <c r="Q421" i="3" s="1"/>
  <c r="R421" i="3" s="1"/>
  <c r="S421" i="3" s="1"/>
  <c r="T421" i="3" s="1"/>
  <c r="AC421" i="3"/>
  <c r="AA421" i="3"/>
  <c r="AE421" i="3"/>
  <c r="AD421" i="3"/>
  <c r="U420" i="3" l="1"/>
  <c r="D421" i="3" s="1"/>
  <c r="AH421" i="3"/>
  <c r="AG421" i="3"/>
  <c r="E421" i="3"/>
  <c r="H421" i="3" s="1"/>
  <c r="Y419" i="3"/>
  <c r="K421" i="3" l="1"/>
  <c r="F421" i="3"/>
  <c r="G421" i="3"/>
  <c r="I421" i="3" l="1"/>
  <c r="J421" i="3"/>
  <c r="M421" i="3"/>
  <c r="N421" i="3" s="1"/>
  <c r="A422" i="3"/>
  <c r="B422" i="3" s="1"/>
  <c r="V421" i="3"/>
  <c r="W421" i="3" s="1"/>
  <c r="Z422" i="3" l="1"/>
  <c r="AA422" i="3"/>
  <c r="AC422" i="3"/>
  <c r="P422" i="3"/>
  <c r="Q422" i="3" s="1"/>
  <c r="R422" i="3" s="1"/>
  <c r="S422" i="3" s="1"/>
  <c r="T422" i="3" s="1"/>
  <c r="AE422" i="3"/>
  <c r="AD422" i="3"/>
  <c r="L421" i="3"/>
  <c r="U421" i="3" l="1"/>
  <c r="D422" i="3"/>
  <c r="AG422" i="3"/>
  <c r="E422" i="3"/>
  <c r="H422" i="3" s="1"/>
  <c r="AH422" i="3"/>
  <c r="Y420" i="3"/>
  <c r="K422" i="3" l="1"/>
  <c r="F422" i="3"/>
  <c r="G422" i="3"/>
  <c r="I422" i="3" l="1"/>
  <c r="J422" i="3"/>
  <c r="M422" i="3"/>
  <c r="N422" i="3" s="1"/>
  <c r="A423" i="3"/>
  <c r="B423" i="3" s="1"/>
  <c r="V422" i="3"/>
  <c r="W422" i="3" s="1"/>
  <c r="AC423" i="3" l="1"/>
  <c r="P423" i="3"/>
  <c r="Q423" i="3" s="1"/>
  <c r="R423" i="3" s="1"/>
  <c r="S423" i="3" s="1"/>
  <c r="T423" i="3" s="1"/>
  <c r="Z423" i="3"/>
  <c r="AA423" i="3"/>
  <c r="AE423" i="3"/>
  <c r="AD423" i="3"/>
  <c r="L422" i="3"/>
  <c r="U422" i="3" l="1"/>
  <c r="D423" i="3"/>
  <c r="AH423" i="3"/>
  <c r="AG423" i="3"/>
  <c r="E423" i="3"/>
  <c r="H423" i="3" s="1"/>
  <c r="Y421" i="3"/>
  <c r="K423" i="3" l="1"/>
  <c r="F423" i="3"/>
  <c r="G423" i="3"/>
  <c r="A424" i="3" l="1"/>
  <c r="B424" i="3" s="1"/>
  <c r="V423" i="3"/>
  <c r="I423" i="3"/>
  <c r="J423" i="3"/>
  <c r="M423" i="3"/>
  <c r="N423" i="3" s="1"/>
  <c r="W423" i="3" l="1"/>
  <c r="L423" i="3"/>
  <c r="AA424" i="3"/>
  <c r="AC424" i="3"/>
  <c r="P424" i="3"/>
  <c r="Q424" i="3" s="1"/>
  <c r="R424" i="3" s="1"/>
  <c r="S424" i="3" s="1"/>
  <c r="T424" i="3" s="1"/>
  <c r="Z424" i="3"/>
  <c r="AE424" i="3"/>
  <c r="AD424" i="3"/>
  <c r="U423" i="3" l="1"/>
  <c r="E424" i="3"/>
  <c r="H424" i="3" s="1"/>
  <c r="AG424" i="3"/>
  <c r="D424" i="3"/>
  <c r="AH424" i="3"/>
  <c r="Y422" i="3"/>
  <c r="F424" i="3" l="1"/>
  <c r="G424" i="3"/>
  <c r="K424" i="3"/>
  <c r="I424" i="3" l="1"/>
  <c r="J424" i="3"/>
  <c r="M424" i="3"/>
  <c r="N424" i="3" s="1"/>
  <c r="A425" i="3"/>
  <c r="B425" i="3" s="1"/>
  <c r="V424" i="3"/>
  <c r="W424" i="3" s="1"/>
  <c r="AA425" i="3" l="1"/>
  <c r="P425" i="3"/>
  <c r="Q425" i="3" s="1"/>
  <c r="R425" i="3" s="1"/>
  <c r="S425" i="3" s="1"/>
  <c r="T425" i="3" s="1"/>
  <c r="AC425" i="3"/>
  <c r="Z425" i="3"/>
  <c r="AE425" i="3"/>
  <c r="AD425" i="3"/>
  <c r="L424" i="3"/>
  <c r="U424" i="3" l="1"/>
  <c r="E425" i="3"/>
  <c r="H425" i="3" s="1"/>
  <c r="D425" i="3"/>
  <c r="AH425" i="3"/>
  <c r="AG425" i="3"/>
  <c r="Y423" i="3"/>
  <c r="F425" i="3" l="1"/>
  <c r="G425" i="3"/>
  <c r="K425" i="3"/>
  <c r="A426" i="3" l="1"/>
  <c r="B426" i="3" s="1"/>
  <c r="V425" i="3"/>
  <c r="I425" i="3"/>
  <c r="J425" i="3"/>
  <c r="M425" i="3"/>
  <c r="N425" i="3" s="1"/>
  <c r="L425" i="3" l="1"/>
  <c r="W425" i="3"/>
  <c r="P426" i="3"/>
  <c r="Q426" i="3" s="1"/>
  <c r="R426" i="3" s="1"/>
  <c r="S426" i="3" s="1"/>
  <c r="T426" i="3" s="1"/>
  <c r="AA426" i="3"/>
  <c r="AC426" i="3"/>
  <c r="Z426" i="3"/>
  <c r="AE426" i="3"/>
  <c r="AD426" i="3"/>
  <c r="U425" i="3" l="1"/>
  <c r="D426" i="3"/>
  <c r="AH426" i="3"/>
  <c r="E426" i="3"/>
  <c r="H426" i="3" s="1"/>
  <c r="AG426" i="3"/>
  <c r="Y424" i="3"/>
  <c r="K426" i="3" l="1"/>
  <c r="F426" i="3"/>
  <c r="G426" i="3"/>
  <c r="I426" i="3" l="1"/>
  <c r="J426" i="3"/>
  <c r="M426" i="3"/>
  <c r="N426" i="3" s="1"/>
  <c r="A427" i="3"/>
  <c r="B427" i="3" s="1"/>
  <c r="V426" i="3"/>
  <c r="W426" i="3" l="1"/>
  <c r="P427" i="3"/>
  <c r="Q427" i="3" s="1"/>
  <c r="R427" i="3" s="1"/>
  <c r="S427" i="3" s="1"/>
  <c r="T427" i="3" s="1"/>
  <c r="AC427" i="3"/>
  <c r="Z427" i="3"/>
  <c r="AA427" i="3"/>
  <c r="AE427" i="3"/>
  <c r="AD427" i="3"/>
  <c r="L426" i="3"/>
  <c r="U426" i="3" l="1"/>
  <c r="E427" i="3"/>
  <c r="H427" i="3" s="1"/>
  <c r="AH427" i="3"/>
  <c r="AG427" i="3"/>
  <c r="D427" i="3"/>
  <c r="Y425" i="3"/>
  <c r="F427" i="3" l="1"/>
  <c r="G427" i="3"/>
  <c r="K427" i="3"/>
  <c r="A428" i="3" l="1"/>
  <c r="B428" i="3" s="1"/>
  <c r="V427" i="3"/>
  <c r="I427" i="3"/>
  <c r="J427" i="3"/>
  <c r="M427" i="3"/>
  <c r="N427" i="3" s="1"/>
  <c r="L427" i="3" l="1"/>
  <c r="W427" i="3"/>
  <c r="AA428" i="3"/>
  <c r="P428" i="3"/>
  <c r="Q428" i="3" s="1"/>
  <c r="R428" i="3" s="1"/>
  <c r="S428" i="3" s="1"/>
  <c r="T428" i="3" s="1"/>
  <c r="Z428" i="3"/>
  <c r="AC428" i="3"/>
  <c r="AE428" i="3"/>
  <c r="AD428" i="3"/>
  <c r="U427" i="3" l="1"/>
  <c r="E428" i="3" s="1"/>
  <c r="H428" i="3" s="1"/>
  <c r="AG428" i="3"/>
  <c r="AH428" i="3"/>
  <c r="D428" i="3"/>
  <c r="Y426" i="3"/>
  <c r="F428" i="3" l="1"/>
  <c r="G428" i="3"/>
  <c r="K428" i="3"/>
  <c r="I428" i="3" l="1"/>
  <c r="J428" i="3"/>
  <c r="M428" i="3"/>
  <c r="N428" i="3" s="1"/>
  <c r="A429" i="3"/>
  <c r="B429" i="3" s="1"/>
  <c r="V428" i="3"/>
  <c r="W428" i="3" s="1"/>
  <c r="Z429" i="3" l="1"/>
  <c r="P429" i="3"/>
  <c r="Q429" i="3" s="1"/>
  <c r="R429" i="3" s="1"/>
  <c r="S429" i="3" s="1"/>
  <c r="T429" i="3" s="1"/>
  <c r="AC429" i="3"/>
  <c r="AA429" i="3"/>
  <c r="AE429" i="3"/>
  <c r="AD429" i="3"/>
  <c r="L428" i="3"/>
  <c r="U428" i="3" l="1"/>
  <c r="E429" i="3"/>
  <c r="H429" i="3" s="1"/>
  <c r="AG429" i="3"/>
  <c r="D429" i="3"/>
  <c r="AH429" i="3"/>
  <c r="Y427" i="3"/>
  <c r="K429" i="3" l="1"/>
  <c r="F429" i="3"/>
  <c r="G429" i="3"/>
  <c r="I429" i="3" l="1"/>
  <c r="J429" i="3"/>
  <c r="M429" i="3"/>
  <c r="N429" i="3" s="1"/>
  <c r="A430" i="3"/>
  <c r="B430" i="3" s="1"/>
  <c r="V429" i="3"/>
  <c r="W429" i="3" s="1"/>
  <c r="AA430" i="3" l="1"/>
  <c r="P430" i="3"/>
  <c r="Q430" i="3" s="1"/>
  <c r="R430" i="3" s="1"/>
  <c r="S430" i="3" s="1"/>
  <c r="T430" i="3" s="1"/>
  <c r="Z430" i="3"/>
  <c r="AC430" i="3"/>
  <c r="AE430" i="3"/>
  <c r="AD430" i="3"/>
  <c r="L429" i="3"/>
  <c r="U429" i="3" l="1"/>
  <c r="AH430" i="3"/>
  <c r="AG430" i="3"/>
  <c r="D430" i="3"/>
  <c r="E430" i="3"/>
  <c r="H430" i="3" s="1"/>
  <c r="Y428" i="3"/>
  <c r="K430" i="3" l="1"/>
  <c r="F430" i="3"/>
  <c r="G430" i="3"/>
  <c r="I430" i="3" l="1"/>
  <c r="J430" i="3"/>
  <c r="M430" i="3"/>
  <c r="N430" i="3" s="1"/>
  <c r="A431" i="3"/>
  <c r="B431" i="3" s="1"/>
  <c r="V430" i="3"/>
  <c r="W430" i="3" s="1"/>
  <c r="AC431" i="3" l="1"/>
  <c r="AA431" i="3"/>
  <c r="P431" i="3"/>
  <c r="Q431" i="3" s="1"/>
  <c r="R431" i="3" s="1"/>
  <c r="S431" i="3" s="1"/>
  <c r="T431" i="3" s="1"/>
  <c r="Z431" i="3"/>
  <c r="AE431" i="3"/>
  <c r="AD431" i="3"/>
  <c r="L430" i="3"/>
  <c r="U430" i="3" l="1"/>
  <c r="D431" i="3"/>
  <c r="E431" i="3"/>
  <c r="H431" i="3" s="1"/>
  <c r="AG431" i="3"/>
  <c r="AH431" i="3"/>
  <c r="Y429" i="3"/>
  <c r="K431" i="3" l="1"/>
  <c r="F431" i="3"/>
  <c r="G431" i="3"/>
  <c r="I431" i="3" l="1"/>
  <c r="J431" i="3"/>
  <c r="M431" i="3"/>
  <c r="N431" i="3" s="1"/>
  <c r="A432" i="3"/>
  <c r="B432" i="3" s="1"/>
  <c r="V431" i="3"/>
  <c r="W431" i="3" s="1"/>
  <c r="AA432" i="3" l="1"/>
  <c r="P432" i="3"/>
  <c r="Q432" i="3" s="1"/>
  <c r="R432" i="3" s="1"/>
  <c r="S432" i="3" s="1"/>
  <c r="T432" i="3" s="1"/>
  <c r="Z432" i="3"/>
  <c r="AC432" i="3"/>
  <c r="AE432" i="3"/>
  <c r="AD432" i="3"/>
  <c r="L431" i="3"/>
  <c r="U431" i="3" l="1"/>
  <c r="AG432" i="3"/>
  <c r="E432" i="3"/>
  <c r="H432" i="3" s="1"/>
  <c r="D432" i="3"/>
  <c r="AH432" i="3"/>
  <c r="Y430" i="3"/>
  <c r="F432" i="3" l="1"/>
  <c r="G432" i="3"/>
  <c r="K432" i="3"/>
  <c r="I432" i="3" l="1"/>
  <c r="J432" i="3"/>
  <c r="M432" i="3"/>
  <c r="N432" i="3" s="1"/>
  <c r="A433" i="3"/>
  <c r="B433" i="3" s="1"/>
  <c r="V432" i="3"/>
  <c r="W432" i="3" s="1"/>
  <c r="AA433" i="3" l="1"/>
  <c r="AC433" i="3"/>
  <c r="AD433" i="3"/>
  <c r="Z433" i="3"/>
  <c r="P433" i="3"/>
  <c r="Q433" i="3" s="1"/>
  <c r="R433" i="3" s="1"/>
  <c r="S433" i="3" s="1"/>
  <c r="T433" i="3" s="1"/>
  <c r="AE433" i="3"/>
  <c r="L432" i="3"/>
  <c r="U432" i="3" l="1"/>
  <c r="E433" i="3"/>
  <c r="H433" i="3" s="1"/>
  <c r="D433" i="3"/>
  <c r="AG433" i="3"/>
  <c r="AH433" i="3"/>
  <c r="Y431" i="3"/>
  <c r="K433" i="3" l="1"/>
  <c r="F433" i="3"/>
  <c r="G433" i="3"/>
  <c r="I433" i="3" l="1"/>
  <c r="J433" i="3"/>
  <c r="M433" i="3"/>
  <c r="N433" i="3" s="1"/>
  <c r="A434" i="3"/>
  <c r="B434" i="3" s="1"/>
  <c r="V433" i="3"/>
  <c r="W433" i="3" s="1"/>
  <c r="AC434" i="3" l="1"/>
  <c r="P434" i="3"/>
  <c r="Q434" i="3" s="1"/>
  <c r="R434" i="3" s="1"/>
  <c r="S434" i="3" s="1"/>
  <c r="T434" i="3" s="1"/>
  <c r="Z434" i="3"/>
  <c r="AA434" i="3"/>
  <c r="AD434" i="3"/>
  <c r="AE434" i="3"/>
  <c r="L433" i="3"/>
  <c r="U433" i="3" l="1"/>
  <c r="AG434" i="3"/>
  <c r="D434" i="3"/>
  <c r="AH434" i="3"/>
  <c r="E434" i="3"/>
  <c r="H434" i="3" s="1"/>
  <c r="Y432" i="3"/>
  <c r="F434" i="3" l="1"/>
  <c r="G434" i="3"/>
  <c r="K434" i="3"/>
  <c r="A435" i="3" l="1"/>
  <c r="B435" i="3" s="1"/>
  <c r="V434" i="3"/>
  <c r="I434" i="3"/>
  <c r="W434" i="3" s="1"/>
  <c r="J434" i="3"/>
  <c r="M434" i="3"/>
  <c r="N434" i="3" s="1"/>
  <c r="L434" i="3" l="1"/>
  <c r="AA435" i="3"/>
  <c r="AC435" i="3"/>
  <c r="P435" i="3"/>
  <c r="Q435" i="3" s="1"/>
  <c r="R435" i="3" s="1"/>
  <c r="S435" i="3" s="1"/>
  <c r="T435" i="3" s="1"/>
  <c r="AD435" i="3"/>
  <c r="Z435" i="3"/>
  <c r="AE435" i="3"/>
  <c r="U434" i="3" l="1"/>
  <c r="E435" i="3" s="1"/>
  <c r="H435" i="3" s="1"/>
  <c r="AG435" i="3"/>
  <c r="AH435" i="3"/>
  <c r="Y433" i="3"/>
  <c r="D435" i="3" l="1"/>
  <c r="F435" i="3" s="1"/>
  <c r="G435" i="3"/>
  <c r="K435" i="3"/>
  <c r="I435" i="3" l="1"/>
  <c r="J435" i="3"/>
  <c r="M435" i="3"/>
  <c r="N435" i="3" s="1"/>
  <c r="A436" i="3"/>
  <c r="B436" i="3" s="1"/>
  <c r="V435" i="3"/>
  <c r="L435" i="3" l="1"/>
  <c r="AC436" i="3"/>
  <c r="P436" i="3"/>
  <c r="Q436" i="3" s="1"/>
  <c r="R436" i="3" s="1"/>
  <c r="S436" i="3" s="1"/>
  <c r="T436" i="3" s="1"/>
  <c r="Z436" i="3"/>
  <c r="AA436" i="3"/>
  <c r="AE436" i="3"/>
  <c r="AD436" i="3"/>
  <c r="W435" i="3"/>
  <c r="U435" i="3" l="1"/>
  <c r="D436" i="3"/>
  <c r="AH436" i="3"/>
  <c r="AG436" i="3"/>
  <c r="E436" i="3"/>
  <c r="H436" i="3" s="1"/>
  <c r="Y434" i="3"/>
  <c r="K436" i="3" l="1"/>
  <c r="F436" i="3"/>
  <c r="G436" i="3"/>
  <c r="I436" i="3" l="1"/>
  <c r="J436" i="3"/>
  <c r="M436" i="3"/>
  <c r="N436" i="3" s="1"/>
  <c r="A437" i="3"/>
  <c r="B437" i="3" s="1"/>
  <c r="V436" i="3"/>
  <c r="W436" i="3" s="1"/>
  <c r="AC437" i="3" l="1"/>
  <c r="AA437" i="3"/>
  <c r="P437" i="3"/>
  <c r="Q437" i="3" s="1"/>
  <c r="R437" i="3" s="1"/>
  <c r="S437" i="3" s="1"/>
  <c r="T437" i="3" s="1"/>
  <c r="Z437" i="3"/>
  <c r="AE437" i="3"/>
  <c r="AD437" i="3"/>
  <c r="L436" i="3"/>
  <c r="U436" i="3" l="1"/>
  <c r="D437" i="3"/>
  <c r="E437" i="3"/>
  <c r="H437" i="3" s="1"/>
  <c r="AG437" i="3"/>
  <c r="AH437" i="3"/>
  <c r="Y435" i="3"/>
  <c r="K437" i="3" l="1"/>
  <c r="F437" i="3"/>
  <c r="G437" i="3"/>
  <c r="I437" i="3" l="1"/>
  <c r="J437" i="3"/>
  <c r="M437" i="3"/>
  <c r="N437" i="3" s="1"/>
  <c r="A438" i="3"/>
  <c r="B438" i="3" s="1"/>
  <c r="V437" i="3"/>
  <c r="W437" i="3" s="1"/>
  <c r="P438" i="3" l="1"/>
  <c r="Q438" i="3" s="1"/>
  <c r="R438" i="3" s="1"/>
  <c r="S438" i="3" s="1"/>
  <c r="T438" i="3" s="1"/>
  <c r="Z438" i="3"/>
  <c r="AA438" i="3"/>
  <c r="AC438" i="3"/>
  <c r="AE438" i="3"/>
  <c r="AD438" i="3"/>
  <c r="L437" i="3"/>
  <c r="U437" i="3" l="1"/>
  <c r="E438" i="3"/>
  <c r="H438" i="3" s="1"/>
  <c r="D438" i="3"/>
  <c r="AH438" i="3"/>
  <c r="AG438" i="3"/>
  <c r="Y436" i="3"/>
  <c r="F438" i="3" l="1"/>
  <c r="G438" i="3"/>
  <c r="K438" i="3"/>
  <c r="A439" i="3" l="1"/>
  <c r="B439" i="3" s="1"/>
  <c r="V438" i="3"/>
  <c r="I438" i="3"/>
  <c r="J438" i="3"/>
  <c r="M438" i="3"/>
  <c r="N438" i="3" s="1"/>
  <c r="L438" i="3" l="1"/>
  <c r="W438" i="3"/>
  <c r="AA439" i="3"/>
  <c r="P439" i="3"/>
  <c r="Q439" i="3" s="1"/>
  <c r="R439" i="3" s="1"/>
  <c r="S439" i="3" s="1"/>
  <c r="T439" i="3" s="1"/>
  <c r="AC439" i="3"/>
  <c r="Z439" i="3"/>
  <c r="AE439" i="3"/>
  <c r="AD439" i="3"/>
  <c r="AG439" i="3" l="1"/>
  <c r="AH439" i="3"/>
  <c r="U438" i="3"/>
  <c r="E439" i="3" s="1"/>
  <c r="H439" i="3" s="1"/>
  <c r="Y437" i="3"/>
  <c r="K439" i="3" l="1"/>
  <c r="D439" i="3"/>
  <c r="G439" i="3" l="1"/>
  <c r="F439" i="3"/>
  <c r="A440" i="3"/>
  <c r="B440" i="3" s="1"/>
  <c r="V439" i="3"/>
  <c r="AA440" i="3" l="1"/>
  <c r="AC440" i="3"/>
  <c r="Z440" i="3"/>
  <c r="P440" i="3"/>
  <c r="Q440" i="3" s="1"/>
  <c r="R440" i="3" s="1"/>
  <c r="S440" i="3" s="1"/>
  <c r="T440" i="3" s="1"/>
  <c r="AE440" i="3"/>
  <c r="AD440" i="3"/>
  <c r="I439" i="3"/>
  <c r="W439" i="3" s="1"/>
  <c r="J439" i="3"/>
  <c r="M439" i="3"/>
  <c r="N439" i="3" s="1"/>
  <c r="L439" i="3" l="1"/>
  <c r="U439" i="3" l="1"/>
  <c r="AG440" i="3"/>
  <c r="D440" i="3"/>
  <c r="E440" i="3"/>
  <c r="H440" i="3" s="1"/>
  <c r="AH440" i="3"/>
  <c r="Y438" i="3"/>
  <c r="K440" i="3" l="1"/>
  <c r="F440" i="3"/>
  <c r="G440" i="3"/>
  <c r="I440" i="3" l="1"/>
  <c r="J440" i="3"/>
  <c r="M440" i="3"/>
  <c r="N440" i="3" s="1"/>
  <c r="A441" i="3"/>
  <c r="B441" i="3" s="1"/>
  <c r="V440" i="3"/>
  <c r="W440" i="3" s="1"/>
  <c r="P441" i="3" l="1"/>
  <c r="Q441" i="3" s="1"/>
  <c r="R441" i="3" s="1"/>
  <c r="S441" i="3" s="1"/>
  <c r="T441" i="3" s="1"/>
  <c r="Z441" i="3"/>
  <c r="AA441" i="3"/>
  <c r="AC441" i="3"/>
  <c r="AE441" i="3"/>
  <c r="AD441" i="3"/>
  <c r="L440" i="3"/>
  <c r="U440" i="3" l="1"/>
  <c r="E441" i="3"/>
  <c r="H441" i="3" s="1"/>
  <c r="AG441" i="3"/>
  <c r="D441" i="3"/>
  <c r="AH441" i="3"/>
  <c r="Y439" i="3"/>
  <c r="F441" i="3" l="1"/>
  <c r="G441" i="3"/>
  <c r="K441" i="3"/>
  <c r="A442" i="3" l="1"/>
  <c r="B442" i="3" s="1"/>
  <c r="V441" i="3"/>
  <c r="I441" i="3"/>
  <c r="J441" i="3"/>
  <c r="M441" i="3"/>
  <c r="N441" i="3" s="1"/>
  <c r="W441" i="3" l="1"/>
  <c r="L441" i="3"/>
  <c r="AA442" i="3"/>
  <c r="P442" i="3"/>
  <c r="Q442" i="3" s="1"/>
  <c r="R442" i="3" s="1"/>
  <c r="S442" i="3" s="1"/>
  <c r="T442" i="3" s="1"/>
  <c r="Z442" i="3"/>
  <c r="AC442" i="3"/>
  <c r="AE442" i="3"/>
  <c r="AD442" i="3"/>
  <c r="U441" i="3" l="1"/>
  <c r="D442" i="3" s="1"/>
  <c r="AH442" i="3"/>
  <c r="AG442" i="3"/>
  <c r="E442" i="3"/>
  <c r="H442" i="3" s="1"/>
  <c r="Y440" i="3"/>
  <c r="K442" i="3" l="1"/>
  <c r="F442" i="3"/>
  <c r="G442" i="3"/>
  <c r="I442" i="3" l="1"/>
  <c r="J442" i="3"/>
  <c r="M442" i="3"/>
  <c r="N442" i="3" s="1"/>
  <c r="A443" i="3"/>
  <c r="B443" i="3" s="1"/>
  <c r="V442" i="3"/>
  <c r="W442" i="3" s="1"/>
  <c r="AA443" i="3" l="1"/>
  <c r="P443" i="3"/>
  <c r="Q443" i="3" s="1"/>
  <c r="R443" i="3" s="1"/>
  <c r="S443" i="3" s="1"/>
  <c r="T443" i="3" s="1"/>
  <c r="Z443" i="3"/>
  <c r="AD443" i="3"/>
  <c r="AC443" i="3"/>
  <c r="AE443" i="3"/>
  <c r="L442" i="3"/>
  <c r="U442" i="3" l="1"/>
  <c r="E443" i="3"/>
  <c r="H443" i="3" s="1"/>
  <c r="AG443" i="3"/>
  <c r="AH443" i="3"/>
  <c r="D443" i="3"/>
  <c r="Y441" i="3"/>
  <c r="F443" i="3" l="1"/>
  <c r="G443" i="3"/>
  <c r="K443" i="3"/>
  <c r="A444" i="3" l="1"/>
  <c r="B444" i="3" s="1"/>
  <c r="V443" i="3"/>
  <c r="I443" i="3"/>
  <c r="J443" i="3"/>
  <c r="M443" i="3"/>
  <c r="N443" i="3" s="1"/>
  <c r="L443" i="3" l="1"/>
  <c r="W443" i="3"/>
  <c r="AC444" i="3"/>
  <c r="AA444" i="3"/>
  <c r="Z444" i="3"/>
  <c r="P444" i="3"/>
  <c r="Q444" i="3" s="1"/>
  <c r="R444" i="3" s="1"/>
  <c r="S444" i="3" s="1"/>
  <c r="T444" i="3" s="1"/>
  <c r="AE444" i="3"/>
  <c r="AD444" i="3"/>
  <c r="U443" i="3" l="1"/>
  <c r="AH444" i="3"/>
  <c r="D444" i="3"/>
  <c r="AG444" i="3"/>
  <c r="E444" i="3"/>
  <c r="H444" i="3" s="1"/>
  <c r="Y442" i="3"/>
  <c r="K444" i="3" l="1"/>
  <c r="F444" i="3"/>
  <c r="G444" i="3"/>
  <c r="A445" i="3" l="1"/>
  <c r="B445" i="3" s="1"/>
  <c r="V444" i="3"/>
  <c r="I444" i="3"/>
  <c r="J444" i="3"/>
  <c r="M444" i="3"/>
  <c r="N444" i="3" s="1"/>
  <c r="W444" i="3" l="1"/>
  <c r="L444" i="3"/>
  <c r="AA445" i="3"/>
  <c r="P445" i="3"/>
  <c r="Q445" i="3" s="1"/>
  <c r="R445" i="3" s="1"/>
  <c r="S445" i="3" s="1"/>
  <c r="T445" i="3" s="1"/>
  <c r="AC445" i="3"/>
  <c r="Z445" i="3"/>
  <c r="AD445" i="3"/>
  <c r="AE445" i="3"/>
  <c r="U444" i="3" l="1"/>
  <c r="D445" i="3"/>
  <c r="AG445" i="3"/>
  <c r="AH445" i="3"/>
  <c r="E445" i="3"/>
  <c r="H445" i="3" s="1"/>
  <c r="Y443" i="3"/>
  <c r="K445" i="3" l="1"/>
  <c r="F445" i="3"/>
  <c r="G445" i="3"/>
  <c r="I445" i="3" l="1"/>
  <c r="J445" i="3"/>
  <c r="M445" i="3"/>
  <c r="N445" i="3" s="1"/>
  <c r="A446" i="3"/>
  <c r="B446" i="3" s="1"/>
  <c r="V445" i="3"/>
  <c r="W445" i="3" s="1"/>
  <c r="AD446" i="3" l="1"/>
  <c r="AC446" i="3"/>
  <c r="P446" i="3"/>
  <c r="Q446" i="3" s="1"/>
  <c r="R446" i="3" s="1"/>
  <c r="S446" i="3" s="1"/>
  <c r="T446" i="3" s="1"/>
  <c r="AA446" i="3"/>
  <c r="Z446" i="3"/>
  <c r="AE446" i="3"/>
  <c r="L445" i="3"/>
  <c r="U445" i="3" l="1"/>
  <c r="AG446" i="3"/>
  <c r="E446" i="3"/>
  <c r="H446" i="3" s="1"/>
  <c r="AH446" i="3"/>
  <c r="D446" i="3"/>
  <c r="Y444" i="3"/>
  <c r="K446" i="3" l="1"/>
  <c r="F446" i="3"/>
  <c r="G446" i="3"/>
  <c r="I446" i="3" l="1"/>
  <c r="J446" i="3"/>
  <c r="M446" i="3"/>
  <c r="N446" i="3" s="1"/>
  <c r="A447" i="3"/>
  <c r="B447" i="3" s="1"/>
  <c r="V446" i="3"/>
  <c r="W446" i="3" s="1"/>
  <c r="AC447" i="3" l="1"/>
  <c r="Z447" i="3"/>
  <c r="AA447" i="3"/>
  <c r="P447" i="3"/>
  <c r="Q447" i="3" s="1"/>
  <c r="R447" i="3" s="1"/>
  <c r="S447" i="3" s="1"/>
  <c r="T447" i="3" s="1"/>
  <c r="AE447" i="3"/>
  <c r="AD447" i="3"/>
  <c r="L446" i="3"/>
  <c r="U446" i="3" l="1"/>
  <c r="D447" i="3" s="1"/>
  <c r="AH447" i="3"/>
  <c r="AG447" i="3"/>
  <c r="Y445" i="3"/>
  <c r="E447" i="3" l="1"/>
  <c r="H447" i="3" s="1"/>
  <c r="K447" i="3" s="1"/>
  <c r="F447" i="3"/>
  <c r="G447" i="3"/>
  <c r="I447" i="3" l="1"/>
  <c r="J447" i="3"/>
  <c r="M447" i="3"/>
  <c r="N447" i="3" s="1"/>
  <c r="A448" i="3"/>
  <c r="B448" i="3" s="1"/>
  <c r="V447" i="3"/>
  <c r="W447" i="3" s="1"/>
  <c r="Z448" i="3" l="1"/>
  <c r="P448" i="3"/>
  <c r="Q448" i="3" s="1"/>
  <c r="R448" i="3" s="1"/>
  <c r="S448" i="3" s="1"/>
  <c r="T448" i="3" s="1"/>
  <c r="AA448" i="3"/>
  <c r="AC448" i="3"/>
  <c r="AE448" i="3"/>
  <c r="AD448" i="3"/>
  <c r="L447" i="3"/>
  <c r="U447" i="3" l="1"/>
  <c r="E448" i="3"/>
  <c r="H448" i="3" s="1"/>
  <c r="AH448" i="3"/>
  <c r="D448" i="3"/>
  <c r="AG448" i="3"/>
  <c r="Y446" i="3"/>
  <c r="F448" i="3" l="1"/>
  <c r="G448" i="3"/>
  <c r="K448" i="3"/>
  <c r="I448" i="3" l="1"/>
  <c r="J448" i="3"/>
  <c r="M448" i="3"/>
  <c r="N448" i="3" s="1"/>
  <c r="A449" i="3"/>
  <c r="B449" i="3" s="1"/>
  <c r="V448" i="3"/>
  <c r="W448" i="3" s="1"/>
  <c r="AC449" i="3" l="1"/>
  <c r="AA449" i="3"/>
  <c r="P449" i="3"/>
  <c r="Q449" i="3" s="1"/>
  <c r="R449" i="3" s="1"/>
  <c r="S449" i="3" s="1"/>
  <c r="T449" i="3" s="1"/>
  <c r="Z449" i="3"/>
  <c r="AE449" i="3"/>
  <c r="AD449" i="3"/>
  <c r="L448" i="3"/>
  <c r="U448" i="3" l="1"/>
  <c r="AG449" i="3"/>
  <c r="AH449" i="3"/>
  <c r="E449" i="3"/>
  <c r="H449" i="3" s="1"/>
  <c r="D449" i="3"/>
  <c r="Y447" i="3"/>
  <c r="F449" i="3" l="1"/>
  <c r="G449" i="3"/>
  <c r="K449" i="3"/>
  <c r="A450" i="3" l="1"/>
  <c r="B450" i="3" s="1"/>
  <c r="V449" i="3"/>
  <c r="I449" i="3"/>
  <c r="J449" i="3"/>
  <c r="M449" i="3"/>
  <c r="N449" i="3" s="1"/>
  <c r="L449" i="3" l="1"/>
  <c r="W449" i="3"/>
  <c r="P450" i="3"/>
  <c r="Q450" i="3" s="1"/>
  <c r="R450" i="3" s="1"/>
  <c r="S450" i="3" s="1"/>
  <c r="T450" i="3" s="1"/>
  <c r="AC450" i="3"/>
  <c r="Z450" i="3"/>
  <c r="AA450" i="3"/>
  <c r="AE450" i="3"/>
  <c r="AD450" i="3"/>
  <c r="U449" i="3" l="1"/>
  <c r="AH450" i="3"/>
  <c r="E450" i="3"/>
  <c r="H450" i="3" s="1"/>
  <c r="AG450" i="3"/>
  <c r="D450" i="3"/>
  <c r="Y448" i="3"/>
  <c r="F450" i="3" l="1"/>
  <c r="G450" i="3"/>
  <c r="K450" i="3"/>
  <c r="A451" i="3" l="1"/>
  <c r="B451" i="3" s="1"/>
  <c r="V450" i="3"/>
  <c r="I450" i="3"/>
  <c r="J450" i="3"/>
  <c r="M450" i="3"/>
  <c r="N450" i="3" s="1"/>
  <c r="W450" i="3" l="1"/>
  <c r="L450" i="3"/>
  <c r="AC451" i="3"/>
  <c r="AA451" i="3"/>
  <c r="Z451" i="3"/>
  <c r="P451" i="3"/>
  <c r="Q451" i="3" s="1"/>
  <c r="R451" i="3" s="1"/>
  <c r="S451" i="3" s="1"/>
  <c r="T451" i="3" s="1"/>
  <c r="AE451" i="3"/>
  <c r="AD451" i="3"/>
  <c r="U450" i="3" l="1"/>
  <c r="E451" i="3"/>
  <c r="H451" i="3" s="1"/>
  <c r="AH451" i="3"/>
  <c r="D451" i="3"/>
  <c r="AG451" i="3"/>
  <c r="Y449" i="3"/>
  <c r="F451" i="3" l="1"/>
  <c r="G451" i="3"/>
  <c r="K451" i="3"/>
  <c r="A452" i="3" l="1"/>
  <c r="B452" i="3" s="1"/>
  <c r="V451" i="3"/>
  <c r="I451" i="3"/>
  <c r="J451" i="3"/>
  <c r="M451" i="3"/>
  <c r="N451" i="3" s="1"/>
  <c r="L451" i="3" l="1"/>
  <c r="W451" i="3"/>
  <c r="AA452" i="3"/>
  <c r="P452" i="3"/>
  <c r="Q452" i="3" s="1"/>
  <c r="R452" i="3" s="1"/>
  <c r="S452" i="3" s="1"/>
  <c r="T452" i="3" s="1"/>
  <c r="AC452" i="3"/>
  <c r="Z452" i="3"/>
  <c r="AE452" i="3"/>
  <c r="AD452" i="3"/>
  <c r="U451" i="3" l="1"/>
  <c r="D452" i="3" s="1"/>
  <c r="AG452" i="3"/>
  <c r="E452" i="3"/>
  <c r="H452" i="3" s="1"/>
  <c r="AH452" i="3"/>
  <c r="Y450" i="3"/>
  <c r="K452" i="3" l="1"/>
  <c r="F452" i="3"/>
  <c r="G452" i="3"/>
  <c r="I452" i="3" l="1"/>
  <c r="J452" i="3"/>
  <c r="M452" i="3"/>
  <c r="N452" i="3" s="1"/>
  <c r="A453" i="3"/>
  <c r="B453" i="3" s="1"/>
  <c r="V452" i="3"/>
  <c r="W452" i="3" s="1"/>
  <c r="P453" i="3" l="1"/>
  <c r="Q453" i="3" s="1"/>
  <c r="R453" i="3" s="1"/>
  <c r="S453" i="3" s="1"/>
  <c r="T453" i="3" s="1"/>
  <c r="Z453" i="3"/>
  <c r="AC453" i="3"/>
  <c r="AA453" i="3"/>
  <c r="AE453" i="3"/>
  <c r="AD453" i="3"/>
  <c r="L452" i="3"/>
  <c r="AG453" i="3" l="1"/>
  <c r="U452" i="3"/>
  <c r="E453" i="3" s="1"/>
  <c r="H453" i="3" s="1"/>
  <c r="AH453" i="3"/>
  <c r="Y451" i="3"/>
  <c r="D453" i="3" l="1"/>
  <c r="K453" i="3"/>
  <c r="F453" i="3"/>
  <c r="G453" i="3"/>
  <c r="I453" i="3" l="1"/>
  <c r="J453" i="3"/>
  <c r="M453" i="3"/>
  <c r="N453" i="3" s="1"/>
  <c r="A454" i="3"/>
  <c r="B454" i="3" s="1"/>
  <c r="V453" i="3"/>
  <c r="W453" i="3" s="1"/>
  <c r="P454" i="3" l="1"/>
  <c r="Q454" i="3" s="1"/>
  <c r="R454" i="3" s="1"/>
  <c r="S454" i="3" s="1"/>
  <c r="T454" i="3" s="1"/>
  <c r="Z454" i="3"/>
  <c r="AA454" i="3"/>
  <c r="AC454" i="3"/>
  <c r="AE454" i="3"/>
  <c r="AD454" i="3"/>
  <c r="L453" i="3"/>
  <c r="U453" i="3" l="1"/>
  <c r="E454" i="3"/>
  <c r="H454" i="3" s="1"/>
  <c r="AH454" i="3"/>
  <c r="AG454" i="3"/>
  <c r="D454" i="3"/>
  <c r="Y452" i="3"/>
  <c r="F454" i="3" l="1"/>
  <c r="G454" i="3"/>
  <c r="K454" i="3"/>
  <c r="A455" i="3" l="1"/>
  <c r="B455" i="3" s="1"/>
  <c r="V454" i="3"/>
  <c r="I454" i="3"/>
  <c r="J454" i="3"/>
  <c r="M454" i="3"/>
  <c r="N454" i="3" s="1"/>
  <c r="L454" i="3" l="1"/>
  <c r="W454" i="3"/>
  <c r="P455" i="3"/>
  <c r="Q455" i="3" s="1"/>
  <c r="R455" i="3" s="1"/>
  <c r="S455" i="3" s="1"/>
  <c r="T455" i="3" s="1"/>
  <c r="AC455" i="3"/>
  <c r="Z455" i="3"/>
  <c r="AA455" i="3"/>
  <c r="AE455" i="3"/>
  <c r="AD455" i="3"/>
  <c r="AH455" i="3" l="1"/>
  <c r="U454" i="3"/>
  <c r="D455" i="3" s="1"/>
  <c r="AG455" i="3"/>
  <c r="Y453" i="3"/>
  <c r="E455" i="3" l="1"/>
  <c r="H455" i="3" s="1"/>
  <c r="K455" i="3" s="1"/>
  <c r="F455" i="3"/>
  <c r="G455" i="3"/>
  <c r="I455" i="3" l="1"/>
  <c r="J455" i="3"/>
  <c r="M455" i="3"/>
  <c r="N455" i="3" s="1"/>
  <c r="A456" i="3"/>
  <c r="B456" i="3" s="1"/>
  <c r="V455" i="3"/>
  <c r="W455" i="3" s="1"/>
  <c r="AA456" i="3" l="1"/>
  <c r="Z456" i="3"/>
  <c r="AC456" i="3"/>
  <c r="P456" i="3"/>
  <c r="Q456" i="3" s="1"/>
  <c r="R456" i="3" s="1"/>
  <c r="S456" i="3" s="1"/>
  <c r="T456" i="3" s="1"/>
  <c r="AE456" i="3"/>
  <c r="AD456" i="3"/>
  <c r="L455" i="3"/>
  <c r="U455" i="3" l="1"/>
  <c r="D456" i="3" s="1"/>
  <c r="AG456" i="3"/>
  <c r="AH456" i="3"/>
  <c r="E456" i="3"/>
  <c r="H456" i="3" s="1"/>
  <c r="Y454" i="3"/>
  <c r="K456" i="3" l="1"/>
  <c r="F456" i="3"/>
  <c r="G456" i="3"/>
  <c r="I456" i="3" l="1"/>
  <c r="J456" i="3"/>
  <c r="M456" i="3"/>
  <c r="N456" i="3" s="1"/>
  <c r="A457" i="3"/>
  <c r="B457" i="3" s="1"/>
  <c r="V456" i="3"/>
  <c r="AA457" i="3" l="1"/>
  <c r="AC457" i="3"/>
  <c r="Z457" i="3"/>
  <c r="P457" i="3"/>
  <c r="Q457" i="3" s="1"/>
  <c r="R457" i="3" s="1"/>
  <c r="S457" i="3" s="1"/>
  <c r="T457" i="3" s="1"/>
  <c r="AE457" i="3"/>
  <c r="AD457" i="3"/>
  <c r="W456" i="3"/>
  <c r="L456" i="3"/>
  <c r="U456" i="3" l="1"/>
  <c r="E457" i="3"/>
  <c r="H457" i="3" s="1"/>
  <c r="D457" i="3"/>
  <c r="AH457" i="3"/>
  <c r="AG457" i="3"/>
  <c r="Y455" i="3"/>
  <c r="F457" i="3" l="1"/>
  <c r="G457" i="3"/>
  <c r="K457" i="3"/>
  <c r="A458" i="3" l="1"/>
  <c r="B458" i="3" s="1"/>
  <c r="V457" i="3"/>
  <c r="I457" i="3"/>
  <c r="J457" i="3"/>
  <c r="M457" i="3"/>
  <c r="N457" i="3" s="1"/>
  <c r="W457" i="3" l="1"/>
  <c r="L457" i="3"/>
  <c r="P458" i="3"/>
  <c r="Q458" i="3" s="1"/>
  <c r="R458" i="3" s="1"/>
  <c r="S458" i="3" s="1"/>
  <c r="T458" i="3" s="1"/>
  <c r="AC458" i="3"/>
  <c r="Z458" i="3"/>
  <c r="AA458" i="3"/>
  <c r="AE458" i="3"/>
  <c r="AD458" i="3"/>
  <c r="U457" i="3" l="1"/>
  <c r="AG458" i="3"/>
  <c r="E458" i="3"/>
  <c r="H458" i="3" s="1"/>
  <c r="D458" i="3"/>
  <c r="AH458" i="3"/>
  <c r="Y456" i="3"/>
  <c r="F458" i="3" l="1"/>
  <c r="G458" i="3"/>
  <c r="K458" i="3"/>
  <c r="A459" i="3" l="1"/>
  <c r="B459" i="3" s="1"/>
  <c r="V458" i="3"/>
  <c r="I458" i="3"/>
  <c r="J458" i="3"/>
  <c r="M458" i="3"/>
  <c r="N458" i="3" s="1"/>
  <c r="W458" i="3" l="1"/>
  <c r="L458" i="3"/>
  <c r="P459" i="3"/>
  <c r="Q459" i="3" s="1"/>
  <c r="R459" i="3" s="1"/>
  <c r="S459" i="3" s="1"/>
  <c r="T459" i="3" s="1"/>
  <c r="AC459" i="3"/>
  <c r="Z459" i="3"/>
  <c r="AA459" i="3"/>
  <c r="AE459" i="3"/>
  <c r="AD459" i="3"/>
  <c r="U458" i="3" l="1"/>
  <c r="AG459" i="3"/>
  <c r="D459" i="3"/>
  <c r="E459" i="3"/>
  <c r="H459" i="3" s="1"/>
  <c r="AH459" i="3"/>
  <c r="Y457" i="3"/>
  <c r="K459" i="3" l="1"/>
  <c r="F459" i="3"/>
  <c r="G459" i="3"/>
  <c r="I459" i="3" l="1"/>
  <c r="J459" i="3"/>
  <c r="M459" i="3"/>
  <c r="N459" i="3" s="1"/>
  <c r="A460" i="3"/>
  <c r="B460" i="3" s="1"/>
  <c r="V459" i="3"/>
  <c r="W459" i="3" s="1"/>
  <c r="P460" i="3" l="1"/>
  <c r="Q460" i="3" s="1"/>
  <c r="R460" i="3" s="1"/>
  <c r="S460" i="3" s="1"/>
  <c r="T460" i="3" s="1"/>
  <c r="AA460" i="3"/>
  <c r="AC460" i="3"/>
  <c r="Z460" i="3"/>
  <c r="AE460" i="3"/>
  <c r="AD460" i="3"/>
  <c r="L459" i="3"/>
  <c r="U459" i="3" l="1"/>
  <c r="D460" i="3"/>
  <c r="E460" i="3"/>
  <c r="H460" i="3" s="1"/>
  <c r="AG460" i="3"/>
  <c r="AH460" i="3"/>
  <c r="Y458" i="3"/>
  <c r="K460" i="3" l="1"/>
  <c r="F460" i="3"/>
  <c r="G460" i="3"/>
  <c r="I460" i="3" l="1"/>
  <c r="J460" i="3"/>
  <c r="M460" i="3"/>
  <c r="N460" i="3" s="1"/>
  <c r="A461" i="3"/>
  <c r="B461" i="3" s="1"/>
  <c r="V460" i="3"/>
  <c r="W460" i="3" s="1"/>
  <c r="AC461" i="3" l="1"/>
  <c r="P461" i="3"/>
  <c r="Q461" i="3" s="1"/>
  <c r="R461" i="3" s="1"/>
  <c r="S461" i="3" s="1"/>
  <c r="T461" i="3" s="1"/>
  <c r="Z461" i="3"/>
  <c r="AA461" i="3"/>
  <c r="AE461" i="3"/>
  <c r="AD461" i="3"/>
  <c r="L460" i="3"/>
  <c r="U460" i="3" l="1"/>
  <c r="AG461" i="3"/>
  <c r="AH461" i="3"/>
  <c r="E461" i="3"/>
  <c r="H461" i="3" s="1"/>
  <c r="D461" i="3"/>
  <c r="Y459" i="3"/>
  <c r="K461" i="3" l="1"/>
  <c r="F461" i="3"/>
  <c r="G461" i="3"/>
  <c r="I461" i="3" l="1"/>
  <c r="J461" i="3"/>
  <c r="M461" i="3"/>
  <c r="N461" i="3" s="1"/>
  <c r="A462" i="3"/>
  <c r="B462" i="3" s="1"/>
  <c r="V461" i="3"/>
  <c r="W461" i="3" s="1"/>
  <c r="AC462" i="3" l="1"/>
  <c r="Z462" i="3"/>
  <c r="AA462" i="3"/>
  <c r="P462" i="3"/>
  <c r="Q462" i="3" s="1"/>
  <c r="R462" i="3" s="1"/>
  <c r="S462" i="3" s="1"/>
  <c r="T462" i="3" s="1"/>
  <c r="AE462" i="3"/>
  <c r="AD462" i="3"/>
  <c r="L461" i="3"/>
  <c r="U461" i="3" l="1"/>
  <c r="AG462" i="3"/>
  <c r="AH462" i="3"/>
  <c r="E462" i="3"/>
  <c r="H462" i="3" s="1"/>
  <c r="D462" i="3"/>
  <c r="Y460" i="3"/>
  <c r="K462" i="3" l="1"/>
  <c r="F462" i="3"/>
  <c r="G462" i="3"/>
  <c r="I462" i="3" l="1"/>
  <c r="J462" i="3"/>
  <c r="M462" i="3"/>
  <c r="N462" i="3" s="1"/>
  <c r="A463" i="3"/>
  <c r="B463" i="3" s="1"/>
  <c r="V462" i="3"/>
  <c r="P463" i="3" l="1"/>
  <c r="Q463" i="3" s="1"/>
  <c r="R463" i="3" s="1"/>
  <c r="S463" i="3" s="1"/>
  <c r="T463" i="3" s="1"/>
  <c r="AA463" i="3"/>
  <c r="AC463" i="3"/>
  <c r="Z463" i="3"/>
  <c r="AE463" i="3"/>
  <c r="AD463" i="3"/>
  <c r="L462" i="3"/>
  <c r="W462" i="3"/>
  <c r="U462" i="3" l="1"/>
  <c r="AG463" i="3"/>
  <c r="D463" i="3"/>
  <c r="E463" i="3"/>
  <c r="H463" i="3" s="1"/>
  <c r="AH463" i="3"/>
  <c r="Y461" i="3"/>
  <c r="K463" i="3" l="1"/>
  <c r="F463" i="3"/>
  <c r="G463" i="3"/>
  <c r="I463" i="3" l="1"/>
  <c r="J463" i="3"/>
  <c r="M463" i="3"/>
  <c r="N463" i="3" s="1"/>
  <c r="A464" i="3"/>
  <c r="B464" i="3" s="1"/>
  <c r="V463" i="3"/>
  <c r="W463" i="3" s="1"/>
  <c r="L463" i="3" l="1"/>
  <c r="Z464" i="3"/>
  <c r="P464" i="3"/>
  <c r="Q464" i="3" s="1"/>
  <c r="R464" i="3" s="1"/>
  <c r="S464" i="3" s="1"/>
  <c r="T464" i="3" s="1"/>
  <c r="AC464" i="3"/>
  <c r="AA464" i="3"/>
  <c r="AE464" i="3"/>
  <c r="AD464" i="3"/>
  <c r="U463" i="3" l="1"/>
  <c r="AH464" i="3"/>
  <c r="E464" i="3"/>
  <c r="H464" i="3" s="1"/>
  <c r="AG464" i="3"/>
  <c r="D464" i="3"/>
  <c r="Y462" i="3"/>
  <c r="F464" i="3" l="1"/>
  <c r="G464" i="3"/>
  <c r="K464" i="3"/>
  <c r="A465" i="3" l="1"/>
  <c r="B465" i="3" s="1"/>
  <c r="V464" i="3"/>
  <c r="I464" i="3"/>
  <c r="J464" i="3"/>
  <c r="M464" i="3"/>
  <c r="N464" i="3" s="1"/>
  <c r="L464" i="3" l="1"/>
  <c r="W464" i="3"/>
  <c r="P465" i="3"/>
  <c r="Q465" i="3" s="1"/>
  <c r="R465" i="3" s="1"/>
  <c r="S465" i="3" s="1"/>
  <c r="T465" i="3" s="1"/>
  <c r="AC465" i="3"/>
  <c r="AA465" i="3"/>
  <c r="Z465" i="3"/>
  <c r="AE465" i="3"/>
  <c r="AD465" i="3"/>
  <c r="U464" i="3" l="1"/>
  <c r="AG465" i="3"/>
  <c r="D465" i="3"/>
  <c r="E465" i="3"/>
  <c r="H465" i="3" s="1"/>
  <c r="AH465" i="3"/>
  <c r="Y463" i="3"/>
  <c r="K465" i="3" l="1"/>
  <c r="F465" i="3"/>
  <c r="G465" i="3"/>
  <c r="I465" i="3" l="1"/>
  <c r="J465" i="3"/>
  <c r="M465" i="3"/>
  <c r="N465" i="3" s="1"/>
  <c r="A466" i="3"/>
  <c r="B466" i="3" s="1"/>
  <c r="V465" i="3"/>
  <c r="W465" i="3" s="1"/>
  <c r="AA466" i="3" l="1"/>
  <c r="P466" i="3"/>
  <c r="Q466" i="3" s="1"/>
  <c r="R466" i="3" s="1"/>
  <c r="S466" i="3" s="1"/>
  <c r="T466" i="3" s="1"/>
  <c r="Z466" i="3"/>
  <c r="AC466" i="3"/>
  <c r="AE466" i="3"/>
  <c r="AD466" i="3"/>
  <c r="L465" i="3"/>
  <c r="U465" i="3" l="1"/>
  <c r="E466" i="3"/>
  <c r="H466" i="3" s="1"/>
  <c r="D466" i="3"/>
  <c r="AH466" i="3"/>
  <c r="AG466" i="3"/>
  <c r="Y464" i="3"/>
  <c r="F466" i="3" l="1"/>
  <c r="G466" i="3"/>
  <c r="K466" i="3"/>
  <c r="A467" i="3" l="1"/>
  <c r="B467" i="3" s="1"/>
  <c r="V466" i="3"/>
  <c r="I466" i="3"/>
  <c r="J466" i="3"/>
  <c r="M466" i="3"/>
  <c r="N466" i="3" s="1"/>
  <c r="L466" i="3" l="1"/>
  <c r="W466" i="3"/>
  <c r="AC467" i="3"/>
  <c r="P467" i="3"/>
  <c r="Q467" i="3" s="1"/>
  <c r="R467" i="3" s="1"/>
  <c r="S467" i="3" s="1"/>
  <c r="T467" i="3" s="1"/>
  <c r="Z467" i="3"/>
  <c r="AA467" i="3"/>
  <c r="AE467" i="3"/>
  <c r="AD467" i="3"/>
  <c r="U466" i="3" l="1"/>
  <c r="AG467" i="3"/>
  <c r="D467" i="3"/>
  <c r="AH467" i="3"/>
  <c r="E467" i="3"/>
  <c r="H467" i="3" s="1"/>
  <c r="Y465" i="3"/>
  <c r="K467" i="3" l="1"/>
  <c r="F467" i="3"/>
  <c r="G467" i="3"/>
  <c r="I467" i="3" l="1"/>
  <c r="J467" i="3"/>
  <c r="M467" i="3"/>
  <c r="N467" i="3" s="1"/>
  <c r="A468" i="3"/>
  <c r="B468" i="3" s="1"/>
  <c r="V467" i="3"/>
  <c r="W467" i="3" s="1"/>
  <c r="AC468" i="3" l="1"/>
  <c r="P468" i="3"/>
  <c r="Q468" i="3" s="1"/>
  <c r="R468" i="3" s="1"/>
  <c r="S468" i="3" s="1"/>
  <c r="T468" i="3" s="1"/>
  <c r="Z468" i="3"/>
  <c r="AA468" i="3"/>
  <c r="AE468" i="3"/>
  <c r="AD468" i="3"/>
  <c r="L467" i="3"/>
  <c r="U467" i="3" l="1"/>
  <c r="D468" i="3" s="1"/>
  <c r="AG468" i="3"/>
  <c r="E468" i="3"/>
  <c r="H468" i="3" s="1"/>
  <c r="AH468" i="3"/>
  <c r="Y466" i="3"/>
  <c r="K468" i="3" l="1"/>
  <c r="F468" i="3"/>
  <c r="G468" i="3"/>
  <c r="I468" i="3" l="1"/>
  <c r="J468" i="3"/>
  <c r="M468" i="3"/>
  <c r="N468" i="3" s="1"/>
  <c r="A469" i="3"/>
  <c r="B469" i="3" s="1"/>
  <c r="V468" i="3"/>
  <c r="W468" i="3" s="1"/>
  <c r="AA469" i="3" l="1"/>
  <c r="AC469" i="3"/>
  <c r="Z469" i="3"/>
  <c r="P469" i="3"/>
  <c r="Q469" i="3" s="1"/>
  <c r="R469" i="3" s="1"/>
  <c r="S469" i="3" s="1"/>
  <c r="T469" i="3" s="1"/>
  <c r="AE469" i="3"/>
  <c r="AD469" i="3"/>
  <c r="L468" i="3"/>
  <c r="U468" i="3" l="1"/>
  <c r="D469" i="3"/>
  <c r="AH469" i="3"/>
  <c r="AG469" i="3"/>
  <c r="E469" i="3"/>
  <c r="H469" i="3" s="1"/>
  <c r="Y467" i="3"/>
  <c r="K469" i="3" l="1"/>
  <c r="F469" i="3"/>
  <c r="G469" i="3"/>
  <c r="I469" i="3" l="1"/>
  <c r="J469" i="3"/>
  <c r="M469" i="3"/>
  <c r="N469" i="3" s="1"/>
  <c r="A470" i="3"/>
  <c r="B470" i="3" s="1"/>
  <c r="V469" i="3"/>
  <c r="W469" i="3" s="1"/>
  <c r="P470" i="3" l="1"/>
  <c r="Q470" i="3" s="1"/>
  <c r="R470" i="3" s="1"/>
  <c r="S470" i="3" s="1"/>
  <c r="T470" i="3" s="1"/>
  <c r="Z470" i="3"/>
  <c r="AC470" i="3"/>
  <c r="AA470" i="3"/>
  <c r="AE470" i="3"/>
  <c r="AD470" i="3"/>
  <c r="L469" i="3"/>
  <c r="U469" i="3" l="1"/>
  <c r="D470" i="3"/>
  <c r="AH470" i="3"/>
  <c r="E470" i="3"/>
  <c r="H470" i="3" s="1"/>
  <c r="AG470" i="3"/>
  <c r="Y468" i="3"/>
  <c r="K470" i="3" l="1"/>
  <c r="F470" i="3"/>
  <c r="G470" i="3"/>
  <c r="I470" i="3" l="1"/>
  <c r="J470" i="3"/>
  <c r="M470" i="3"/>
  <c r="N470" i="3" s="1"/>
  <c r="A471" i="3"/>
  <c r="B471" i="3" s="1"/>
  <c r="V470" i="3"/>
  <c r="W470" i="3" s="1"/>
  <c r="P471" i="3" l="1"/>
  <c r="Q471" i="3" s="1"/>
  <c r="R471" i="3" s="1"/>
  <c r="S471" i="3" s="1"/>
  <c r="T471" i="3" s="1"/>
  <c r="Z471" i="3"/>
  <c r="AA471" i="3"/>
  <c r="AC471" i="3"/>
  <c r="AE471" i="3"/>
  <c r="AD471" i="3"/>
  <c r="L470" i="3"/>
  <c r="U470" i="3" l="1"/>
  <c r="E471" i="3"/>
  <c r="H471" i="3" s="1"/>
  <c r="D471" i="3"/>
  <c r="AH471" i="3"/>
  <c r="AG471" i="3"/>
  <c r="Y469" i="3"/>
  <c r="F471" i="3" l="1"/>
  <c r="G471" i="3"/>
  <c r="K471" i="3"/>
  <c r="I471" i="3" l="1"/>
  <c r="J471" i="3"/>
  <c r="M471" i="3"/>
  <c r="N471" i="3" s="1"/>
  <c r="A472" i="3"/>
  <c r="B472" i="3" s="1"/>
  <c r="V471" i="3"/>
  <c r="W471" i="3" s="1"/>
  <c r="AC472" i="3" l="1"/>
  <c r="AA472" i="3"/>
  <c r="Z472" i="3"/>
  <c r="P472" i="3"/>
  <c r="Q472" i="3" s="1"/>
  <c r="R472" i="3" s="1"/>
  <c r="S472" i="3" s="1"/>
  <c r="T472" i="3" s="1"/>
  <c r="AE472" i="3"/>
  <c r="AD472" i="3"/>
  <c r="L471" i="3"/>
  <c r="AG472" i="3" l="1"/>
  <c r="AH472" i="3"/>
  <c r="U471" i="3"/>
  <c r="E472" i="3" s="1"/>
  <c r="H472" i="3" s="1"/>
  <c r="Y470" i="3"/>
  <c r="K472" i="3" l="1"/>
  <c r="D472" i="3"/>
  <c r="A473" i="3" l="1"/>
  <c r="B473" i="3" s="1"/>
  <c r="V472" i="3"/>
  <c r="F472" i="3"/>
  <c r="G472" i="3"/>
  <c r="I472" i="3" l="1"/>
  <c r="J472" i="3"/>
  <c r="M472" i="3"/>
  <c r="N472" i="3" s="1"/>
  <c r="W472" i="3"/>
  <c r="AC473" i="3"/>
  <c r="Z473" i="3"/>
  <c r="AA473" i="3"/>
  <c r="P473" i="3"/>
  <c r="Q473" i="3" s="1"/>
  <c r="R473" i="3" s="1"/>
  <c r="S473" i="3" s="1"/>
  <c r="T473" i="3" s="1"/>
  <c r="AE473" i="3"/>
  <c r="AD473" i="3"/>
  <c r="L472" i="3" l="1"/>
  <c r="U472" i="3" l="1"/>
  <c r="D473" i="3" s="1"/>
  <c r="AG473" i="3"/>
  <c r="AH473" i="3"/>
  <c r="E473" i="3"/>
  <c r="H473" i="3" s="1"/>
  <c r="Y471" i="3"/>
  <c r="K473" i="3" l="1"/>
  <c r="F473" i="3"/>
  <c r="G473" i="3"/>
  <c r="A474" i="3" l="1"/>
  <c r="B474" i="3" s="1"/>
  <c r="V473" i="3"/>
  <c r="I473" i="3"/>
  <c r="J473" i="3"/>
  <c r="M473" i="3"/>
  <c r="N473" i="3" s="1"/>
  <c r="L473" i="3" l="1"/>
  <c r="W473" i="3"/>
  <c r="AA474" i="3"/>
  <c r="Z474" i="3"/>
  <c r="P474" i="3"/>
  <c r="Q474" i="3" s="1"/>
  <c r="R474" i="3" s="1"/>
  <c r="S474" i="3" s="1"/>
  <c r="T474" i="3" s="1"/>
  <c r="AC474" i="3"/>
  <c r="AE474" i="3"/>
  <c r="AD474" i="3"/>
  <c r="U473" i="3" l="1"/>
  <c r="AG474" i="3"/>
  <c r="AH474" i="3"/>
  <c r="E474" i="3"/>
  <c r="H474" i="3" s="1"/>
  <c r="D474" i="3"/>
  <c r="Y472" i="3"/>
  <c r="F474" i="3" l="1"/>
  <c r="G474" i="3"/>
  <c r="K474" i="3"/>
  <c r="A475" i="3" l="1"/>
  <c r="B475" i="3" s="1"/>
  <c r="V474" i="3"/>
  <c r="I474" i="3"/>
  <c r="J474" i="3"/>
  <c r="M474" i="3"/>
  <c r="N474" i="3" s="1"/>
  <c r="L474" i="3" l="1"/>
  <c r="W474" i="3"/>
  <c r="Z475" i="3"/>
  <c r="AD475" i="3"/>
  <c r="P475" i="3"/>
  <c r="Q475" i="3" s="1"/>
  <c r="R475" i="3" s="1"/>
  <c r="S475" i="3" s="1"/>
  <c r="T475" i="3" s="1"/>
  <c r="AA475" i="3"/>
  <c r="AC475" i="3"/>
  <c r="AE475" i="3"/>
  <c r="U474" i="3" l="1"/>
  <c r="E475" i="3"/>
  <c r="H475" i="3" s="1"/>
  <c r="D475" i="3"/>
  <c r="AG475" i="3"/>
  <c r="AH475" i="3"/>
  <c r="Y473" i="3"/>
  <c r="F475" i="3" l="1"/>
  <c r="G475" i="3"/>
  <c r="K475" i="3"/>
  <c r="I475" i="3" l="1"/>
  <c r="J475" i="3"/>
  <c r="M475" i="3"/>
  <c r="N475" i="3" s="1"/>
  <c r="A476" i="3"/>
  <c r="B476" i="3" s="1"/>
  <c r="V475" i="3"/>
  <c r="W475" i="3" s="1"/>
  <c r="P476" i="3" l="1"/>
  <c r="Q476" i="3" s="1"/>
  <c r="R476" i="3" s="1"/>
  <c r="S476" i="3" s="1"/>
  <c r="T476" i="3" s="1"/>
  <c r="AC476" i="3"/>
  <c r="Z476" i="3"/>
  <c r="AA476" i="3"/>
  <c r="AE476" i="3"/>
  <c r="AD476" i="3"/>
  <c r="L475" i="3"/>
  <c r="U475" i="3" l="1"/>
  <c r="AG476" i="3"/>
  <c r="D476" i="3"/>
  <c r="E476" i="3"/>
  <c r="H476" i="3" s="1"/>
  <c r="AH476" i="3"/>
  <c r="Y474" i="3"/>
  <c r="F476" i="3" l="1"/>
  <c r="G476" i="3"/>
  <c r="K476" i="3"/>
  <c r="A477" i="3" l="1"/>
  <c r="B477" i="3" s="1"/>
  <c r="V476" i="3"/>
  <c r="I476" i="3"/>
  <c r="J476" i="3"/>
  <c r="M476" i="3"/>
  <c r="N476" i="3" s="1"/>
  <c r="L476" i="3" l="1"/>
  <c r="W476" i="3"/>
  <c r="Z477" i="3"/>
  <c r="P477" i="3"/>
  <c r="Q477" i="3" s="1"/>
  <c r="R477" i="3" s="1"/>
  <c r="S477" i="3" s="1"/>
  <c r="T477" i="3" s="1"/>
  <c r="AA477" i="3"/>
  <c r="AC477" i="3"/>
  <c r="AE477" i="3"/>
  <c r="AD477" i="3"/>
  <c r="U476" i="3" l="1"/>
  <c r="D477" i="3"/>
  <c r="E477" i="3"/>
  <c r="H477" i="3" s="1"/>
  <c r="AH477" i="3"/>
  <c r="AG477" i="3"/>
  <c r="Y475" i="3"/>
  <c r="K477" i="3" l="1"/>
  <c r="F477" i="3"/>
  <c r="G477" i="3"/>
  <c r="I477" i="3" l="1"/>
  <c r="J477" i="3"/>
  <c r="M477" i="3"/>
  <c r="N477" i="3" s="1"/>
  <c r="A478" i="3"/>
  <c r="B478" i="3" s="1"/>
  <c r="V477" i="3"/>
  <c r="W477" i="3" s="1"/>
  <c r="AC478" i="3" l="1"/>
  <c r="Z478" i="3"/>
  <c r="P478" i="3"/>
  <c r="Q478" i="3" s="1"/>
  <c r="R478" i="3" s="1"/>
  <c r="S478" i="3" s="1"/>
  <c r="T478" i="3" s="1"/>
  <c r="AA478" i="3"/>
  <c r="AE478" i="3"/>
  <c r="AD478" i="3"/>
  <c r="L477" i="3"/>
  <c r="U477" i="3" l="1"/>
  <c r="E478" i="3"/>
  <c r="H478" i="3" s="1"/>
  <c r="AH478" i="3"/>
  <c r="D478" i="3"/>
  <c r="AG478" i="3"/>
  <c r="Y476" i="3"/>
  <c r="F478" i="3" l="1"/>
  <c r="G478" i="3"/>
  <c r="K478" i="3"/>
  <c r="I478" i="3" l="1"/>
  <c r="J478" i="3"/>
  <c r="M478" i="3"/>
  <c r="N478" i="3" s="1"/>
  <c r="A479" i="3"/>
  <c r="B479" i="3" s="1"/>
  <c r="V478" i="3"/>
  <c r="W478" i="3" s="1"/>
  <c r="L478" i="3" l="1"/>
  <c r="Z479" i="3"/>
  <c r="AC479" i="3"/>
  <c r="AA479" i="3"/>
  <c r="P479" i="3"/>
  <c r="Q479" i="3" s="1"/>
  <c r="R479" i="3" s="1"/>
  <c r="S479" i="3" s="1"/>
  <c r="T479" i="3" s="1"/>
  <c r="AE479" i="3"/>
  <c r="AD479" i="3"/>
  <c r="U478" i="3" l="1"/>
  <c r="E479" i="3" s="1"/>
  <c r="H479" i="3" s="1"/>
  <c r="D479" i="3"/>
  <c r="AH479" i="3"/>
  <c r="AG479" i="3"/>
  <c r="Y477" i="3"/>
  <c r="F479" i="3" l="1"/>
  <c r="G479" i="3"/>
  <c r="K479" i="3"/>
  <c r="I479" i="3" l="1"/>
  <c r="J479" i="3"/>
  <c r="M479" i="3"/>
  <c r="N479" i="3" s="1"/>
  <c r="A480" i="3"/>
  <c r="B480" i="3" s="1"/>
  <c r="V479" i="3"/>
  <c r="W479" i="3" s="1"/>
  <c r="AA480" i="3" l="1"/>
  <c r="Z480" i="3"/>
  <c r="P480" i="3"/>
  <c r="Q480" i="3" s="1"/>
  <c r="R480" i="3" s="1"/>
  <c r="S480" i="3" s="1"/>
  <c r="T480" i="3" s="1"/>
  <c r="AC480" i="3"/>
  <c r="AE480" i="3"/>
  <c r="AD480" i="3"/>
  <c r="L479" i="3"/>
  <c r="U479" i="3" l="1"/>
  <c r="E480" i="3"/>
  <c r="H480" i="3" s="1"/>
  <c r="AG480" i="3"/>
  <c r="D480" i="3"/>
  <c r="AH480" i="3"/>
  <c r="Y478" i="3"/>
  <c r="K480" i="3" l="1"/>
  <c r="F480" i="3"/>
  <c r="G480" i="3"/>
  <c r="I480" i="3" l="1"/>
  <c r="J480" i="3"/>
  <c r="M480" i="3"/>
  <c r="N480" i="3" s="1"/>
  <c r="A481" i="3"/>
  <c r="B481" i="3" s="1"/>
  <c r="V480" i="3"/>
  <c r="W480" i="3" s="1"/>
  <c r="P481" i="3" l="1"/>
  <c r="Q481" i="3" s="1"/>
  <c r="R481" i="3" s="1"/>
  <c r="S481" i="3" s="1"/>
  <c r="T481" i="3" s="1"/>
  <c r="AA481" i="3"/>
  <c r="AC481" i="3"/>
  <c r="Z481" i="3"/>
  <c r="AE481" i="3"/>
  <c r="AD481" i="3"/>
  <c r="L480" i="3"/>
  <c r="U480" i="3" l="1"/>
  <c r="D481" i="3" s="1"/>
  <c r="AG481" i="3"/>
  <c r="AH481" i="3"/>
  <c r="E481" i="3"/>
  <c r="H481" i="3" s="1"/>
  <c r="Y479" i="3"/>
  <c r="K481" i="3" l="1"/>
  <c r="F481" i="3"/>
  <c r="G481" i="3"/>
  <c r="I481" i="3" l="1"/>
  <c r="J481" i="3"/>
  <c r="M481" i="3"/>
  <c r="N481" i="3" s="1"/>
  <c r="A482" i="3"/>
  <c r="B482" i="3" s="1"/>
  <c r="V481" i="3"/>
  <c r="W481" i="3" s="1"/>
  <c r="L481" i="3" l="1"/>
  <c r="AC482" i="3"/>
  <c r="AA482" i="3"/>
  <c r="Z482" i="3"/>
  <c r="P482" i="3"/>
  <c r="Q482" i="3" s="1"/>
  <c r="R482" i="3" s="1"/>
  <c r="S482" i="3" s="1"/>
  <c r="T482" i="3" s="1"/>
  <c r="AE482" i="3"/>
  <c r="AD482" i="3"/>
  <c r="U481" i="3" l="1"/>
  <c r="AH482" i="3"/>
  <c r="E482" i="3"/>
  <c r="H482" i="3" s="1"/>
  <c r="D482" i="3"/>
  <c r="AG482" i="3"/>
  <c r="Y480" i="3"/>
  <c r="F482" i="3" l="1"/>
  <c r="G482" i="3"/>
  <c r="K482" i="3"/>
  <c r="A483" i="3" l="1"/>
  <c r="B483" i="3" s="1"/>
  <c r="V482" i="3"/>
  <c r="I482" i="3"/>
  <c r="J482" i="3"/>
  <c r="M482" i="3"/>
  <c r="N482" i="3" s="1"/>
  <c r="L482" i="3" l="1"/>
  <c r="W482" i="3"/>
  <c r="AA483" i="3"/>
  <c r="P483" i="3"/>
  <c r="Q483" i="3" s="1"/>
  <c r="R483" i="3" s="1"/>
  <c r="S483" i="3" s="1"/>
  <c r="T483" i="3" s="1"/>
  <c r="Z483" i="3"/>
  <c r="AC483" i="3"/>
  <c r="AD483" i="3"/>
  <c r="AE483" i="3"/>
  <c r="U482" i="3" l="1"/>
  <c r="AG483" i="3"/>
  <c r="AH483" i="3"/>
  <c r="D483" i="3"/>
  <c r="E483" i="3"/>
  <c r="H483" i="3" s="1"/>
  <c r="Y481" i="3"/>
  <c r="F483" i="3" l="1"/>
  <c r="G483" i="3"/>
  <c r="K483" i="3"/>
  <c r="A484" i="3" l="1"/>
  <c r="B484" i="3" s="1"/>
  <c r="V483" i="3"/>
  <c r="I483" i="3"/>
  <c r="J483" i="3"/>
  <c r="M483" i="3"/>
  <c r="N483" i="3" s="1"/>
  <c r="L483" i="3" l="1"/>
  <c r="W483" i="3"/>
  <c r="AC484" i="3"/>
  <c r="P484" i="3"/>
  <c r="Q484" i="3" s="1"/>
  <c r="R484" i="3" s="1"/>
  <c r="S484" i="3" s="1"/>
  <c r="T484" i="3" s="1"/>
  <c r="Z484" i="3"/>
  <c r="AA484" i="3"/>
  <c r="AE484" i="3"/>
  <c r="AD484" i="3"/>
  <c r="U483" i="3" l="1"/>
  <c r="AG484" i="3"/>
  <c r="E484" i="3"/>
  <c r="H484" i="3" s="1"/>
  <c r="D484" i="3"/>
  <c r="AH484" i="3"/>
  <c r="Y482" i="3"/>
  <c r="F484" i="3" l="1"/>
  <c r="G484" i="3"/>
  <c r="K484" i="3"/>
  <c r="A485" i="3" l="1"/>
  <c r="B485" i="3" s="1"/>
  <c r="V484" i="3"/>
  <c r="I484" i="3"/>
  <c r="J484" i="3"/>
  <c r="M484" i="3"/>
  <c r="N484" i="3" s="1"/>
  <c r="L484" i="3" l="1"/>
  <c r="W484" i="3"/>
  <c r="P485" i="3"/>
  <c r="Q485" i="3" s="1"/>
  <c r="R485" i="3" s="1"/>
  <c r="S485" i="3" s="1"/>
  <c r="T485" i="3" s="1"/>
  <c r="AD485" i="3"/>
  <c r="Z485" i="3"/>
  <c r="AC485" i="3"/>
  <c r="AA485" i="3"/>
  <c r="AE485" i="3"/>
  <c r="U484" i="3" l="1"/>
  <c r="D485" i="3"/>
  <c r="AG485" i="3"/>
  <c r="AH485" i="3"/>
  <c r="E485" i="3"/>
  <c r="H485" i="3" s="1"/>
  <c r="Y483" i="3"/>
  <c r="K485" i="3" l="1"/>
  <c r="F485" i="3"/>
  <c r="G485" i="3"/>
  <c r="I485" i="3" l="1"/>
  <c r="J485" i="3"/>
  <c r="M485" i="3"/>
  <c r="N485" i="3" s="1"/>
  <c r="A486" i="3"/>
  <c r="B486" i="3" s="1"/>
  <c r="V485" i="3"/>
  <c r="W485" i="3" s="1"/>
  <c r="P486" i="3" l="1"/>
  <c r="Q486" i="3" s="1"/>
  <c r="R486" i="3" s="1"/>
  <c r="S486" i="3" s="1"/>
  <c r="T486" i="3" s="1"/>
  <c r="Z486" i="3"/>
  <c r="AC486" i="3"/>
  <c r="AD486" i="3"/>
  <c r="AA486" i="3"/>
  <c r="AE486" i="3"/>
  <c r="L485" i="3"/>
  <c r="U485" i="3" l="1"/>
  <c r="D486" i="3"/>
  <c r="AG486" i="3"/>
  <c r="AH486" i="3"/>
  <c r="E486" i="3"/>
  <c r="H486" i="3" s="1"/>
  <c r="Y484" i="3"/>
  <c r="K486" i="3" l="1"/>
  <c r="F486" i="3"/>
  <c r="G486" i="3"/>
  <c r="I486" i="3" l="1"/>
  <c r="J486" i="3"/>
  <c r="M486" i="3"/>
  <c r="N486" i="3" s="1"/>
  <c r="A487" i="3"/>
  <c r="B487" i="3" s="1"/>
  <c r="V486" i="3"/>
  <c r="W486" i="3" s="1"/>
  <c r="Z487" i="3" l="1"/>
  <c r="AA487" i="3"/>
  <c r="AC487" i="3"/>
  <c r="P487" i="3"/>
  <c r="Q487" i="3" s="1"/>
  <c r="R487" i="3" s="1"/>
  <c r="S487" i="3" s="1"/>
  <c r="T487" i="3" s="1"/>
  <c r="AE487" i="3"/>
  <c r="AD487" i="3"/>
  <c r="L486" i="3"/>
  <c r="U486" i="3" l="1"/>
  <c r="E487" i="3"/>
  <c r="H487" i="3" s="1"/>
  <c r="D487" i="3"/>
  <c r="AH487" i="3"/>
  <c r="AG487" i="3"/>
  <c r="Y485" i="3"/>
  <c r="F487" i="3" l="1"/>
  <c r="G487" i="3"/>
  <c r="K487" i="3"/>
  <c r="A488" i="3" l="1"/>
  <c r="B488" i="3" s="1"/>
  <c r="V487" i="3"/>
  <c r="I487" i="3"/>
  <c r="J487" i="3"/>
  <c r="M487" i="3"/>
  <c r="N487" i="3" s="1"/>
  <c r="W487" i="3" l="1"/>
  <c r="L487" i="3"/>
  <c r="AA488" i="3"/>
  <c r="AC488" i="3"/>
  <c r="P488" i="3"/>
  <c r="Q488" i="3" s="1"/>
  <c r="R488" i="3" s="1"/>
  <c r="S488" i="3" s="1"/>
  <c r="T488" i="3" s="1"/>
  <c r="Z488" i="3"/>
  <c r="AE488" i="3"/>
  <c r="AD488" i="3"/>
  <c r="U487" i="3" l="1"/>
  <c r="D488" i="3" s="1"/>
  <c r="AG488" i="3"/>
  <c r="AH488" i="3"/>
  <c r="E488" i="3"/>
  <c r="H488" i="3" s="1"/>
  <c r="Y486" i="3"/>
  <c r="K488" i="3" l="1"/>
  <c r="F488" i="3"/>
  <c r="G488" i="3"/>
  <c r="I488" i="3" l="1"/>
  <c r="J488" i="3"/>
  <c r="M488" i="3"/>
  <c r="N488" i="3" s="1"/>
  <c r="A489" i="3"/>
  <c r="B489" i="3" s="1"/>
  <c r="V488" i="3"/>
  <c r="W488" i="3" s="1"/>
  <c r="AD489" i="3" l="1"/>
  <c r="Z489" i="3"/>
  <c r="AA489" i="3"/>
  <c r="AC489" i="3"/>
  <c r="P489" i="3"/>
  <c r="Q489" i="3" s="1"/>
  <c r="R489" i="3" s="1"/>
  <c r="S489" i="3" s="1"/>
  <c r="T489" i="3" s="1"/>
  <c r="AE489" i="3"/>
  <c r="L488" i="3"/>
  <c r="U488" i="3" l="1"/>
  <c r="D489" i="3" s="1"/>
  <c r="E489" i="3"/>
  <c r="H489" i="3" s="1"/>
  <c r="AG489" i="3"/>
  <c r="AH489" i="3"/>
  <c r="Y487" i="3"/>
  <c r="F489" i="3" l="1"/>
  <c r="G489" i="3"/>
  <c r="K489" i="3"/>
  <c r="A490" i="3" l="1"/>
  <c r="B490" i="3" s="1"/>
  <c r="V489" i="3"/>
  <c r="I489" i="3"/>
  <c r="J489" i="3"/>
  <c r="M489" i="3"/>
  <c r="N489" i="3" s="1"/>
  <c r="L489" i="3" l="1"/>
  <c r="W489" i="3"/>
  <c r="Z490" i="3"/>
  <c r="AA490" i="3"/>
  <c r="P490" i="3"/>
  <c r="Q490" i="3" s="1"/>
  <c r="R490" i="3" s="1"/>
  <c r="S490" i="3" s="1"/>
  <c r="T490" i="3" s="1"/>
  <c r="AC490" i="3"/>
  <c r="AD490" i="3"/>
  <c r="AE490" i="3"/>
  <c r="U489" i="3" l="1"/>
  <c r="D490" i="3"/>
  <c r="AG490" i="3"/>
  <c r="AH490" i="3"/>
  <c r="E490" i="3"/>
  <c r="H490" i="3" s="1"/>
  <c r="Y488" i="3"/>
  <c r="K490" i="3" l="1"/>
  <c r="F490" i="3"/>
  <c r="G490" i="3"/>
  <c r="A491" i="3" l="1"/>
  <c r="B491" i="3" s="1"/>
  <c r="V490" i="3"/>
  <c r="I490" i="3"/>
  <c r="J490" i="3"/>
  <c r="M490" i="3"/>
  <c r="N490" i="3" s="1"/>
  <c r="W490" i="3" l="1"/>
  <c r="L490" i="3"/>
  <c r="P491" i="3"/>
  <c r="Q491" i="3" s="1"/>
  <c r="R491" i="3" s="1"/>
  <c r="S491" i="3" s="1"/>
  <c r="T491" i="3" s="1"/>
  <c r="AD491" i="3"/>
  <c r="Z491" i="3"/>
  <c r="AA491" i="3"/>
  <c r="AC491" i="3"/>
  <c r="AE491" i="3"/>
  <c r="AH491" i="3" l="1"/>
  <c r="U490" i="3"/>
  <c r="D491" i="3" s="1"/>
  <c r="AG491" i="3"/>
  <c r="E491" i="3"/>
  <c r="H491" i="3" s="1"/>
  <c r="Y489" i="3"/>
  <c r="K491" i="3" l="1"/>
  <c r="F491" i="3"/>
  <c r="G491" i="3"/>
  <c r="I491" i="3" l="1"/>
  <c r="J491" i="3"/>
  <c r="M491" i="3"/>
  <c r="N491" i="3" s="1"/>
  <c r="A492" i="3"/>
  <c r="B492" i="3" s="1"/>
  <c r="V491" i="3"/>
  <c r="W491" i="3" s="1"/>
  <c r="AC492" i="3" l="1"/>
  <c r="AA492" i="3"/>
  <c r="Z492" i="3"/>
  <c r="P492" i="3"/>
  <c r="Q492" i="3" s="1"/>
  <c r="R492" i="3" s="1"/>
  <c r="S492" i="3" s="1"/>
  <c r="T492" i="3" s="1"/>
  <c r="AE492" i="3"/>
  <c r="AD492" i="3"/>
  <c r="L491" i="3"/>
  <c r="U491" i="3" l="1"/>
  <c r="D492" i="3"/>
  <c r="AH492" i="3"/>
  <c r="AG492" i="3"/>
  <c r="E492" i="3"/>
  <c r="H492" i="3" s="1"/>
  <c r="Y490" i="3"/>
  <c r="K492" i="3" l="1"/>
  <c r="F492" i="3"/>
  <c r="G492" i="3"/>
  <c r="I492" i="3" l="1"/>
  <c r="J492" i="3"/>
  <c r="M492" i="3"/>
  <c r="N492" i="3" s="1"/>
  <c r="A493" i="3"/>
  <c r="B493" i="3" s="1"/>
  <c r="V492" i="3"/>
  <c r="W492" i="3" s="1"/>
  <c r="L492" i="3" l="1"/>
  <c r="P493" i="3"/>
  <c r="Q493" i="3" s="1"/>
  <c r="R493" i="3" s="1"/>
  <c r="S493" i="3" s="1"/>
  <c r="T493" i="3" s="1"/>
  <c r="AC493" i="3"/>
  <c r="Z493" i="3"/>
  <c r="AD493" i="3"/>
  <c r="AA493" i="3"/>
  <c r="AE493" i="3"/>
  <c r="U492" i="3" l="1"/>
  <c r="D493" i="3"/>
  <c r="AG493" i="3"/>
  <c r="E493" i="3"/>
  <c r="H493" i="3" s="1"/>
  <c r="AH493" i="3"/>
  <c r="Y491" i="3"/>
  <c r="F493" i="3" l="1"/>
  <c r="G493" i="3"/>
  <c r="K493" i="3"/>
  <c r="A494" i="3" l="1"/>
  <c r="B494" i="3" s="1"/>
  <c r="V493" i="3"/>
  <c r="I493" i="3"/>
  <c r="J493" i="3"/>
  <c r="M493" i="3"/>
  <c r="N493" i="3" s="1"/>
  <c r="L493" i="3" l="1"/>
  <c r="W493" i="3"/>
  <c r="Z494" i="3"/>
  <c r="AC494" i="3"/>
  <c r="P494" i="3"/>
  <c r="Q494" i="3" s="1"/>
  <c r="R494" i="3" s="1"/>
  <c r="S494" i="3" s="1"/>
  <c r="T494" i="3" s="1"/>
  <c r="AA494" i="3"/>
  <c r="AE494" i="3"/>
  <c r="AD494" i="3"/>
  <c r="U493" i="3" l="1"/>
  <c r="AG494" i="3"/>
  <c r="E494" i="3"/>
  <c r="H494" i="3" s="1"/>
  <c r="D494" i="3"/>
  <c r="AH494" i="3"/>
  <c r="Y492" i="3"/>
  <c r="F494" i="3" l="1"/>
  <c r="G494" i="3"/>
  <c r="K494" i="3"/>
  <c r="A495" i="3" l="1"/>
  <c r="B495" i="3" s="1"/>
  <c r="V494" i="3"/>
  <c r="I494" i="3"/>
  <c r="J494" i="3"/>
  <c r="M494" i="3"/>
  <c r="N494" i="3" s="1"/>
  <c r="L494" i="3" l="1"/>
  <c r="W494" i="3"/>
  <c r="AC495" i="3"/>
  <c r="AA495" i="3"/>
  <c r="Z495" i="3"/>
  <c r="P495" i="3"/>
  <c r="Q495" i="3" s="1"/>
  <c r="R495" i="3" s="1"/>
  <c r="S495" i="3" s="1"/>
  <c r="T495" i="3" s="1"/>
  <c r="AE495" i="3"/>
  <c r="AD495" i="3"/>
  <c r="AG495" i="3" l="1"/>
  <c r="U494" i="3"/>
  <c r="D495" i="3" s="1"/>
  <c r="E495" i="3"/>
  <c r="H495" i="3" s="1"/>
  <c r="AH495" i="3"/>
  <c r="Y493" i="3"/>
  <c r="K495" i="3" l="1"/>
  <c r="F495" i="3"/>
  <c r="G495" i="3"/>
  <c r="I495" i="3" l="1"/>
  <c r="J495" i="3"/>
  <c r="M495" i="3"/>
  <c r="N495" i="3" s="1"/>
  <c r="A496" i="3"/>
  <c r="B496" i="3" s="1"/>
  <c r="V495" i="3"/>
  <c r="W495" i="3" s="1"/>
  <c r="AA496" i="3" l="1"/>
  <c r="AC496" i="3"/>
  <c r="P496" i="3"/>
  <c r="Q496" i="3" s="1"/>
  <c r="R496" i="3" s="1"/>
  <c r="S496" i="3" s="1"/>
  <c r="T496" i="3" s="1"/>
  <c r="Z496" i="3"/>
  <c r="AE496" i="3"/>
  <c r="AD496" i="3"/>
  <c r="L495" i="3"/>
  <c r="U495" i="3" l="1"/>
  <c r="AG496" i="3"/>
  <c r="E496" i="3"/>
  <c r="H496" i="3" s="1"/>
  <c r="AH496" i="3"/>
  <c r="D496" i="3"/>
  <c r="Y494" i="3"/>
  <c r="F496" i="3" l="1"/>
  <c r="G496" i="3"/>
  <c r="K496" i="3"/>
  <c r="I496" i="3" l="1"/>
  <c r="J496" i="3"/>
  <c r="M496" i="3"/>
  <c r="N496" i="3" s="1"/>
  <c r="A497" i="3"/>
  <c r="B497" i="3" s="1"/>
  <c r="V496" i="3"/>
  <c r="W496" i="3" s="1"/>
  <c r="P497" i="3" l="1"/>
  <c r="Q497" i="3" s="1"/>
  <c r="R497" i="3" s="1"/>
  <c r="S497" i="3" s="1"/>
  <c r="T497" i="3" s="1"/>
  <c r="AA497" i="3"/>
  <c r="Z497" i="3"/>
  <c r="AC497" i="3"/>
  <c r="AE497" i="3"/>
  <c r="AD497" i="3"/>
  <c r="L496" i="3"/>
  <c r="U496" i="3" l="1"/>
  <c r="E497" i="3"/>
  <c r="H497" i="3" s="1"/>
  <c r="D497" i="3"/>
  <c r="AH497" i="3"/>
  <c r="AG497" i="3"/>
  <c r="Y495" i="3"/>
  <c r="F497" i="3" l="1"/>
  <c r="G497" i="3"/>
  <c r="K497" i="3"/>
  <c r="A498" i="3" l="1"/>
  <c r="B498" i="3" s="1"/>
  <c r="V497" i="3"/>
  <c r="I497" i="3"/>
  <c r="J497" i="3"/>
  <c r="M497" i="3"/>
  <c r="N497" i="3" s="1"/>
  <c r="L497" i="3" l="1"/>
  <c r="W497" i="3"/>
  <c r="AA498" i="3"/>
  <c r="Z498" i="3"/>
  <c r="AC498" i="3"/>
  <c r="P498" i="3"/>
  <c r="Q498" i="3" s="1"/>
  <c r="R498" i="3" s="1"/>
  <c r="S498" i="3" s="1"/>
  <c r="T498" i="3" s="1"/>
  <c r="AE498" i="3"/>
  <c r="AD498" i="3"/>
  <c r="U497" i="3" l="1"/>
  <c r="AG498" i="3"/>
  <c r="D498" i="3"/>
  <c r="E498" i="3"/>
  <c r="H498" i="3" s="1"/>
  <c r="AH498" i="3"/>
  <c r="Y496" i="3"/>
  <c r="K498" i="3" l="1"/>
  <c r="F498" i="3"/>
  <c r="G498" i="3"/>
  <c r="I498" i="3" l="1"/>
  <c r="J498" i="3"/>
  <c r="M498" i="3"/>
  <c r="N498" i="3" s="1"/>
  <c r="A499" i="3"/>
  <c r="B499" i="3" s="1"/>
  <c r="V498" i="3"/>
  <c r="W498" i="3" s="1"/>
  <c r="P499" i="3" l="1"/>
  <c r="Q499" i="3" s="1"/>
  <c r="R499" i="3" s="1"/>
  <c r="S499" i="3" s="1"/>
  <c r="T499" i="3" s="1"/>
  <c r="AC499" i="3"/>
  <c r="AA499" i="3"/>
  <c r="Z499" i="3"/>
  <c r="AE499" i="3"/>
  <c r="AD499" i="3"/>
  <c r="L498" i="3"/>
  <c r="U498" i="3" l="1"/>
  <c r="D499" i="3"/>
  <c r="AH499" i="3"/>
  <c r="E499" i="3"/>
  <c r="H499" i="3" s="1"/>
  <c r="AG499" i="3"/>
  <c r="Y497" i="3"/>
  <c r="K499" i="3" l="1"/>
  <c r="F499" i="3"/>
  <c r="G499" i="3"/>
  <c r="A500" i="3" l="1"/>
  <c r="B500" i="3" s="1"/>
  <c r="V499" i="3"/>
  <c r="I499" i="3"/>
  <c r="J499" i="3"/>
  <c r="M499" i="3"/>
  <c r="N499" i="3" s="1"/>
  <c r="L499" i="3" l="1"/>
  <c r="W499" i="3"/>
  <c r="Z500" i="3"/>
  <c r="AA500" i="3"/>
  <c r="P500" i="3"/>
  <c r="Q500" i="3" s="1"/>
  <c r="R500" i="3" s="1"/>
  <c r="S500" i="3" s="1"/>
  <c r="T500" i="3" s="1"/>
  <c r="AC500" i="3"/>
  <c r="AE500" i="3"/>
  <c r="AD500" i="3"/>
  <c r="U499" i="3" l="1"/>
  <c r="D500" i="3"/>
  <c r="AG500" i="3"/>
  <c r="E500" i="3"/>
  <c r="H500" i="3" s="1"/>
  <c r="AH500" i="3"/>
  <c r="Y498" i="3"/>
  <c r="K500" i="3" l="1"/>
  <c r="F500" i="3"/>
  <c r="G500" i="3"/>
  <c r="A501" i="3" l="1"/>
  <c r="B501" i="3" s="1"/>
  <c r="V500" i="3"/>
  <c r="I500" i="3"/>
  <c r="J500" i="3"/>
  <c r="M500" i="3"/>
  <c r="N500" i="3" s="1"/>
  <c r="L500" i="3" l="1"/>
  <c r="W500" i="3"/>
  <c r="AA501" i="3"/>
  <c r="AC501" i="3"/>
  <c r="Z501" i="3"/>
  <c r="P501" i="3"/>
  <c r="Q501" i="3" s="1"/>
  <c r="R501" i="3" s="1"/>
  <c r="S501" i="3" s="1"/>
  <c r="T501" i="3" s="1"/>
  <c r="AE501" i="3"/>
  <c r="AD501" i="3"/>
  <c r="U500" i="3" l="1"/>
  <c r="AG501" i="3"/>
  <c r="D501" i="3"/>
  <c r="E501" i="3"/>
  <c r="H501" i="3" s="1"/>
  <c r="AH501" i="3"/>
  <c r="Y499" i="3"/>
  <c r="K501" i="3" l="1"/>
  <c r="F501" i="3"/>
  <c r="G501" i="3"/>
  <c r="I501" i="3" l="1"/>
  <c r="J501" i="3"/>
  <c r="M501" i="3"/>
  <c r="N501" i="3" s="1"/>
  <c r="A502" i="3"/>
  <c r="B502" i="3" s="1"/>
  <c r="V501" i="3"/>
  <c r="W501" i="3" s="1"/>
  <c r="Z502" i="3" l="1"/>
  <c r="AA502" i="3"/>
  <c r="AC502" i="3"/>
  <c r="P502" i="3"/>
  <c r="Q502" i="3" s="1"/>
  <c r="R502" i="3" s="1"/>
  <c r="S502" i="3" s="1"/>
  <c r="T502" i="3" s="1"/>
  <c r="AE502" i="3"/>
  <c r="AD502" i="3"/>
  <c r="L501" i="3"/>
  <c r="U501" i="3" l="1"/>
  <c r="E502" i="3"/>
  <c r="H502" i="3" s="1"/>
  <c r="AG502" i="3"/>
  <c r="D502" i="3"/>
  <c r="AH502" i="3"/>
  <c r="Y500" i="3"/>
  <c r="F502" i="3" l="1"/>
  <c r="G502" i="3"/>
  <c r="K502" i="3"/>
  <c r="I502" i="3" l="1"/>
  <c r="J502" i="3"/>
  <c r="M502" i="3"/>
  <c r="N502" i="3" s="1"/>
  <c r="A503" i="3"/>
  <c r="B503" i="3" s="1"/>
  <c r="V502" i="3"/>
  <c r="W502" i="3" s="1"/>
  <c r="AA503" i="3" l="1"/>
  <c r="P503" i="3"/>
  <c r="Q503" i="3" s="1"/>
  <c r="R503" i="3" s="1"/>
  <c r="S503" i="3" s="1"/>
  <c r="T503" i="3" s="1"/>
  <c r="Z503" i="3"/>
  <c r="AC503" i="3"/>
  <c r="AE503" i="3"/>
  <c r="AD503" i="3"/>
  <c r="L502" i="3"/>
  <c r="AG503" i="3" l="1"/>
  <c r="AH503" i="3"/>
  <c r="U502" i="3"/>
  <c r="E503" i="3" s="1"/>
  <c r="H503" i="3" s="1"/>
  <c r="Y501" i="3"/>
  <c r="D503" i="3" l="1"/>
  <c r="F503" i="3"/>
  <c r="G503" i="3"/>
  <c r="K503" i="3"/>
  <c r="A504" i="3" l="1"/>
  <c r="B504" i="3" s="1"/>
  <c r="V503" i="3"/>
  <c r="I503" i="3"/>
  <c r="J503" i="3"/>
  <c r="M503" i="3"/>
  <c r="N503" i="3" s="1"/>
  <c r="L503" i="3" l="1"/>
  <c r="W503" i="3"/>
  <c r="AD504" i="3"/>
  <c r="P504" i="3"/>
  <c r="Q504" i="3" s="1"/>
  <c r="R504" i="3" s="1"/>
  <c r="S504" i="3" s="1"/>
  <c r="T504" i="3" s="1"/>
  <c r="AA504" i="3"/>
  <c r="Z504" i="3"/>
  <c r="AC504" i="3"/>
  <c r="AE504" i="3"/>
  <c r="U503" i="3" l="1"/>
  <c r="E504" i="3"/>
  <c r="H504" i="3" s="1"/>
  <c r="D504" i="3"/>
  <c r="AH504" i="3"/>
  <c r="AG504" i="3"/>
  <c r="Y502" i="3"/>
  <c r="F504" i="3" l="1"/>
  <c r="G504" i="3"/>
  <c r="K504" i="3"/>
  <c r="I504" i="3" l="1"/>
  <c r="J504" i="3"/>
  <c r="M504" i="3"/>
  <c r="N504" i="3" s="1"/>
  <c r="A505" i="3"/>
  <c r="B505" i="3" s="1"/>
  <c r="V504" i="3"/>
  <c r="L504" i="3" l="1"/>
  <c r="P505" i="3"/>
  <c r="Q505" i="3" s="1"/>
  <c r="R505" i="3" s="1"/>
  <c r="S505" i="3" s="1"/>
  <c r="T505" i="3" s="1"/>
  <c r="Z505" i="3"/>
  <c r="AC505" i="3"/>
  <c r="AA505" i="3"/>
  <c r="AE505" i="3"/>
  <c r="AD505" i="3"/>
  <c r="W504" i="3"/>
  <c r="AH505" i="3" l="1"/>
  <c r="U504" i="3"/>
  <c r="D505" i="3" s="1"/>
  <c r="E505" i="3"/>
  <c r="H505" i="3" s="1"/>
  <c r="AG505" i="3"/>
  <c r="Y503" i="3"/>
  <c r="K505" i="3" l="1"/>
  <c r="F505" i="3"/>
  <c r="G505" i="3"/>
  <c r="A506" i="3" l="1"/>
  <c r="B506" i="3" s="1"/>
  <c r="V505" i="3"/>
  <c r="I505" i="3"/>
  <c r="J505" i="3"/>
  <c r="M505" i="3"/>
  <c r="N505" i="3" s="1"/>
  <c r="W505" i="3" l="1"/>
  <c r="L505" i="3"/>
  <c r="P506" i="3"/>
  <c r="Q506" i="3" s="1"/>
  <c r="R506" i="3" s="1"/>
  <c r="S506" i="3" s="1"/>
  <c r="T506" i="3" s="1"/>
  <c r="AA506" i="3"/>
  <c r="Z506" i="3"/>
  <c r="AC506" i="3"/>
  <c r="AE506" i="3"/>
  <c r="AD506" i="3"/>
  <c r="U505" i="3" l="1"/>
  <c r="AG506" i="3"/>
  <c r="AH506" i="3"/>
  <c r="E506" i="3"/>
  <c r="H506" i="3" s="1"/>
  <c r="D506" i="3"/>
  <c r="Y504" i="3"/>
  <c r="F506" i="3" l="1"/>
  <c r="G506" i="3"/>
  <c r="K506" i="3"/>
  <c r="A507" i="3" l="1"/>
  <c r="B507" i="3" s="1"/>
  <c r="V506" i="3"/>
  <c r="I506" i="3"/>
  <c r="J506" i="3"/>
  <c r="M506" i="3"/>
  <c r="N506" i="3" s="1"/>
  <c r="L506" i="3" l="1"/>
  <c r="W506" i="3"/>
  <c r="P507" i="3"/>
  <c r="Q507" i="3" s="1"/>
  <c r="R507" i="3" s="1"/>
  <c r="S507" i="3" s="1"/>
  <c r="T507" i="3" s="1"/>
  <c r="AC507" i="3"/>
  <c r="AA507" i="3"/>
  <c r="Z507" i="3"/>
  <c r="AE507" i="3"/>
  <c r="AD507" i="3"/>
  <c r="U506" i="3" l="1"/>
  <c r="E507" i="3"/>
  <c r="H507" i="3" s="1"/>
  <c r="D507" i="3"/>
  <c r="AG507" i="3"/>
  <c r="AH507" i="3"/>
  <c r="Y505" i="3"/>
  <c r="K507" i="3" l="1"/>
  <c r="F507" i="3"/>
  <c r="G507" i="3"/>
  <c r="I507" i="3" l="1"/>
  <c r="J507" i="3"/>
  <c r="M507" i="3"/>
  <c r="N507" i="3" s="1"/>
  <c r="A508" i="3"/>
  <c r="B508" i="3" s="1"/>
  <c r="V507" i="3"/>
  <c r="W507" i="3" s="1"/>
  <c r="AA508" i="3" l="1"/>
  <c r="AC508" i="3"/>
  <c r="P508" i="3"/>
  <c r="Q508" i="3" s="1"/>
  <c r="R508" i="3" s="1"/>
  <c r="S508" i="3" s="1"/>
  <c r="T508" i="3" s="1"/>
  <c r="Z508" i="3"/>
  <c r="AE508" i="3"/>
  <c r="AD508" i="3"/>
  <c r="L507" i="3"/>
  <c r="U507" i="3" l="1"/>
  <c r="E508" i="3"/>
  <c r="H508" i="3" s="1"/>
  <c r="AH508" i="3"/>
  <c r="D508" i="3"/>
  <c r="AG508" i="3"/>
  <c r="Y506" i="3"/>
  <c r="F508" i="3" l="1"/>
  <c r="G508" i="3"/>
  <c r="K508" i="3"/>
  <c r="I508" i="3" l="1"/>
  <c r="J508" i="3"/>
  <c r="M508" i="3"/>
  <c r="N508" i="3" s="1"/>
  <c r="A509" i="3"/>
  <c r="B509" i="3" s="1"/>
  <c r="V508" i="3"/>
  <c r="W508" i="3" s="1"/>
  <c r="AC509" i="3" l="1"/>
  <c r="AA509" i="3"/>
  <c r="P509" i="3"/>
  <c r="Q509" i="3" s="1"/>
  <c r="R509" i="3" s="1"/>
  <c r="S509" i="3" s="1"/>
  <c r="T509" i="3" s="1"/>
  <c r="Z509" i="3"/>
  <c r="AE509" i="3"/>
  <c r="AD509" i="3"/>
  <c r="L508" i="3"/>
  <c r="AG509" i="3" l="1"/>
  <c r="AH509" i="3"/>
  <c r="U508" i="3"/>
  <c r="D509" i="3" s="1"/>
  <c r="E509" i="3"/>
  <c r="H509" i="3" s="1"/>
  <c r="Y507" i="3"/>
  <c r="K509" i="3" l="1"/>
  <c r="F509" i="3"/>
  <c r="G509" i="3"/>
  <c r="I509" i="3" l="1"/>
  <c r="J509" i="3"/>
  <c r="M509" i="3"/>
  <c r="N509" i="3" s="1"/>
  <c r="A510" i="3"/>
  <c r="B510" i="3" s="1"/>
  <c r="V509" i="3"/>
  <c r="W509" i="3" s="1"/>
  <c r="AC510" i="3" l="1"/>
  <c r="AA510" i="3"/>
  <c r="Z510" i="3"/>
  <c r="P510" i="3"/>
  <c r="Q510" i="3" s="1"/>
  <c r="R510" i="3" s="1"/>
  <c r="S510" i="3" s="1"/>
  <c r="T510" i="3" s="1"/>
  <c r="AE510" i="3"/>
  <c r="AD510" i="3"/>
  <c r="L509" i="3"/>
  <c r="U509" i="3" l="1"/>
  <c r="AH510" i="3"/>
  <c r="E510" i="3"/>
  <c r="H510" i="3" s="1"/>
  <c r="D510" i="3"/>
  <c r="AG510" i="3"/>
  <c r="Y508" i="3"/>
  <c r="K510" i="3" l="1"/>
  <c r="F510" i="3"/>
  <c r="G510" i="3"/>
  <c r="I510" i="3" l="1"/>
  <c r="J510" i="3"/>
  <c r="M510" i="3"/>
  <c r="N510" i="3" s="1"/>
  <c r="A511" i="3"/>
  <c r="B511" i="3" s="1"/>
  <c r="V510" i="3"/>
  <c r="W510" i="3" s="1"/>
  <c r="Z511" i="3" l="1"/>
  <c r="AC511" i="3"/>
  <c r="P511" i="3"/>
  <c r="Q511" i="3" s="1"/>
  <c r="R511" i="3" s="1"/>
  <c r="S511" i="3" s="1"/>
  <c r="T511" i="3" s="1"/>
  <c r="AA511" i="3"/>
  <c r="AE511" i="3"/>
  <c r="AD511" i="3"/>
  <c r="L510" i="3"/>
  <c r="U510" i="3" l="1"/>
  <c r="AH511" i="3"/>
  <c r="D511" i="3"/>
  <c r="E511" i="3"/>
  <c r="H511" i="3" s="1"/>
  <c r="AG511" i="3"/>
  <c r="Y509" i="3"/>
  <c r="K511" i="3" l="1"/>
  <c r="F511" i="3"/>
  <c r="G511" i="3"/>
  <c r="I511" i="3" l="1"/>
  <c r="J511" i="3"/>
  <c r="M511" i="3"/>
  <c r="N511" i="3" s="1"/>
  <c r="A512" i="3"/>
  <c r="B512" i="3" s="1"/>
  <c r="V511" i="3"/>
  <c r="W511" i="3" s="1"/>
  <c r="L511" i="3" l="1"/>
  <c r="AC512" i="3"/>
  <c r="Z512" i="3"/>
  <c r="P512" i="3"/>
  <c r="Q512" i="3" s="1"/>
  <c r="R512" i="3" s="1"/>
  <c r="S512" i="3" s="1"/>
  <c r="T512" i="3" s="1"/>
  <c r="AA512" i="3"/>
  <c r="AE512" i="3"/>
  <c r="AD512" i="3"/>
  <c r="U511" i="3" l="1"/>
  <c r="D512" i="3"/>
  <c r="AH512" i="3"/>
  <c r="E512" i="3"/>
  <c r="H512" i="3" s="1"/>
  <c r="AG512" i="3"/>
  <c r="Y510" i="3"/>
  <c r="K512" i="3" l="1"/>
  <c r="F512" i="3"/>
  <c r="G512" i="3"/>
  <c r="I512" i="3" l="1"/>
  <c r="J512" i="3"/>
  <c r="M512" i="3"/>
  <c r="N512" i="3" s="1"/>
  <c r="A513" i="3"/>
  <c r="B513" i="3" s="1"/>
  <c r="V512" i="3"/>
  <c r="W512" i="3" s="1"/>
  <c r="AA513" i="3" l="1"/>
  <c r="AC513" i="3"/>
  <c r="Z513" i="3"/>
  <c r="P513" i="3"/>
  <c r="Q513" i="3" s="1"/>
  <c r="R513" i="3" s="1"/>
  <c r="S513" i="3" s="1"/>
  <c r="T513" i="3" s="1"/>
  <c r="AE513" i="3"/>
  <c r="AD513" i="3"/>
  <c r="L512" i="3"/>
  <c r="U512" i="3" l="1"/>
  <c r="AH513" i="3"/>
  <c r="E513" i="3"/>
  <c r="H513" i="3" s="1"/>
  <c r="D513" i="3"/>
  <c r="AG513" i="3"/>
  <c r="Y511" i="3"/>
  <c r="F513" i="3" l="1"/>
  <c r="G513" i="3"/>
  <c r="K513" i="3"/>
  <c r="I513" i="3" l="1"/>
  <c r="J513" i="3"/>
  <c r="M513" i="3"/>
  <c r="N513" i="3" s="1"/>
  <c r="A514" i="3"/>
  <c r="B514" i="3" s="1"/>
  <c r="V513" i="3"/>
  <c r="W513" i="3" s="1"/>
  <c r="Z514" i="3" l="1"/>
  <c r="AA514" i="3"/>
  <c r="AC514" i="3"/>
  <c r="P514" i="3"/>
  <c r="Q514" i="3" s="1"/>
  <c r="R514" i="3" s="1"/>
  <c r="S514" i="3" s="1"/>
  <c r="T514" i="3" s="1"/>
  <c r="AE514" i="3"/>
  <c r="AD514" i="3"/>
  <c r="L513" i="3"/>
  <c r="U513" i="3" l="1"/>
  <c r="AG514" i="3"/>
  <c r="E514" i="3"/>
  <c r="H514" i="3" s="1"/>
  <c r="D514" i="3"/>
  <c r="AH514" i="3"/>
  <c r="Y512" i="3"/>
  <c r="F514" i="3" l="1"/>
  <c r="G514" i="3"/>
  <c r="K514" i="3"/>
  <c r="A515" i="3" l="1"/>
  <c r="B515" i="3" s="1"/>
  <c r="V514" i="3"/>
  <c r="I514" i="3"/>
  <c r="J514" i="3"/>
  <c r="M514" i="3"/>
  <c r="N514" i="3" s="1"/>
  <c r="L514" i="3" l="1"/>
  <c r="W514" i="3"/>
  <c r="Z515" i="3"/>
  <c r="AA515" i="3"/>
  <c r="AC515" i="3"/>
  <c r="P515" i="3"/>
  <c r="Q515" i="3" s="1"/>
  <c r="R515" i="3" s="1"/>
  <c r="S515" i="3" s="1"/>
  <c r="T515" i="3" s="1"/>
  <c r="AE515" i="3"/>
  <c r="AD515" i="3"/>
  <c r="U514" i="3" l="1"/>
  <c r="D515" i="3"/>
  <c r="AG515" i="3"/>
  <c r="AH515" i="3"/>
  <c r="E515" i="3"/>
  <c r="H515" i="3" s="1"/>
  <c r="Y513" i="3"/>
  <c r="K515" i="3" l="1"/>
  <c r="F515" i="3"/>
  <c r="G515" i="3"/>
  <c r="A516" i="3" l="1"/>
  <c r="B516" i="3" s="1"/>
  <c r="V515" i="3"/>
  <c r="I515" i="3"/>
  <c r="J515" i="3"/>
  <c r="M515" i="3"/>
  <c r="N515" i="3" s="1"/>
  <c r="L515" i="3" l="1"/>
  <c r="W515" i="3"/>
  <c r="Z516" i="3"/>
  <c r="P516" i="3"/>
  <c r="Q516" i="3" s="1"/>
  <c r="R516" i="3" s="1"/>
  <c r="S516" i="3" s="1"/>
  <c r="T516" i="3" s="1"/>
  <c r="AC516" i="3"/>
  <c r="AA516" i="3"/>
  <c r="AE516" i="3"/>
  <c r="AD516" i="3"/>
  <c r="U515" i="3" l="1"/>
  <c r="D516" i="3"/>
  <c r="AH516" i="3"/>
  <c r="E516" i="3"/>
  <c r="H516" i="3" s="1"/>
  <c r="AG516" i="3"/>
  <c r="Y514" i="3"/>
  <c r="K516" i="3" l="1"/>
  <c r="F516" i="3"/>
  <c r="G516" i="3"/>
  <c r="I516" i="3" l="1"/>
  <c r="J516" i="3"/>
  <c r="M516" i="3"/>
  <c r="N516" i="3" s="1"/>
  <c r="A517" i="3"/>
  <c r="B517" i="3" s="1"/>
  <c r="V516" i="3"/>
  <c r="W516" i="3" s="1"/>
  <c r="P517" i="3" l="1"/>
  <c r="Q517" i="3" s="1"/>
  <c r="R517" i="3" s="1"/>
  <c r="S517" i="3" s="1"/>
  <c r="T517" i="3" s="1"/>
  <c r="Z517" i="3"/>
  <c r="AC517" i="3"/>
  <c r="AA517" i="3"/>
  <c r="AE517" i="3"/>
  <c r="AD517" i="3"/>
  <c r="L516" i="3"/>
  <c r="U516" i="3" l="1"/>
  <c r="D517" i="3"/>
  <c r="AH517" i="3"/>
  <c r="AG517" i="3"/>
  <c r="E517" i="3"/>
  <c r="H517" i="3" s="1"/>
  <c r="Y515" i="3"/>
  <c r="K517" i="3" l="1"/>
  <c r="F517" i="3"/>
  <c r="G517" i="3"/>
  <c r="I517" i="3" l="1"/>
  <c r="J517" i="3"/>
  <c r="M517" i="3"/>
  <c r="N517" i="3" s="1"/>
  <c r="A518" i="3"/>
  <c r="B518" i="3" s="1"/>
  <c r="V517" i="3"/>
  <c r="W517" i="3" s="1"/>
  <c r="AA518" i="3" l="1"/>
  <c r="Z518" i="3"/>
  <c r="AC518" i="3"/>
  <c r="P518" i="3"/>
  <c r="Q518" i="3" s="1"/>
  <c r="R518" i="3" s="1"/>
  <c r="S518" i="3" s="1"/>
  <c r="T518" i="3" s="1"/>
  <c r="AE518" i="3"/>
  <c r="AD518" i="3"/>
  <c r="L517" i="3"/>
  <c r="U517" i="3" l="1"/>
  <c r="E518" i="3"/>
  <c r="H518" i="3" s="1"/>
  <c r="AH518" i="3"/>
  <c r="AG518" i="3"/>
  <c r="D518" i="3"/>
  <c r="Y516" i="3"/>
  <c r="F518" i="3" l="1"/>
  <c r="G518" i="3"/>
  <c r="K518" i="3"/>
  <c r="A519" i="3" l="1"/>
  <c r="B519" i="3" s="1"/>
  <c r="V518" i="3"/>
  <c r="I518" i="3"/>
  <c r="J518" i="3"/>
  <c r="M518" i="3"/>
  <c r="N518" i="3" s="1"/>
  <c r="L518" i="3" l="1"/>
  <c r="W518" i="3"/>
  <c r="P519" i="3"/>
  <c r="Q519" i="3" s="1"/>
  <c r="R519" i="3" s="1"/>
  <c r="S519" i="3" s="1"/>
  <c r="T519" i="3" s="1"/>
  <c r="AA519" i="3"/>
  <c r="Z519" i="3"/>
  <c r="AC519" i="3"/>
  <c r="AE519" i="3"/>
  <c r="AD519" i="3"/>
  <c r="U518" i="3" l="1"/>
  <c r="AH519" i="3"/>
  <c r="E519" i="3"/>
  <c r="H519" i="3" s="1"/>
  <c r="D519" i="3"/>
  <c r="AG519" i="3"/>
  <c r="Y517" i="3"/>
  <c r="F519" i="3" l="1"/>
  <c r="G519" i="3"/>
  <c r="K519" i="3"/>
  <c r="A520" i="3" l="1"/>
  <c r="B520" i="3" s="1"/>
  <c r="V519" i="3"/>
  <c r="I519" i="3"/>
  <c r="J519" i="3"/>
  <c r="M519" i="3"/>
  <c r="N519" i="3" s="1"/>
  <c r="L519" i="3" l="1"/>
  <c r="W519" i="3"/>
  <c r="AA520" i="3"/>
  <c r="AC520" i="3"/>
  <c r="Z520" i="3"/>
  <c r="P520" i="3"/>
  <c r="Q520" i="3" s="1"/>
  <c r="R520" i="3" s="1"/>
  <c r="S520" i="3" s="1"/>
  <c r="T520" i="3" s="1"/>
  <c r="AE520" i="3"/>
  <c r="AD520" i="3"/>
  <c r="U519" i="3" l="1"/>
  <c r="AG520" i="3"/>
  <c r="E520" i="3"/>
  <c r="H520" i="3" s="1"/>
  <c r="D520" i="3"/>
  <c r="AH520" i="3"/>
  <c r="Y518" i="3"/>
  <c r="K520" i="3" l="1"/>
  <c r="F520" i="3"/>
  <c r="G520" i="3"/>
  <c r="I520" i="3" l="1"/>
  <c r="J520" i="3"/>
  <c r="M520" i="3"/>
  <c r="N520" i="3" s="1"/>
  <c r="A521" i="3"/>
  <c r="B521" i="3" s="1"/>
  <c r="V520" i="3"/>
  <c r="W520" i="3" s="1"/>
  <c r="Z521" i="3" l="1"/>
  <c r="AC521" i="3"/>
  <c r="AD521" i="3"/>
  <c r="P521" i="3"/>
  <c r="Q521" i="3" s="1"/>
  <c r="R521" i="3" s="1"/>
  <c r="S521" i="3" s="1"/>
  <c r="T521" i="3" s="1"/>
  <c r="AA521" i="3"/>
  <c r="AE521" i="3"/>
  <c r="L520" i="3"/>
  <c r="U520" i="3" l="1"/>
  <c r="AG521" i="3"/>
  <c r="D521" i="3"/>
  <c r="E521" i="3"/>
  <c r="H521" i="3" s="1"/>
  <c r="AH521" i="3"/>
  <c r="Y519" i="3"/>
  <c r="F521" i="3" l="1"/>
  <c r="G521" i="3"/>
  <c r="K521" i="3"/>
  <c r="A522" i="3" l="1"/>
  <c r="B522" i="3" s="1"/>
  <c r="V521" i="3"/>
  <c r="I521" i="3"/>
  <c r="J521" i="3"/>
  <c r="M521" i="3"/>
  <c r="N521" i="3" s="1"/>
  <c r="L521" i="3" l="1"/>
  <c r="W521" i="3"/>
  <c r="AC522" i="3"/>
  <c r="AA522" i="3"/>
  <c r="Z522" i="3"/>
  <c r="P522" i="3"/>
  <c r="Q522" i="3" s="1"/>
  <c r="R522" i="3" s="1"/>
  <c r="S522" i="3" s="1"/>
  <c r="T522" i="3" s="1"/>
  <c r="AE522" i="3"/>
  <c r="AD522" i="3"/>
  <c r="U521" i="3" l="1"/>
  <c r="AG522" i="3"/>
  <c r="AH522" i="3"/>
  <c r="E522" i="3"/>
  <c r="H522" i="3" s="1"/>
  <c r="D522" i="3"/>
  <c r="Y520" i="3"/>
  <c r="F522" i="3" l="1"/>
  <c r="G522" i="3"/>
  <c r="K522" i="3"/>
  <c r="I522" i="3" l="1"/>
  <c r="J522" i="3"/>
  <c r="M522" i="3"/>
  <c r="N522" i="3" s="1"/>
  <c r="A523" i="3"/>
  <c r="B523" i="3" s="1"/>
  <c r="V522" i="3"/>
  <c r="W522" i="3" s="1"/>
  <c r="AA523" i="3" l="1"/>
  <c r="Z523" i="3"/>
  <c r="AC523" i="3"/>
  <c r="P523" i="3"/>
  <c r="Q523" i="3" s="1"/>
  <c r="R523" i="3" s="1"/>
  <c r="S523" i="3" s="1"/>
  <c r="T523" i="3" s="1"/>
  <c r="AE523" i="3"/>
  <c r="AD523" i="3"/>
  <c r="L522" i="3"/>
  <c r="U522" i="3" l="1"/>
  <c r="D523" i="3"/>
  <c r="E523" i="3"/>
  <c r="H523" i="3" s="1"/>
  <c r="AG523" i="3"/>
  <c r="AH523" i="3"/>
  <c r="Y521" i="3"/>
  <c r="F523" i="3" l="1"/>
  <c r="G523" i="3"/>
  <c r="K523" i="3"/>
  <c r="A524" i="3" l="1"/>
  <c r="B524" i="3" s="1"/>
  <c r="V523" i="3"/>
  <c r="I523" i="3"/>
  <c r="J523" i="3"/>
  <c r="M523" i="3"/>
  <c r="N523" i="3" s="1"/>
  <c r="W523" i="3" l="1"/>
  <c r="L523" i="3"/>
  <c r="Z524" i="3"/>
  <c r="AC524" i="3"/>
  <c r="P524" i="3"/>
  <c r="Q524" i="3" s="1"/>
  <c r="R524" i="3" s="1"/>
  <c r="S524" i="3" s="1"/>
  <c r="T524" i="3" s="1"/>
  <c r="AA524" i="3"/>
  <c r="AE524" i="3"/>
  <c r="AD524" i="3"/>
  <c r="U523" i="3" l="1"/>
  <c r="AH524" i="3"/>
  <c r="AG524" i="3"/>
  <c r="E524" i="3"/>
  <c r="H524" i="3" s="1"/>
  <c r="D524" i="3"/>
  <c r="Y522" i="3"/>
  <c r="F524" i="3" l="1"/>
  <c r="G524" i="3"/>
  <c r="K524" i="3"/>
  <c r="I524" i="3" l="1"/>
  <c r="J524" i="3"/>
  <c r="M524" i="3"/>
  <c r="N524" i="3" s="1"/>
  <c r="A525" i="3"/>
  <c r="B525" i="3" s="1"/>
  <c r="V524" i="3"/>
  <c r="W524" i="3" s="1"/>
  <c r="Z525" i="3" l="1"/>
  <c r="AA525" i="3"/>
  <c r="AC525" i="3"/>
  <c r="P525" i="3"/>
  <c r="Q525" i="3" s="1"/>
  <c r="R525" i="3" s="1"/>
  <c r="S525" i="3" s="1"/>
  <c r="T525" i="3" s="1"/>
  <c r="AD525" i="3"/>
  <c r="AE525" i="3"/>
  <c r="L524" i="3"/>
  <c r="U524" i="3" l="1"/>
  <c r="AG525" i="3"/>
  <c r="D525" i="3"/>
  <c r="E525" i="3"/>
  <c r="H525" i="3" s="1"/>
  <c r="AH525" i="3"/>
  <c r="Y523" i="3"/>
  <c r="K525" i="3" l="1"/>
  <c r="F525" i="3"/>
  <c r="G525" i="3"/>
  <c r="I525" i="3" l="1"/>
  <c r="J525" i="3"/>
  <c r="M525" i="3"/>
  <c r="N525" i="3" s="1"/>
  <c r="A526" i="3"/>
  <c r="B526" i="3" s="1"/>
  <c r="V525" i="3"/>
  <c r="W525" i="3" s="1"/>
  <c r="AD526" i="3" l="1"/>
  <c r="P526" i="3"/>
  <c r="Q526" i="3" s="1"/>
  <c r="R526" i="3" s="1"/>
  <c r="S526" i="3" s="1"/>
  <c r="T526" i="3" s="1"/>
  <c r="AC526" i="3"/>
  <c r="AA526" i="3"/>
  <c r="Z526" i="3"/>
  <c r="AE526" i="3"/>
  <c r="L525" i="3"/>
  <c r="U525" i="3" l="1"/>
  <c r="AH526" i="3"/>
  <c r="AG526" i="3"/>
  <c r="D526" i="3"/>
  <c r="E526" i="3"/>
  <c r="H526" i="3" s="1"/>
  <c r="Y524" i="3"/>
  <c r="K526" i="3" l="1"/>
  <c r="F526" i="3"/>
  <c r="G526" i="3"/>
  <c r="I526" i="3" l="1"/>
  <c r="J526" i="3"/>
  <c r="M526" i="3"/>
  <c r="N526" i="3" s="1"/>
  <c r="A527" i="3"/>
  <c r="B527" i="3" s="1"/>
  <c r="V526" i="3"/>
  <c r="W526" i="3" s="1"/>
  <c r="AC527" i="3" l="1"/>
  <c r="Z527" i="3"/>
  <c r="AA527" i="3"/>
  <c r="P527" i="3"/>
  <c r="Q527" i="3" s="1"/>
  <c r="R527" i="3" s="1"/>
  <c r="S527" i="3" s="1"/>
  <c r="T527" i="3" s="1"/>
  <c r="AE527" i="3"/>
  <c r="AD527" i="3"/>
  <c r="L526" i="3"/>
  <c r="U526" i="3" l="1"/>
  <c r="E527" i="3" s="1"/>
  <c r="H527" i="3" s="1"/>
  <c r="AG527" i="3"/>
  <c r="AH527" i="3"/>
  <c r="D527" i="3"/>
  <c r="Y525" i="3"/>
  <c r="F527" i="3" l="1"/>
  <c r="G527" i="3"/>
  <c r="K527" i="3"/>
  <c r="I527" i="3" l="1"/>
  <c r="J527" i="3"/>
  <c r="M527" i="3"/>
  <c r="N527" i="3" s="1"/>
  <c r="A528" i="3"/>
  <c r="B528" i="3" s="1"/>
  <c r="V527" i="3"/>
  <c r="W527" i="3" s="1"/>
  <c r="AD528" i="3" l="1"/>
  <c r="AA528" i="3"/>
  <c r="AC528" i="3"/>
  <c r="P528" i="3"/>
  <c r="Q528" i="3" s="1"/>
  <c r="R528" i="3" s="1"/>
  <c r="S528" i="3" s="1"/>
  <c r="T528" i="3" s="1"/>
  <c r="Z528" i="3"/>
  <c r="AE528" i="3"/>
  <c r="L527" i="3"/>
  <c r="U527" i="3" l="1"/>
  <c r="E528" i="3"/>
  <c r="H528" i="3" s="1"/>
  <c r="AG528" i="3"/>
  <c r="AH528" i="3"/>
  <c r="D528" i="3"/>
  <c r="Y526" i="3"/>
  <c r="K528" i="3" l="1"/>
  <c r="F528" i="3"/>
  <c r="G528" i="3"/>
  <c r="I528" i="3" l="1"/>
  <c r="J528" i="3"/>
  <c r="M528" i="3"/>
  <c r="N528" i="3" s="1"/>
  <c r="A529" i="3"/>
  <c r="B529" i="3" s="1"/>
  <c r="V528" i="3"/>
  <c r="Z529" i="3" l="1"/>
  <c r="AD529" i="3"/>
  <c r="AC529" i="3"/>
  <c r="AA529" i="3"/>
  <c r="P529" i="3"/>
  <c r="Q529" i="3" s="1"/>
  <c r="R529" i="3" s="1"/>
  <c r="S529" i="3" s="1"/>
  <c r="T529" i="3" s="1"/>
  <c r="AE529" i="3"/>
  <c r="L528" i="3"/>
  <c r="W528" i="3"/>
  <c r="AG529" i="3" l="1"/>
  <c r="U528" i="3"/>
  <c r="D529" i="3" s="1"/>
  <c r="AH529" i="3"/>
  <c r="E529" i="3"/>
  <c r="H529" i="3" s="1"/>
  <c r="Y527" i="3"/>
  <c r="K529" i="3" l="1"/>
  <c r="F529" i="3"/>
  <c r="G529" i="3"/>
  <c r="A530" i="3" l="1"/>
  <c r="B530" i="3" s="1"/>
  <c r="V529" i="3"/>
  <c r="I529" i="3"/>
  <c r="J529" i="3"/>
  <c r="M529" i="3"/>
  <c r="N529" i="3" s="1"/>
  <c r="W529" i="3" l="1"/>
  <c r="L529" i="3"/>
  <c r="AD530" i="3"/>
  <c r="AA530" i="3"/>
  <c r="P530" i="3"/>
  <c r="Q530" i="3" s="1"/>
  <c r="R530" i="3" s="1"/>
  <c r="S530" i="3" s="1"/>
  <c r="T530" i="3" s="1"/>
  <c r="AC530" i="3"/>
  <c r="Z530" i="3"/>
  <c r="AE530" i="3"/>
  <c r="U529" i="3" l="1"/>
  <c r="AG530" i="3"/>
  <c r="D530" i="3"/>
  <c r="AH530" i="3"/>
  <c r="E530" i="3"/>
  <c r="H530" i="3" s="1"/>
  <c r="Y528" i="3"/>
  <c r="F530" i="3" l="1"/>
  <c r="G530" i="3"/>
  <c r="K530" i="3"/>
  <c r="I530" i="3" l="1"/>
  <c r="J530" i="3"/>
  <c r="M530" i="3"/>
  <c r="N530" i="3" s="1"/>
  <c r="A531" i="3"/>
  <c r="B531" i="3" s="1"/>
  <c r="V530" i="3"/>
  <c r="W530" i="3" s="1"/>
  <c r="L530" i="3" l="1"/>
  <c r="AA531" i="3"/>
  <c r="Z531" i="3"/>
  <c r="P531" i="3"/>
  <c r="Q531" i="3" s="1"/>
  <c r="R531" i="3" s="1"/>
  <c r="S531" i="3" s="1"/>
  <c r="T531" i="3" s="1"/>
  <c r="AD531" i="3"/>
  <c r="AC531" i="3"/>
  <c r="AE531" i="3"/>
  <c r="U530" i="3" l="1"/>
  <c r="AH531" i="3"/>
  <c r="D531" i="3"/>
  <c r="E531" i="3"/>
  <c r="H531" i="3" s="1"/>
  <c r="AG531" i="3"/>
  <c r="Y529" i="3"/>
  <c r="K531" i="3" l="1"/>
  <c r="F531" i="3"/>
  <c r="G531" i="3"/>
  <c r="I531" i="3" l="1"/>
  <c r="J531" i="3"/>
  <c r="M531" i="3"/>
  <c r="N531" i="3" s="1"/>
  <c r="A532" i="3"/>
  <c r="B532" i="3" s="1"/>
  <c r="V531" i="3"/>
  <c r="W531" i="3" s="1"/>
  <c r="AD532" i="3" l="1"/>
  <c r="AC532" i="3"/>
  <c r="P532" i="3"/>
  <c r="Q532" i="3" s="1"/>
  <c r="R532" i="3" s="1"/>
  <c r="S532" i="3" s="1"/>
  <c r="T532" i="3" s="1"/>
  <c r="Z532" i="3"/>
  <c r="AA532" i="3"/>
  <c r="AE532" i="3"/>
  <c r="L531" i="3"/>
  <c r="U531" i="3" l="1"/>
  <c r="D532" i="3"/>
  <c r="E532" i="3"/>
  <c r="H532" i="3" s="1"/>
  <c r="AH532" i="3"/>
  <c r="AG532" i="3"/>
  <c r="Y530" i="3"/>
  <c r="K532" i="3" l="1"/>
  <c r="F532" i="3"/>
  <c r="G532" i="3"/>
  <c r="I532" i="3" l="1"/>
  <c r="J532" i="3"/>
  <c r="M532" i="3"/>
  <c r="N532" i="3" s="1"/>
  <c r="A533" i="3"/>
  <c r="B533" i="3" s="1"/>
  <c r="V532" i="3"/>
  <c r="W532" i="3" s="1"/>
  <c r="P533" i="3" l="1"/>
  <c r="Q533" i="3" s="1"/>
  <c r="R533" i="3" s="1"/>
  <c r="S533" i="3" s="1"/>
  <c r="T533" i="3" s="1"/>
  <c r="AD533" i="3"/>
  <c r="AA533" i="3"/>
  <c r="Z533" i="3"/>
  <c r="AC533" i="3"/>
  <c r="AE533" i="3"/>
  <c r="L532" i="3"/>
  <c r="U532" i="3" l="1"/>
  <c r="D533" i="3"/>
  <c r="E533" i="3"/>
  <c r="H533" i="3" s="1"/>
  <c r="AH533" i="3"/>
  <c r="AG533" i="3"/>
  <c r="Y531" i="3"/>
  <c r="F533" i="3" l="1"/>
  <c r="G533" i="3"/>
  <c r="K533" i="3"/>
  <c r="A534" i="3" l="1"/>
  <c r="B534" i="3" s="1"/>
  <c r="V533" i="3"/>
  <c r="I533" i="3"/>
  <c r="J533" i="3"/>
  <c r="M533" i="3"/>
  <c r="N533" i="3" s="1"/>
  <c r="W533" i="3" l="1"/>
  <c r="L533" i="3"/>
  <c r="Z534" i="3"/>
  <c r="AC534" i="3"/>
  <c r="AA534" i="3"/>
  <c r="P534" i="3"/>
  <c r="Q534" i="3" s="1"/>
  <c r="R534" i="3" s="1"/>
  <c r="S534" i="3" s="1"/>
  <c r="T534" i="3" s="1"/>
  <c r="AE534" i="3"/>
  <c r="AD534" i="3"/>
  <c r="U533" i="3" l="1"/>
  <c r="D534" i="3" s="1"/>
  <c r="AG534" i="3"/>
  <c r="AH534" i="3"/>
  <c r="E534" i="3"/>
  <c r="H534" i="3" s="1"/>
  <c r="Y532" i="3"/>
  <c r="K534" i="3" l="1"/>
  <c r="F534" i="3"/>
  <c r="G534" i="3"/>
  <c r="I534" i="3" l="1"/>
  <c r="J534" i="3"/>
  <c r="M534" i="3"/>
  <c r="N534" i="3" s="1"/>
  <c r="A535" i="3"/>
  <c r="B535" i="3" s="1"/>
  <c r="V534" i="3"/>
  <c r="W534" i="3" s="1"/>
  <c r="Z535" i="3" l="1"/>
  <c r="AA535" i="3"/>
  <c r="AD535" i="3"/>
  <c r="AC535" i="3"/>
  <c r="P535" i="3"/>
  <c r="Q535" i="3" s="1"/>
  <c r="R535" i="3" s="1"/>
  <c r="S535" i="3" s="1"/>
  <c r="T535" i="3" s="1"/>
  <c r="AE535" i="3"/>
  <c r="L534" i="3"/>
  <c r="U534" i="3" l="1"/>
  <c r="E535" i="3"/>
  <c r="H535" i="3" s="1"/>
  <c r="AG535" i="3"/>
  <c r="AH535" i="3"/>
  <c r="D535" i="3"/>
  <c r="Y533" i="3"/>
  <c r="F535" i="3" l="1"/>
  <c r="G535" i="3"/>
  <c r="K535" i="3"/>
  <c r="A536" i="3" l="1"/>
  <c r="B536" i="3" s="1"/>
  <c r="V535" i="3"/>
  <c r="I535" i="3"/>
  <c r="J535" i="3"/>
  <c r="M535" i="3"/>
  <c r="N535" i="3" s="1"/>
  <c r="L535" i="3" l="1"/>
  <c r="W535" i="3"/>
  <c r="AC536" i="3"/>
  <c r="P536" i="3"/>
  <c r="Q536" i="3" s="1"/>
  <c r="R536" i="3" s="1"/>
  <c r="S536" i="3" s="1"/>
  <c r="T536" i="3" s="1"/>
  <c r="AD536" i="3"/>
  <c r="Z536" i="3"/>
  <c r="AA536" i="3"/>
  <c r="AE536" i="3"/>
  <c r="U535" i="3" l="1"/>
  <c r="AG536" i="3"/>
  <c r="E536" i="3"/>
  <c r="H536" i="3" s="1"/>
  <c r="D536" i="3"/>
  <c r="AH536" i="3"/>
  <c r="Y534" i="3"/>
  <c r="F536" i="3" l="1"/>
  <c r="G536" i="3"/>
  <c r="K536" i="3"/>
  <c r="I536" i="3" l="1"/>
  <c r="J536" i="3"/>
  <c r="M536" i="3"/>
  <c r="N536" i="3" s="1"/>
  <c r="A537" i="3"/>
  <c r="B537" i="3" s="1"/>
  <c r="V536" i="3"/>
  <c r="W536" i="3" s="1"/>
  <c r="AA537" i="3" l="1"/>
  <c r="Z537" i="3"/>
  <c r="P537" i="3"/>
  <c r="Q537" i="3" s="1"/>
  <c r="R537" i="3" s="1"/>
  <c r="S537" i="3" s="1"/>
  <c r="T537" i="3" s="1"/>
  <c r="AC537" i="3"/>
  <c r="AE537" i="3"/>
  <c r="AD537" i="3"/>
  <c r="L536" i="3"/>
  <c r="U536" i="3" l="1"/>
  <c r="E537" i="3"/>
  <c r="H537" i="3" s="1"/>
  <c r="D537" i="3"/>
  <c r="AH537" i="3"/>
  <c r="AG537" i="3"/>
  <c r="Y535" i="3"/>
  <c r="F537" i="3" l="1"/>
  <c r="G537" i="3"/>
  <c r="K537" i="3"/>
  <c r="A538" i="3" l="1"/>
  <c r="B538" i="3" s="1"/>
  <c r="V537" i="3"/>
  <c r="I537" i="3"/>
  <c r="J537" i="3"/>
  <c r="M537" i="3"/>
  <c r="N537" i="3" s="1"/>
  <c r="L537" i="3" l="1"/>
  <c r="W537" i="3"/>
  <c r="AA538" i="3"/>
  <c r="AC538" i="3"/>
  <c r="Z538" i="3"/>
  <c r="P538" i="3"/>
  <c r="Q538" i="3" s="1"/>
  <c r="R538" i="3" s="1"/>
  <c r="S538" i="3" s="1"/>
  <c r="T538" i="3" s="1"/>
  <c r="AE538" i="3"/>
  <c r="AD538" i="3"/>
  <c r="U537" i="3" l="1"/>
  <c r="D538" i="3"/>
  <c r="AH538" i="3"/>
  <c r="AG538" i="3"/>
  <c r="E538" i="3"/>
  <c r="H538" i="3" s="1"/>
  <c r="Y536" i="3"/>
  <c r="K538" i="3" l="1"/>
  <c r="F538" i="3"/>
  <c r="G538" i="3"/>
  <c r="I538" i="3" l="1"/>
  <c r="J538" i="3"/>
  <c r="M538" i="3"/>
  <c r="N538" i="3" s="1"/>
  <c r="A539" i="3"/>
  <c r="B539" i="3" s="1"/>
  <c r="V538" i="3"/>
  <c r="W538" i="3" s="1"/>
  <c r="AC539" i="3" l="1"/>
  <c r="Z539" i="3"/>
  <c r="AD539" i="3"/>
  <c r="AA539" i="3"/>
  <c r="P539" i="3"/>
  <c r="Q539" i="3" s="1"/>
  <c r="R539" i="3" s="1"/>
  <c r="S539" i="3" s="1"/>
  <c r="T539" i="3" s="1"/>
  <c r="AE539" i="3"/>
  <c r="L538" i="3"/>
  <c r="U538" i="3" l="1"/>
  <c r="AG539" i="3"/>
  <c r="E539" i="3"/>
  <c r="H539" i="3" s="1"/>
  <c r="D539" i="3"/>
  <c r="AH539" i="3"/>
  <c r="Y537" i="3"/>
  <c r="F539" i="3" l="1"/>
  <c r="G539" i="3"/>
  <c r="K539" i="3"/>
  <c r="A540" i="3" l="1"/>
  <c r="B540" i="3" s="1"/>
  <c r="V539" i="3"/>
  <c r="I539" i="3"/>
  <c r="J539" i="3"/>
  <c r="M539" i="3"/>
  <c r="N539" i="3" s="1"/>
  <c r="L539" i="3" l="1"/>
  <c r="W539" i="3"/>
  <c r="AA540" i="3"/>
  <c r="Z540" i="3"/>
  <c r="AD540" i="3"/>
  <c r="P540" i="3"/>
  <c r="Q540" i="3" s="1"/>
  <c r="R540" i="3" s="1"/>
  <c r="S540" i="3" s="1"/>
  <c r="T540" i="3" s="1"/>
  <c r="AC540" i="3"/>
  <c r="AE540" i="3"/>
  <c r="U539" i="3" l="1"/>
  <c r="E540" i="3"/>
  <c r="H540" i="3" s="1"/>
  <c r="D540" i="3"/>
  <c r="AH540" i="3"/>
  <c r="AG540" i="3"/>
  <c r="Y538" i="3"/>
  <c r="F540" i="3" l="1"/>
  <c r="G540" i="3"/>
  <c r="K540" i="3"/>
  <c r="I540" i="3" l="1"/>
  <c r="J540" i="3"/>
  <c r="M540" i="3"/>
  <c r="N540" i="3" s="1"/>
  <c r="A541" i="3"/>
  <c r="B541" i="3" s="1"/>
  <c r="V540" i="3"/>
  <c r="W540" i="3" s="1"/>
  <c r="AA541" i="3" l="1"/>
  <c r="AD541" i="3"/>
  <c r="Z541" i="3"/>
  <c r="AC541" i="3"/>
  <c r="P541" i="3"/>
  <c r="Q541" i="3" s="1"/>
  <c r="R541" i="3" s="1"/>
  <c r="S541" i="3" s="1"/>
  <c r="T541" i="3" s="1"/>
  <c r="AE541" i="3"/>
  <c r="L540" i="3"/>
  <c r="U540" i="3" l="1"/>
  <c r="E541" i="3"/>
  <c r="H541" i="3" s="1"/>
  <c r="D541" i="3"/>
  <c r="AH541" i="3"/>
  <c r="AG541" i="3"/>
  <c r="Y539" i="3"/>
  <c r="F541" i="3" l="1"/>
  <c r="G541" i="3"/>
  <c r="K541" i="3"/>
  <c r="A542" i="3" l="1"/>
  <c r="B542" i="3" s="1"/>
  <c r="V541" i="3"/>
  <c r="I541" i="3"/>
  <c r="J541" i="3"/>
  <c r="M541" i="3"/>
  <c r="N541" i="3" s="1"/>
  <c r="L541" i="3" l="1"/>
  <c r="W541" i="3"/>
  <c r="Z542" i="3"/>
  <c r="AC542" i="3"/>
  <c r="P542" i="3"/>
  <c r="Q542" i="3" s="1"/>
  <c r="R542" i="3" s="1"/>
  <c r="S542" i="3" s="1"/>
  <c r="T542" i="3" s="1"/>
  <c r="AD542" i="3"/>
  <c r="AA542" i="3"/>
  <c r="AE542" i="3"/>
  <c r="U541" i="3" l="1"/>
  <c r="AG542" i="3"/>
  <c r="AH542" i="3"/>
  <c r="E542" i="3"/>
  <c r="H542" i="3" s="1"/>
  <c r="D542" i="3"/>
  <c r="Y540" i="3"/>
  <c r="K542" i="3" l="1"/>
  <c r="F542" i="3"/>
  <c r="G542" i="3"/>
  <c r="I542" i="3" l="1"/>
  <c r="J542" i="3"/>
  <c r="M542" i="3"/>
  <c r="N542" i="3" s="1"/>
  <c r="A543" i="3"/>
  <c r="B543" i="3" s="1"/>
  <c r="V542" i="3"/>
  <c r="W542" i="3" s="1"/>
  <c r="L542" i="3" l="1"/>
  <c r="Z543" i="3"/>
  <c r="AD543" i="3"/>
  <c r="AA543" i="3"/>
  <c r="AC543" i="3"/>
  <c r="P543" i="3"/>
  <c r="Q543" i="3" s="1"/>
  <c r="R543" i="3" s="1"/>
  <c r="S543" i="3" s="1"/>
  <c r="T543" i="3" s="1"/>
  <c r="AE543" i="3"/>
  <c r="AH543" i="3" l="1"/>
  <c r="U542" i="3"/>
  <c r="E543" i="3" s="1"/>
  <c r="H543" i="3" s="1"/>
  <c r="AG543" i="3"/>
  <c r="Y541" i="3"/>
  <c r="D543" i="3" l="1"/>
  <c r="K543" i="3"/>
  <c r="A544" i="3" l="1"/>
  <c r="B544" i="3" s="1"/>
  <c r="V543" i="3"/>
  <c r="F543" i="3"/>
  <c r="G543" i="3"/>
  <c r="I543" i="3" l="1"/>
  <c r="J543" i="3"/>
  <c r="M543" i="3"/>
  <c r="N543" i="3" s="1"/>
  <c r="W543" i="3"/>
  <c r="P544" i="3"/>
  <c r="Q544" i="3" s="1"/>
  <c r="R544" i="3" s="1"/>
  <c r="S544" i="3" s="1"/>
  <c r="T544" i="3" s="1"/>
  <c r="Z544" i="3"/>
  <c r="AA544" i="3"/>
  <c r="AC544" i="3"/>
  <c r="AE544" i="3"/>
  <c r="AD544" i="3"/>
  <c r="L543" i="3" l="1"/>
  <c r="U543" i="3" l="1"/>
  <c r="E544" i="3"/>
  <c r="H544" i="3" s="1"/>
  <c r="D544" i="3"/>
  <c r="AH544" i="3"/>
  <c r="AG544" i="3"/>
  <c r="Y542" i="3"/>
  <c r="F544" i="3" l="1"/>
  <c r="G544" i="3"/>
  <c r="K544" i="3"/>
  <c r="A545" i="3" l="1"/>
  <c r="B545" i="3" s="1"/>
  <c r="V544" i="3"/>
  <c r="I544" i="3"/>
  <c r="J544" i="3"/>
  <c r="M544" i="3"/>
  <c r="N544" i="3" s="1"/>
  <c r="W544" i="3" l="1"/>
  <c r="L544" i="3"/>
  <c r="Z545" i="3"/>
  <c r="AC545" i="3"/>
  <c r="P545" i="3"/>
  <c r="Q545" i="3" s="1"/>
  <c r="R545" i="3" s="1"/>
  <c r="S545" i="3" s="1"/>
  <c r="T545" i="3" s="1"/>
  <c r="AA545" i="3"/>
  <c r="AE545" i="3"/>
  <c r="AD545" i="3"/>
  <c r="U544" i="3" l="1"/>
  <c r="E545" i="3"/>
  <c r="H545" i="3" s="1"/>
  <c r="D545" i="3"/>
  <c r="AG545" i="3"/>
  <c r="AH545" i="3"/>
  <c r="Y543" i="3"/>
  <c r="F545" i="3" l="1"/>
  <c r="G545" i="3"/>
  <c r="K545" i="3"/>
  <c r="A546" i="3" l="1"/>
  <c r="B546" i="3" s="1"/>
  <c r="V545" i="3"/>
  <c r="I545" i="3"/>
  <c r="J545" i="3"/>
  <c r="M545" i="3"/>
  <c r="N545" i="3" s="1"/>
  <c r="L545" i="3" l="1"/>
  <c r="W545" i="3"/>
  <c r="P546" i="3"/>
  <c r="Q546" i="3" s="1"/>
  <c r="R546" i="3" s="1"/>
  <c r="S546" i="3" s="1"/>
  <c r="T546" i="3" s="1"/>
  <c r="AC546" i="3"/>
  <c r="AA546" i="3"/>
  <c r="Z546" i="3"/>
  <c r="AE546" i="3"/>
  <c r="AD546" i="3"/>
  <c r="U545" i="3" l="1"/>
  <c r="D546" i="3" s="1"/>
  <c r="AG546" i="3"/>
  <c r="AH546" i="3"/>
  <c r="E546" i="3"/>
  <c r="H546" i="3" s="1"/>
  <c r="Y544" i="3"/>
  <c r="K546" i="3" l="1"/>
  <c r="F546" i="3"/>
  <c r="G546" i="3"/>
  <c r="I546" i="3" l="1"/>
  <c r="J546" i="3"/>
  <c r="M546" i="3"/>
  <c r="N546" i="3" s="1"/>
  <c r="A547" i="3"/>
  <c r="B547" i="3" s="1"/>
  <c r="V546" i="3"/>
  <c r="W546" i="3" s="1"/>
  <c r="Z547" i="3" l="1"/>
  <c r="AC547" i="3"/>
  <c r="AA547" i="3"/>
  <c r="P547" i="3"/>
  <c r="Q547" i="3" s="1"/>
  <c r="R547" i="3" s="1"/>
  <c r="S547" i="3" s="1"/>
  <c r="T547" i="3" s="1"/>
  <c r="AE547" i="3"/>
  <c r="AD547" i="3"/>
  <c r="L546" i="3"/>
  <c r="U546" i="3" l="1"/>
  <c r="D547" i="3"/>
  <c r="AH547" i="3"/>
  <c r="AG547" i="3"/>
  <c r="E547" i="3"/>
  <c r="H547" i="3" s="1"/>
  <c r="Y545" i="3"/>
  <c r="K547" i="3" l="1"/>
  <c r="F547" i="3"/>
  <c r="G547" i="3"/>
  <c r="I547" i="3" l="1"/>
  <c r="J547" i="3"/>
  <c r="M547" i="3"/>
  <c r="N547" i="3" s="1"/>
  <c r="A548" i="3"/>
  <c r="B548" i="3" s="1"/>
  <c r="V547" i="3"/>
  <c r="W547" i="3" s="1"/>
  <c r="L547" i="3" l="1"/>
  <c r="Z548" i="3"/>
  <c r="AC548" i="3"/>
  <c r="AA548" i="3"/>
  <c r="P548" i="3"/>
  <c r="Q548" i="3" s="1"/>
  <c r="R548" i="3" s="1"/>
  <c r="S548" i="3" s="1"/>
  <c r="T548" i="3" s="1"/>
  <c r="AE548" i="3"/>
  <c r="AD548" i="3"/>
  <c r="U547" i="3" l="1"/>
  <c r="E548" i="3"/>
  <c r="H548" i="3" s="1"/>
  <c r="D548" i="3"/>
  <c r="AG548" i="3"/>
  <c r="AH548" i="3"/>
  <c r="Y546" i="3"/>
  <c r="F548" i="3" l="1"/>
  <c r="G548" i="3"/>
  <c r="K548" i="3"/>
  <c r="A549" i="3" l="1"/>
  <c r="B549" i="3" s="1"/>
  <c r="V548" i="3"/>
  <c r="I548" i="3"/>
  <c r="J548" i="3"/>
  <c r="M548" i="3"/>
  <c r="N548" i="3" s="1"/>
  <c r="L548" i="3" l="1"/>
  <c r="W548" i="3"/>
  <c r="P549" i="3"/>
  <c r="Q549" i="3" s="1"/>
  <c r="R549" i="3" s="1"/>
  <c r="S549" i="3" s="1"/>
  <c r="T549" i="3" s="1"/>
  <c r="AC549" i="3"/>
  <c r="AA549" i="3"/>
  <c r="Z549" i="3"/>
  <c r="AE549" i="3"/>
  <c r="AD549" i="3"/>
  <c r="AH549" i="3" l="1"/>
  <c r="U548" i="3"/>
  <c r="E549" i="3" s="1"/>
  <c r="H549" i="3" s="1"/>
  <c r="D549" i="3"/>
  <c r="AG549" i="3"/>
  <c r="Y547" i="3"/>
  <c r="F549" i="3" l="1"/>
  <c r="G549" i="3"/>
  <c r="K549" i="3"/>
  <c r="I549" i="3" l="1"/>
  <c r="J549" i="3"/>
  <c r="M549" i="3"/>
  <c r="N549" i="3" s="1"/>
  <c r="A550" i="3"/>
  <c r="B550" i="3" s="1"/>
  <c r="V549" i="3"/>
  <c r="W549" i="3" s="1"/>
  <c r="P550" i="3" l="1"/>
  <c r="Q550" i="3" s="1"/>
  <c r="R550" i="3" s="1"/>
  <c r="S550" i="3" s="1"/>
  <c r="T550" i="3" s="1"/>
  <c r="Z550" i="3"/>
  <c r="AC550" i="3"/>
  <c r="AA550" i="3"/>
  <c r="AE550" i="3"/>
  <c r="AD550" i="3"/>
  <c r="L549" i="3"/>
  <c r="U549" i="3" l="1"/>
  <c r="D550" i="3" s="1"/>
  <c r="AG550" i="3"/>
  <c r="E550" i="3"/>
  <c r="H550" i="3" s="1"/>
  <c r="AH550" i="3"/>
  <c r="Y548" i="3"/>
  <c r="K550" i="3" l="1"/>
  <c r="F550" i="3"/>
  <c r="G550" i="3"/>
  <c r="I550" i="3" l="1"/>
  <c r="J550" i="3"/>
  <c r="M550" i="3"/>
  <c r="N550" i="3" s="1"/>
  <c r="A551" i="3"/>
  <c r="B551" i="3" s="1"/>
  <c r="V550" i="3"/>
  <c r="W550" i="3" s="1"/>
  <c r="P551" i="3" l="1"/>
  <c r="Q551" i="3" s="1"/>
  <c r="R551" i="3" s="1"/>
  <c r="S551" i="3" s="1"/>
  <c r="T551" i="3" s="1"/>
  <c r="AA551" i="3"/>
  <c r="AC551" i="3"/>
  <c r="Z551" i="3"/>
  <c r="AE551" i="3"/>
  <c r="AD551" i="3"/>
  <c r="L550" i="3"/>
  <c r="U550" i="3" l="1"/>
  <c r="AH551" i="3"/>
  <c r="E551" i="3"/>
  <c r="H551" i="3" s="1"/>
  <c r="D551" i="3"/>
  <c r="AG551" i="3"/>
  <c r="Y549" i="3"/>
  <c r="K551" i="3" l="1"/>
  <c r="F551" i="3"/>
  <c r="G551" i="3"/>
  <c r="I551" i="3" l="1"/>
  <c r="J551" i="3"/>
  <c r="M551" i="3"/>
  <c r="N551" i="3" s="1"/>
  <c r="A552" i="3"/>
  <c r="B552" i="3" s="1"/>
  <c r="V551" i="3"/>
  <c r="W551" i="3" s="1"/>
  <c r="AC552" i="3" l="1"/>
  <c r="AA552" i="3"/>
  <c r="P552" i="3"/>
  <c r="Q552" i="3" s="1"/>
  <c r="R552" i="3" s="1"/>
  <c r="S552" i="3" s="1"/>
  <c r="T552" i="3" s="1"/>
  <c r="Z552" i="3"/>
  <c r="AE552" i="3"/>
  <c r="AD552" i="3"/>
  <c r="L551" i="3"/>
  <c r="U551" i="3" l="1"/>
  <c r="AH552" i="3"/>
  <c r="E552" i="3"/>
  <c r="H552" i="3" s="1"/>
  <c r="AG552" i="3"/>
  <c r="D552" i="3"/>
  <c r="Y550" i="3"/>
  <c r="K552" i="3" l="1"/>
  <c r="F552" i="3"/>
  <c r="G552" i="3"/>
  <c r="I552" i="3" l="1"/>
  <c r="J552" i="3"/>
  <c r="M552" i="3"/>
  <c r="N552" i="3" s="1"/>
  <c r="A553" i="3"/>
  <c r="B553" i="3" s="1"/>
  <c r="V552" i="3"/>
  <c r="W552" i="3" s="1"/>
  <c r="L552" i="3" l="1"/>
  <c r="P553" i="3"/>
  <c r="Q553" i="3" s="1"/>
  <c r="R553" i="3" s="1"/>
  <c r="S553" i="3" s="1"/>
  <c r="T553" i="3" s="1"/>
  <c r="AC553" i="3"/>
  <c r="Z553" i="3"/>
  <c r="AA553" i="3"/>
  <c r="AE553" i="3"/>
  <c r="AD553" i="3"/>
  <c r="U552" i="3" l="1"/>
  <c r="AH553" i="3"/>
  <c r="AG553" i="3"/>
  <c r="E553" i="3"/>
  <c r="H553" i="3" s="1"/>
  <c r="D553" i="3"/>
  <c r="Y551" i="3"/>
  <c r="K553" i="3" l="1"/>
  <c r="F553" i="3"/>
  <c r="G553" i="3"/>
  <c r="I553" i="3" l="1"/>
  <c r="J553" i="3"/>
  <c r="M553" i="3"/>
  <c r="N553" i="3" s="1"/>
  <c r="A554" i="3"/>
  <c r="B554" i="3" s="1"/>
  <c r="V553" i="3"/>
  <c r="W553" i="3" s="1"/>
  <c r="AC554" i="3" l="1"/>
  <c r="AA554" i="3"/>
  <c r="P554" i="3"/>
  <c r="Q554" i="3" s="1"/>
  <c r="R554" i="3" s="1"/>
  <c r="S554" i="3" s="1"/>
  <c r="T554" i="3" s="1"/>
  <c r="Z554" i="3"/>
  <c r="AE554" i="3"/>
  <c r="AD554" i="3"/>
  <c r="L553" i="3"/>
  <c r="U553" i="3" l="1"/>
  <c r="E554" i="3"/>
  <c r="H554" i="3" s="1"/>
  <c r="AG554" i="3"/>
  <c r="AH554" i="3"/>
  <c r="D554" i="3"/>
  <c r="Y552" i="3"/>
  <c r="F554" i="3" l="1"/>
  <c r="G554" i="3"/>
  <c r="K554" i="3"/>
  <c r="I554" i="3" l="1"/>
  <c r="J554" i="3"/>
  <c r="M554" i="3"/>
  <c r="N554" i="3" s="1"/>
  <c r="A555" i="3"/>
  <c r="B555" i="3" s="1"/>
  <c r="V554" i="3"/>
  <c r="W554" i="3" s="1"/>
  <c r="L554" i="3" l="1"/>
  <c r="AC555" i="3"/>
  <c r="Z555" i="3"/>
  <c r="P555" i="3"/>
  <c r="Q555" i="3" s="1"/>
  <c r="R555" i="3" s="1"/>
  <c r="S555" i="3" s="1"/>
  <c r="T555" i="3" s="1"/>
  <c r="AA555" i="3"/>
  <c r="AE555" i="3"/>
  <c r="AD555" i="3"/>
  <c r="U554" i="3" l="1"/>
  <c r="E555" i="3" s="1"/>
  <c r="H555" i="3" s="1"/>
  <c r="AH555" i="3"/>
  <c r="D555" i="3"/>
  <c r="AG555" i="3"/>
  <c r="Y553" i="3"/>
  <c r="F555" i="3" l="1"/>
  <c r="G555" i="3"/>
  <c r="K555" i="3"/>
  <c r="A556" i="3" l="1"/>
  <c r="B556" i="3" s="1"/>
  <c r="V555" i="3"/>
  <c r="I555" i="3"/>
  <c r="J555" i="3"/>
  <c r="M555" i="3"/>
  <c r="N555" i="3" s="1"/>
  <c r="L555" i="3" l="1"/>
  <c r="W555" i="3"/>
  <c r="P556" i="3"/>
  <c r="Q556" i="3" s="1"/>
  <c r="R556" i="3" s="1"/>
  <c r="S556" i="3" s="1"/>
  <c r="T556" i="3" s="1"/>
  <c r="AC556" i="3"/>
  <c r="Z556" i="3"/>
  <c r="AA556" i="3"/>
  <c r="AE556" i="3"/>
  <c r="AD556" i="3"/>
  <c r="AH556" i="3" l="1"/>
  <c r="U555" i="3"/>
  <c r="D556" i="3" s="1"/>
  <c r="AG556" i="3"/>
  <c r="E556" i="3"/>
  <c r="H556" i="3" s="1"/>
  <c r="Y554" i="3"/>
  <c r="K556" i="3" l="1"/>
  <c r="F556" i="3"/>
  <c r="G556" i="3"/>
  <c r="I556" i="3" l="1"/>
  <c r="J556" i="3"/>
  <c r="M556" i="3"/>
  <c r="N556" i="3" s="1"/>
  <c r="A557" i="3"/>
  <c r="B557" i="3" s="1"/>
  <c r="V556" i="3"/>
  <c r="W556" i="3" s="1"/>
  <c r="L556" i="3" l="1"/>
  <c r="Z557" i="3"/>
  <c r="AA557" i="3"/>
  <c r="P557" i="3"/>
  <c r="Q557" i="3" s="1"/>
  <c r="R557" i="3" s="1"/>
  <c r="S557" i="3" s="1"/>
  <c r="T557" i="3" s="1"/>
  <c r="AC557" i="3"/>
  <c r="AE557" i="3"/>
  <c r="AD557" i="3"/>
  <c r="U556" i="3" l="1"/>
  <c r="D557" i="3"/>
  <c r="AG557" i="3"/>
  <c r="E557" i="3"/>
  <c r="H557" i="3" s="1"/>
  <c r="AH557" i="3"/>
  <c r="Y555" i="3"/>
  <c r="F557" i="3" l="1"/>
  <c r="G557" i="3"/>
  <c r="K557" i="3"/>
  <c r="A558" i="3" l="1"/>
  <c r="B558" i="3" s="1"/>
  <c r="V557" i="3"/>
  <c r="I557" i="3"/>
  <c r="J557" i="3"/>
  <c r="M557" i="3"/>
  <c r="N557" i="3" s="1"/>
  <c r="L557" i="3" l="1"/>
  <c r="W557" i="3"/>
  <c r="AA558" i="3"/>
  <c r="Z558" i="3"/>
  <c r="AC558" i="3"/>
  <c r="P558" i="3"/>
  <c r="Q558" i="3" s="1"/>
  <c r="R558" i="3" s="1"/>
  <c r="S558" i="3" s="1"/>
  <c r="T558" i="3" s="1"/>
  <c r="AE558" i="3"/>
  <c r="AD558" i="3"/>
  <c r="U557" i="3" l="1"/>
  <c r="E558" i="3"/>
  <c r="H558" i="3" s="1"/>
  <c r="AH558" i="3"/>
  <c r="D558" i="3"/>
  <c r="AG558" i="3"/>
  <c r="Y556" i="3"/>
  <c r="K558" i="3" l="1"/>
  <c r="F558" i="3"/>
  <c r="G558" i="3"/>
  <c r="I558" i="3" l="1"/>
  <c r="J558" i="3"/>
  <c r="M558" i="3"/>
  <c r="N558" i="3" s="1"/>
  <c r="A559" i="3"/>
  <c r="B559" i="3" s="1"/>
  <c r="V558" i="3"/>
  <c r="W558" i="3" s="1"/>
  <c r="AC559" i="3" l="1"/>
  <c r="Z559" i="3"/>
  <c r="AA559" i="3"/>
  <c r="P559" i="3"/>
  <c r="Q559" i="3" s="1"/>
  <c r="R559" i="3" s="1"/>
  <c r="S559" i="3" s="1"/>
  <c r="T559" i="3" s="1"/>
  <c r="AE559" i="3"/>
  <c r="AD559" i="3"/>
  <c r="L558" i="3"/>
  <c r="U558" i="3" l="1"/>
  <c r="E559" i="3"/>
  <c r="H559" i="3" s="1"/>
  <c r="D559" i="3"/>
  <c r="AG559" i="3"/>
  <c r="AH559" i="3"/>
  <c r="Y557" i="3"/>
  <c r="K559" i="3" l="1"/>
  <c r="F559" i="3"/>
  <c r="G559" i="3"/>
  <c r="I559" i="3" l="1"/>
  <c r="J559" i="3"/>
  <c r="M559" i="3"/>
  <c r="N559" i="3" s="1"/>
  <c r="A560" i="3"/>
  <c r="B560" i="3" s="1"/>
  <c r="V559" i="3"/>
  <c r="W559" i="3" s="1"/>
  <c r="Z560" i="3" l="1"/>
  <c r="AC560" i="3"/>
  <c r="AA560" i="3"/>
  <c r="P560" i="3"/>
  <c r="Q560" i="3" s="1"/>
  <c r="R560" i="3" s="1"/>
  <c r="S560" i="3" s="1"/>
  <c r="T560" i="3" s="1"/>
  <c r="AE560" i="3"/>
  <c r="AD560" i="3"/>
  <c r="L559" i="3"/>
  <c r="AG560" i="3" l="1"/>
  <c r="U559" i="3"/>
  <c r="D560" i="3" s="1"/>
  <c r="AH560" i="3"/>
  <c r="E560" i="3"/>
  <c r="H560" i="3" s="1"/>
  <c r="Y558" i="3"/>
  <c r="K560" i="3" l="1"/>
  <c r="F560" i="3"/>
  <c r="G560" i="3"/>
  <c r="A561" i="3" l="1"/>
  <c r="B561" i="3" s="1"/>
  <c r="V560" i="3"/>
  <c r="I560" i="3"/>
  <c r="J560" i="3"/>
  <c r="M560" i="3"/>
  <c r="N560" i="3" s="1"/>
  <c r="W560" i="3" l="1"/>
  <c r="L560" i="3"/>
  <c r="P561" i="3"/>
  <c r="Q561" i="3" s="1"/>
  <c r="R561" i="3" s="1"/>
  <c r="S561" i="3" s="1"/>
  <c r="T561" i="3" s="1"/>
  <c r="AC561" i="3"/>
  <c r="AA561" i="3"/>
  <c r="AD561" i="3"/>
  <c r="Z561" i="3"/>
  <c r="AE561" i="3"/>
  <c r="U560" i="3" l="1"/>
  <c r="E561" i="3"/>
  <c r="H561" i="3" s="1"/>
  <c r="D561" i="3"/>
  <c r="AH561" i="3"/>
  <c r="AG561" i="3"/>
  <c r="Y559" i="3"/>
  <c r="F561" i="3" l="1"/>
  <c r="G561" i="3"/>
  <c r="K561" i="3"/>
  <c r="A562" i="3" l="1"/>
  <c r="B562" i="3" s="1"/>
  <c r="V561" i="3"/>
  <c r="I561" i="3"/>
  <c r="J561" i="3"/>
  <c r="M561" i="3"/>
  <c r="N561" i="3" s="1"/>
  <c r="W561" i="3" l="1"/>
  <c r="L561" i="3"/>
  <c r="Z562" i="3"/>
  <c r="AC562" i="3"/>
  <c r="AA562" i="3"/>
  <c r="P562" i="3"/>
  <c r="Q562" i="3" s="1"/>
  <c r="R562" i="3" s="1"/>
  <c r="S562" i="3" s="1"/>
  <c r="T562" i="3" s="1"/>
  <c r="AE562" i="3"/>
  <c r="AD562" i="3"/>
  <c r="AH562" i="3" l="1"/>
  <c r="AG562" i="3"/>
  <c r="U561" i="3"/>
  <c r="D562" i="3" s="1"/>
  <c r="E562" i="3"/>
  <c r="H562" i="3" s="1"/>
  <c r="Y560" i="3"/>
  <c r="F562" i="3" l="1"/>
  <c r="G562" i="3"/>
  <c r="K562" i="3"/>
  <c r="A563" i="3" l="1"/>
  <c r="B563" i="3" s="1"/>
  <c r="V562" i="3"/>
  <c r="I562" i="3"/>
  <c r="J562" i="3"/>
  <c r="M562" i="3"/>
  <c r="N562" i="3" s="1"/>
  <c r="L562" i="3" l="1"/>
  <c r="W562" i="3"/>
  <c r="AC563" i="3"/>
  <c r="AD563" i="3"/>
  <c r="AA563" i="3"/>
  <c r="Z563" i="3"/>
  <c r="P563" i="3"/>
  <c r="Q563" i="3" s="1"/>
  <c r="R563" i="3" s="1"/>
  <c r="S563" i="3" s="1"/>
  <c r="T563" i="3" s="1"/>
  <c r="AE563" i="3"/>
  <c r="U562" i="3" l="1"/>
  <c r="D563" i="3"/>
  <c r="E563" i="3"/>
  <c r="H563" i="3" s="1"/>
  <c r="AH563" i="3"/>
  <c r="AG563" i="3"/>
  <c r="Y561" i="3"/>
  <c r="K563" i="3" l="1"/>
  <c r="F563" i="3"/>
  <c r="G563" i="3"/>
  <c r="I563" i="3" l="1"/>
  <c r="J563" i="3"/>
  <c r="M563" i="3"/>
  <c r="N563" i="3" s="1"/>
  <c r="A564" i="3"/>
  <c r="B564" i="3" s="1"/>
  <c r="V563" i="3"/>
  <c r="W563" i="3" s="1"/>
  <c r="Z564" i="3" l="1"/>
  <c r="AA564" i="3"/>
  <c r="AC564" i="3"/>
  <c r="P564" i="3"/>
  <c r="Q564" i="3" s="1"/>
  <c r="R564" i="3" s="1"/>
  <c r="S564" i="3" s="1"/>
  <c r="T564" i="3" s="1"/>
  <c r="AE564" i="3"/>
  <c r="AD564" i="3"/>
  <c r="L563" i="3"/>
  <c r="U563" i="3" l="1"/>
  <c r="D564" i="3"/>
  <c r="E564" i="3"/>
  <c r="H564" i="3" s="1"/>
  <c r="AH564" i="3"/>
  <c r="AG564" i="3"/>
  <c r="Y562" i="3"/>
  <c r="K564" i="3" l="1"/>
  <c r="F564" i="3"/>
  <c r="G564" i="3"/>
  <c r="I564" i="3" l="1"/>
  <c r="J564" i="3"/>
  <c r="M564" i="3"/>
  <c r="N564" i="3" s="1"/>
  <c r="A565" i="3"/>
  <c r="B565" i="3" s="1"/>
  <c r="V564" i="3"/>
  <c r="W564" i="3" s="1"/>
  <c r="L564" i="3" l="1"/>
  <c r="Z565" i="3"/>
  <c r="AC565" i="3"/>
  <c r="AA565" i="3"/>
  <c r="P565" i="3"/>
  <c r="Q565" i="3" s="1"/>
  <c r="R565" i="3" s="1"/>
  <c r="S565" i="3" s="1"/>
  <c r="T565" i="3" s="1"/>
  <c r="AE565" i="3"/>
  <c r="AD565" i="3"/>
  <c r="U564" i="3" l="1"/>
  <c r="E565" i="3"/>
  <c r="H565" i="3" s="1"/>
  <c r="D565" i="3"/>
  <c r="AG565" i="3"/>
  <c r="AH565" i="3"/>
  <c r="Y563" i="3"/>
  <c r="F565" i="3" l="1"/>
  <c r="G565" i="3"/>
  <c r="K565" i="3"/>
  <c r="A566" i="3" l="1"/>
  <c r="B566" i="3" s="1"/>
  <c r="V565" i="3"/>
  <c r="I565" i="3"/>
  <c r="J565" i="3"/>
  <c r="M565" i="3"/>
  <c r="N565" i="3" s="1"/>
  <c r="W565" i="3" l="1"/>
  <c r="L565" i="3"/>
  <c r="AC566" i="3"/>
  <c r="Z566" i="3"/>
  <c r="P566" i="3"/>
  <c r="Q566" i="3" s="1"/>
  <c r="R566" i="3" s="1"/>
  <c r="S566" i="3" s="1"/>
  <c r="T566" i="3" s="1"/>
  <c r="AA566" i="3"/>
  <c r="AE566" i="3"/>
  <c r="AD566" i="3"/>
  <c r="AG566" i="3" l="1"/>
  <c r="AH566" i="3"/>
  <c r="U565" i="3"/>
  <c r="D566" i="3" s="1"/>
  <c r="Y564" i="3"/>
  <c r="E566" i="3" l="1"/>
  <c r="H566" i="3" s="1"/>
  <c r="K566" i="3" s="1"/>
  <c r="G566" i="3"/>
  <c r="F566" i="3" l="1"/>
  <c r="I566" i="3"/>
  <c r="J566" i="3"/>
  <c r="M566" i="3"/>
  <c r="N566" i="3" s="1"/>
  <c r="A567" i="3"/>
  <c r="B567" i="3" s="1"/>
  <c r="V566" i="3"/>
  <c r="W566" i="3" s="1"/>
  <c r="L566" i="3" l="1"/>
  <c r="AC567" i="3"/>
  <c r="P567" i="3"/>
  <c r="Q567" i="3" s="1"/>
  <c r="R567" i="3" s="1"/>
  <c r="S567" i="3" s="1"/>
  <c r="T567" i="3" s="1"/>
  <c r="Z567" i="3"/>
  <c r="AA567" i="3"/>
  <c r="AE567" i="3"/>
  <c r="AD567" i="3"/>
  <c r="U566" i="3" l="1"/>
  <c r="D567" i="3" s="1"/>
  <c r="AH567" i="3"/>
  <c r="E567" i="3"/>
  <c r="H567" i="3" s="1"/>
  <c r="AG567" i="3"/>
  <c r="Y565" i="3"/>
  <c r="K567" i="3" l="1"/>
  <c r="F567" i="3"/>
  <c r="G567" i="3"/>
  <c r="I567" i="3" l="1"/>
  <c r="J567" i="3"/>
  <c r="M567" i="3"/>
  <c r="N567" i="3" s="1"/>
  <c r="A568" i="3"/>
  <c r="B568" i="3" s="1"/>
  <c r="V567" i="3"/>
  <c r="W567" i="3" s="1"/>
  <c r="AA568" i="3" l="1"/>
  <c r="P568" i="3"/>
  <c r="Q568" i="3" s="1"/>
  <c r="R568" i="3" s="1"/>
  <c r="S568" i="3" s="1"/>
  <c r="T568" i="3" s="1"/>
  <c r="AC568" i="3"/>
  <c r="Z568" i="3"/>
  <c r="AE568" i="3"/>
  <c r="AD568" i="3"/>
  <c r="L567" i="3"/>
  <c r="U567" i="3" l="1"/>
  <c r="D568" i="3"/>
  <c r="E568" i="3"/>
  <c r="H568" i="3" s="1"/>
  <c r="AH568" i="3"/>
  <c r="AG568" i="3"/>
  <c r="Y566" i="3"/>
  <c r="K568" i="3" l="1"/>
  <c r="F568" i="3"/>
  <c r="G568" i="3"/>
  <c r="A569" i="3" l="1"/>
  <c r="B569" i="3" s="1"/>
  <c r="V568" i="3"/>
  <c r="I568" i="3"/>
  <c r="J568" i="3"/>
  <c r="M568" i="3"/>
  <c r="N568" i="3" s="1"/>
  <c r="L568" i="3" l="1"/>
  <c r="W568" i="3"/>
  <c r="AA569" i="3"/>
  <c r="AC569" i="3"/>
  <c r="Z569" i="3"/>
  <c r="P569" i="3"/>
  <c r="Q569" i="3" s="1"/>
  <c r="R569" i="3" s="1"/>
  <c r="S569" i="3" s="1"/>
  <c r="T569" i="3" s="1"/>
  <c r="AE569" i="3"/>
  <c r="AD569" i="3"/>
  <c r="U568" i="3" l="1"/>
  <c r="D569" i="3"/>
  <c r="AG569" i="3"/>
  <c r="E569" i="3"/>
  <c r="H569" i="3" s="1"/>
  <c r="AH569" i="3"/>
  <c r="Y567" i="3"/>
  <c r="K569" i="3" l="1"/>
  <c r="F569" i="3"/>
  <c r="G569" i="3"/>
  <c r="I569" i="3" l="1"/>
  <c r="J569" i="3"/>
  <c r="M569" i="3"/>
  <c r="N569" i="3" s="1"/>
  <c r="A570" i="3"/>
  <c r="B570" i="3" s="1"/>
  <c r="V569" i="3"/>
  <c r="W569" i="3" s="1"/>
  <c r="AC570" i="3" l="1"/>
  <c r="AA570" i="3"/>
  <c r="Z570" i="3"/>
  <c r="P570" i="3"/>
  <c r="Q570" i="3" s="1"/>
  <c r="R570" i="3" s="1"/>
  <c r="S570" i="3" s="1"/>
  <c r="T570" i="3" s="1"/>
  <c r="AE570" i="3"/>
  <c r="AD570" i="3"/>
  <c r="L569" i="3"/>
  <c r="U569" i="3" l="1"/>
  <c r="E570" i="3"/>
  <c r="H570" i="3" s="1"/>
  <c r="AG570" i="3"/>
  <c r="AH570" i="3"/>
  <c r="D570" i="3"/>
  <c r="Y568" i="3"/>
  <c r="F570" i="3" l="1"/>
  <c r="G570" i="3"/>
  <c r="K570" i="3"/>
  <c r="A571" i="3" l="1"/>
  <c r="B571" i="3" s="1"/>
  <c r="V570" i="3"/>
  <c r="I570" i="3"/>
  <c r="J570" i="3"/>
  <c r="M570" i="3"/>
  <c r="N570" i="3" s="1"/>
  <c r="L570" i="3" l="1"/>
  <c r="W570" i="3"/>
  <c r="AC571" i="3"/>
  <c r="AA571" i="3"/>
  <c r="P571" i="3"/>
  <c r="Q571" i="3" s="1"/>
  <c r="R571" i="3" s="1"/>
  <c r="S571" i="3" s="1"/>
  <c r="T571" i="3" s="1"/>
  <c r="Z571" i="3"/>
  <c r="AE571" i="3"/>
  <c r="AD571" i="3"/>
  <c r="U570" i="3" l="1"/>
  <c r="AG571" i="3"/>
  <c r="AH571" i="3"/>
  <c r="D571" i="3"/>
  <c r="E571" i="3"/>
  <c r="H571" i="3" s="1"/>
  <c r="Y569" i="3"/>
  <c r="F571" i="3" l="1"/>
  <c r="G571" i="3"/>
  <c r="K571" i="3"/>
  <c r="I571" i="3" l="1"/>
  <c r="J571" i="3"/>
  <c r="M571" i="3"/>
  <c r="N571" i="3" s="1"/>
  <c r="A572" i="3"/>
  <c r="B572" i="3" s="1"/>
  <c r="V571" i="3"/>
  <c r="W571" i="3" s="1"/>
  <c r="AC572" i="3" l="1"/>
  <c r="P572" i="3"/>
  <c r="Q572" i="3" s="1"/>
  <c r="R572" i="3" s="1"/>
  <c r="S572" i="3" s="1"/>
  <c r="T572" i="3" s="1"/>
  <c r="Z572" i="3"/>
  <c r="AA572" i="3"/>
  <c r="AE572" i="3"/>
  <c r="AD572" i="3"/>
  <c r="L571" i="3"/>
  <c r="U571" i="3" l="1"/>
  <c r="AG572" i="3"/>
  <c r="D572" i="3"/>
  <c r="E572" i="3"/>
  <c r="H572" i="3" s="1"/>
  <c r="AH572" i="3"/>
  <c r="Y570" i="3"/>
  <c r="K572" i="3" l="1"/>
  <c r="F572" i="3"/>
  <c r="G572" i="3"/>
  <c r="I572" i="3" l="1"/>
  <c r="J572" i="3"/>
  <c r="M572" i="3"/>
  <c r="N572" i="3" s="1"/>
  <c r="A573" i="3"/>
  <c r="B573" i="3" s="1"/>
  <c r="V572" i="3"/>
  <c r="W572" i="3" s="1"/>
  <c r="AA573" i="3" l="1"/>
  <c r="P573" i="3"/>
  <c r="Q573" i="3" s="1"/>
  <c r="R573" i="3" s="1"/>
  <c r="S573" i="3" s="1"/>
  <c r="T573" i="3" s="1"/>
  <c r="Z573" i="3"/>
  <c r="AC573" i="3"/>
  <c r="AD573" i="3"/>
  <c r="AE573" i="3"/>
  <c r="L572" i="3"/>
  <c r="U572" i="3" l="1"/>
  <c r="E573" i="3"/>
  <c r="H573" i="3" s="1"/>
  <c r="D573" i="3"/>
  <c r="AH573" i="3"/>
  <c r="AG573" i="3"/>
  <c r="Y571" i="3"/>
  <c r="F573" i="3" l="1"/>
  <c r="G573" i="3"/>
  <c r="K573" i="3"/>
  <c r="I573" i="3" l="1"/>
  <c r="J573" i="3"/>
  <c r="M573" i="3"/>
  <c r="N573" i="3" s="1"/>
  <c r="A574" i="3"/>
  <c r="B574" i="3" s="1"/>
  <c r="V573" i="3"/>
  <c r="W573" i="3" s="1"/>
  <c r="L573" i="3" l="1"/>
  <c r="Z574" i="3"/>
  <c r="AC574" i="3"/>
  <c r="P574" i="3"/>
  <c r="Q574" i="3" s="1"/>
  <c r="R574" i="3" s="1"/>
  <c r="S574" i="3" s="1"/>
  <c r="T574" i="3" s="1"/>
  <c r="AA574" i="3"/>
  <c r="AE574" i="3"/>
  <c r="AD574" i="3"/>
  <c r="U573" i="3" l="1"/>
  <c r="D574" i="3"/>
  <c r="E574" i="3"/>
  <c r="H574" i="3" s="1"/>
  <c r="AH574" i="3"/>
  <c r="AG574" i="3"/>
  <c r="Y572" i="3"/>
  <c r="K574" i="3" l="1"/>
  <c r="F574" i="3"/>
  <c r="G574" i="3"/>
  <c r="I574" i="3" l="1"/>
  <c r="J574" i="3"/>
  <c r="M574" i="3"/>
  <c r="N574" i="3" s="1"/>
  <c r="A575" i="3"/>
  <c r="B575" i="3" s="1"/>
  <c r="V574" i="3"/>
  <c r="W574" i="3" s="1"/>
  <c r="Z575" i="3" l="1"/>
  <c r="AA575" i="3"/>
  <c r="P575" i="3"/>
  <c r="Q575" i="3" s="1"/>
  <c r="R575" i="3" s="1"/>
  <c r="S575" i="3" s="1"/>
  <c r="T575" i="3" s="1"/>
  <c r="AC575" i="3"/>
  <c r="AE575" i="3"/>
  <c r="AD575" i="3"/>
  <c r="L574" i="3"/>
  <c r="U574" i="3" l="1"/>
  <c r="E575" i="3"/>
  <c r="H575" i="3" s="1"/>
  <c r="D575" i="3"/>
  <c r="AG575" i="3"/>
  <c r="AH575" i="3"/>
  <c r="Y573" i="3"/>
  <c r="F575" i="3" l="1"/>
  <c r="G575" i="3"/>
  <c r="K575" i="3"/>
  <c r="A576" i="3" l="1"/>
  <c r="B576" i="3" s="1"/>
  <c r="V575" i="3"/>
  <c r="I575" i="3"/>
  <c r="J575" i="3"/>
  <c r="M575" i="3"/>
  <c r="N575" i="3" s="1"/>
  <c r="L575" i="3" l="1"/>
  <c r="W575" i="3"/>
  <c r="P576" i="3"/>
  <c r="Q576" i="3" s="1"/>
  <c r="R576" i="3" s="1"/>
  <c r="S576" i="3" s="1"/>
  <c r="T576" i="3" s="1"/>
  <c r="AC576" i="3"/>
  <c r="AA576" i="3"/>
  <c r="Z576" i="3"/>
  <c r="AE576" i="3"/>
  <c r="AD576" i="3"/>
  <c r="U575" i="3" l="1"/>
  <c r="E576" i="3"/>
  <c r="H576" i="3" s="1"/>
  <c r="AH576" i="3"/>
  <c r="D576" i="3"/>
  <c r="AG576" i="3"/>
  <c r="Y574" i="3"/>
  <c r="F576" i="3" l="1"/>
  <c r="G576" i="3"/>
  <c r="K576" i="3"/>
  <c r="I576" i="3" l="1"/>
  <c r="J576" i="3"/>
  <c r="M576" i="3"/>
  <c r="N576" i="3" s="1"/>
  <c r="A577" i="3"/>
  <c r="B577" i="3" s="1"/>
  <c r="V576" i="3"/>
  <c r="W576" i="3" s="1"/>
  <c r="L576" i="3" l="1"/>
  <c r="P577" i="3"/>
  <c r="Q577" i="3" s="1"/>
  <c r="R577" i="3" s="1"/>
  <c r="S577" i="3" s="1"/>
  <c r="T577" i="3" s="1"/>
  <c r="AA577" i="3"/>
  <c r="Z577" i="3"/>
  <c r="AC577" i="3"/>
  <c r="AE577" i="3"/>
  <c r="AD577" i="3"/>
  <c r="U576" i="3" l="1"/>
  <c r="AG577" i="3"/>
  <c r="AH577" i="3"/>
  <c r="E577" i="3"/>
  <c r="H577" i="3" s="1"/>
  <c r="D577" i="3"/>
  <c r="Y575" i="3"/>
  <c r="K577" i="3" l="1"/>
  <c r="F577" i="3"/>
  <c r="G577" i="3"/>
  <c r="I577" i="3" l="1"/>
  <c r="J577" i="3"/>
  <c r="M577" i="3"/>
  <c r="N577" i="3" s="1"/>
  <c r="A578" i="3"/>
  <c r="B578" i="3" s="1"/>
  <c r="V577" i="3"/>
  <c r="W577" i="3" s="1"/>
  <c r="AA578" i="3" l="1"/>
  <c r="AC578" i="3"/>
  <c r="P578" i="3"/>
  <c r="Q578" i="3" s="1"/>
  <c r="R578" i="3" s="1"/>
  <c r="S578" i="3" s="1"/>
  <c r="T578" i="3" s="1"/>
  <c r="Z578" i="3"/>
  <c r="AE578" i="3"/>
  <c r="AD578" i="3"/>
  <c r="L577" i="3"/>
  <c r="U577" i="3" l="1"/>
  <c r="D578" i="3"/>
  <c r="AH578" i="3"/>
  <c r="E578" i="3"/>
  <c r="H578" i="3" s="1"/>
  <c r="AG578" i="3"/>
  <c r="Y576" i="3"/>
  <c r="F578" i="3" l="1"/>
  <c r="G578" i="3"/>
  <c r="K578" i="3"/>
  <c r="A579" i="3" l="1"/>
  <c r="B579" i="3" s="1"/>
  <c r="V578" i="3"/>
  <c r="I578" i="3"/>
  <c r="J578" i="3"/>
  <c r="M578" i="3"/>
  <c r="N578" i="3" s="1"/>
  <c r="L578" i="3" l="1"/>
  <c r="W578" i="3"/>
  <c r="Z579" i="3"/>
  <c r="AA579" i="3"/>
  <c r="P579" i="3"/>
  <c r="Q579" i="3" s="1"/>
  <c r="R579" i="3" s="1"/>
  <c r="S579" i="3" s="1"/>
  <c r="T579" i="3" s="1"/>
  <c r="AD579" i="3"/>
  <c r="AC579" i="3"/>
  <c r="AE579" i="3"/>
  <c r="U578" i="3" l="1"/>
  <c r="E579" i="3"/>
  <c r="H579" i="3" s="1"/>
  <c r="AH579" i="3"/>
  <c r="D579" i="3"/>
  <c r="AG579" i="3"/>
  <c r="Y577" i="3"/>
  <c r="F579" i="3" l="1"/>
  <c r="G579" i="3"/>
  <c r="K579" i="3"/>
  <c r="I579" i="3" l="1"/>
  <c r="J579" i="3"/>
  <c r="M579" i="3"/>
  <c r="N579" i="3" s="1"/>
  <c r="A580" i="3"/>
  <c r="B580" i="3" s="1"/>
  <c r="V579" i="3"/>
  <c r="P580" i="3" l="1"/>
  <c r="Q580" i="3" s="1"/>
  <c r="R580" i="3" s="1"/>
  <c r="S580" i="3" s="1"/>
  <c r="T580" i="3" s="1"/>
  <c r="AC580" i="3"/>
  <c r="AA580" i="3"/>
  <c r="Z580" i="3"/>
  <c r="AE580" i="3"/>
  <c r="AD580" i="3"/>
  <c r="L579" i="3"/>
  <c r="W579" i="3"/>
  <c r="AH580" i="3" l="1"/>
  <c r="U579" i="3"/>
  <c r="E580" i="3" s="1"/>
  <c r="H580" i="3" s="1"/>
  <c r="AG580" i="3"/>
  <c r="D580" i="3"/>
  <c r="Y578" i="3"/>
  <c r="F580" i="3" l="1"/>
  <c r="G580" i="3"/>
  <c r="K580" i="3"/>
  <c r="A581" i="3" l="1"/>
  <c r="B581" i="3" s="1"/>
  <c r="V580" i="3"/>
  <c r="I580" i="3"/>
  <c r="J580" i="3"/>
  <c r="M580" i="3"/>
  <c r="N580" i="3" s="1"/>
  <c r="L580" i="3" l="1"/>
  <c r="W580" i="3"/>
  <c r="AC581" i="3"/>
  <c r="Z581" i="3"/>
  <c r="P581" i="3"/>
  <c r="Q581" i="3" s="1"/>
  <c r="R581" i="3" s="1"/>
  <c r="S581" i="3" s="1"/>
  <c r="T581" i="3" s="1"/>
  <c r="AA581" i="3"/>
  <c r="AE581" i="3"/>
  <c r="AD581" i="3"/>
  <c r="U580" i="3" l="1"/>
  <c r="D581" i="3"/>
  <c r="AG581" i="3"/>
  <c r="E581" i="3"/>
  <c r="H581" i="3" s="1"/>
  <c r="AH581" i="3"/>
  <c r="Y579" i="3"/>
  <c r="K581" i="3" l="1"/>
  <c r="F581" i="3"/>
  <c r="G581" i="3"/>
  <c r="A582" i="3" l="1"/>
  <c r="B582" i="3" s="1"/>
  <c r="V581" i="3"/>
  <c r="I581" i="3"/>
  <c r="J581" i="3"/>
  <c r="M581" i="3"/>
  <c r="N581" i="3" s="1"/>
  <c r="L581" i="3" l="1"/>
  <c r="W581" i="3"/>
  <c r="P582" i="3"/>
  <c r="Q582" i="3" s="1"/>
  <c r="R582" i="3" s="1"/>
  <c r="S582" i="3" s="1"/>
  <c r="T582" i="3" s="1"/>
  <c r="AA582" i="3"/>
  <c r="Z582" i="3"/>
  <c r="AC582" i="3"/>
  <c r="AE582" i="3"/>
  <c r="AD582" i="3"/>
  <c r="U581" i="3" l="1"/>
  <c r="E582" i="3"/>
  <c r="H582" i="3" s="1"/>
  <c r="D582" i="3"/>
  <c r="AG582" i="3"/>
  <c r="AH582" i="3"/>
  <c r="Y580" i="3"/>
  <c r="K582" i="3" l="1"/>
  <c r="F582" i="3"/>
  <c r="G582" i="3"/>
  <c r="I582" i="3" l="1"/>
  <c r="J582" i="3"/>
  <c r="M582" i="3"/>
  <c r="N582" i="3" s="1"/>
  <c r="A583" i="3"/>
  <c r="B583" i="3" s="1"/>
  <c r="V582" i="3"/>
  <c r="W582" i="3" s="1"/>
  <c r="AA583" i="3" l="1"/>
  <c r="P583" i="3"/>
  <c r="Q583" i="3" s="1"/>
  <c r="R583" i="3" s="1"/>
  <c r="S583" i="3" s="1"/>
  <c r="T583" i="3" s="1"/>
  <c r="AC583" i="3"/>
  <c r="Z583" i="3"/>
  <c r="AE583" i="3"/>
  <c r="AD583" i="3"/>
  <c r="L582" i="3"/>
  <c r="U582" i="3" l="1"/>
  <c r="E583" i="3" s="1"/>
  <c r="H583" i="3" s="1"/>
  <c r="AG583" i="3"/>
  <c r="AH583" i="3"/>
  <c r="D583" i="3"/>
  <c r="Y581" i="3"/>
  <c r="F583" i="3" l="1"/>
  <c r="G583" i="3"/>
  <c r="K583" i="3"/>
  <c r="A584" i="3" l="1"/>
  <c r="B584" i="3" s="1"/>
  <c r="V583" i="3"/>
  <c r="I583" i="3"/>
  <c r="J583" i="3"/>
  <c r="M583" i="3"/>
  <c r="N583" i="3" s="1"/>
  <c r="L583" i="3" l="1"/>
  <c r="W583" i="3"/>
  <c r="AC584" i="3"/>
  <c r="P584" i="3"/>
  <c r="Q584" i="3" s="1"/>
  <c r="R584" i="3" s="1"/>
  <c r="S584" i="3" s="1"/>
  <c r="T584" i="3" s="1"/>
  <c r="AA584" i="3"/>
  <c r="Z584" i="3"/>
  <c r="AE584" i="3"/>
  <c r="AD584" i="3"/>
  <c r="U583" i="3" l="1"/>
  <c r="AH584" i="3"/>
  <c r="D584" i="3"/>
  <c r="AG584" i="3"/>
  <c r="E584" i="3"/>
  <c r="H584" i="3" s="1"/>
  <c r="Y582" i="3"/>
  <c r="F584" i="3" l="1"/>
  <c r="G584" i="3"/>
  <c r="K584" i="3"/>
  <c r="A585" i="3" l="1"/>
  <c r="B585" i="3" s="1"/>
  <c r="V584" i="3"/>
  <c r="I584" i="3"/>
  <c r="J584" i="3"/>
  <c r="M584" i="3"/>
  <c r="N584" i="3" s="1"/>
  <c r="L584" i="3" l="1"/>
  <c r="W584" i="3"/>
  <c r="Z585" i="3"/>
  <c r="P585" i="3"/>
  <c r="Q585" i="3" s="1"/>
  <c r="R585" i="3" s="1"/>
  <c r="S585" i="3" s="1"/>
  <c r="T585" i="3" s="1"/>
  <c r="AA585" i="3"/>
  <c r="AC585" i="3"/>
  <c r="AD585" i="3"/>
  <c r="AE585" i="3"/>
  <c r="AG585" i="3" l="1"/>
  <c r="U584" i="3"/>
  <c r="D585" i="3" s="1"/>
  <c r="E585" i="3"/>
  <c r="H585" i="3" s="1"/>
  <c r="AH585" i="3"/>
  <c r="Y583" i="3"/>
  <c r="K585" i="3" l="1"/>
  <c r="F585" i="3"/>
  <c r="G585" i="3"/>
  <c r="I585" i="3" l="1"/>
  <c r="J585" i="3"/>
  <c r="M585" i="3"/>
  <c r="N585" i="3" s="1"/>
  <c r="A586" i="3"/>
  <c r="B586" i="3" s="1"/>
  <c r="V585" i="3"/>
  <c r="W585" i="3" s="1"/>
  <c r="AD586" i="3" l="1"/>
  <c r="AC586" i="3"/>
  <c r="AA586" i="3"/>
  <c r="Z586" i="3"/>
  <c r="P586" i="3"/>
  <c r="Q586" i="3" s="1"/>
  <c r="R586" i="3" s="1"/>
  <c r="S586" i="3" s="1"/>
  <c r="T586" i="3" s="1"/>
  <c r="AE586" i="3"/>
  <c r="L585" i="3"/>
  <c r="U585" i="3" l="1"/>
  <c r="AG586" i="3"/>
  <c r="AH586" i="3"/>
  <c r="D586" i="3"/>
  <c r="E586" i="3"/>
  <c r="H586" i="3" s="1"/>
  <c r="Y584" i="3"/>
  <c r="K586" i="3" l="1"/>
  <c r="F586" i="3"/>
  <c r="G586" i="3"/>
  <c r="I586" i="3" l="1"/>
  <c r="J586" i="3"/>
  <c r="M586" i="3"/>
  <c r="N586" i="3" s="1"/>
  <c r="A587" i="3"/>
  <c r="B587" i="3" s="1"/>
  <c r="V586" i="3"/>
  <c r="W586" i="3" s="1"/>
  <c r="AC587" i="3" l="1"/>
  <c r="P587" i="3"/>
  <c r="Q587" i="3" s="1"/>
  <c r="R587" i="3" s="1"/>
  <c r="S587" i="3" s="1"/>
  <c r="T587" i="3" s="1"/>
  <c r="AA587" i="3"/>
  <c r="Z587" i="3"/>
  <c r="AE587" i="3"/>
  <c r="AD587" i="3"/>
  <c r="L586" i="3"/>
  <c r="AH587" i="3" l="1"/>
  <c r="U586" i="3"/>
  <c r="D587" i="3" s="1"/>
  <c r="AG587" i="3"/>
  <c r="E587" i="3"/>
  <c r="H587" i="3" s="1"/>
  <c r="Y585" i="3"/>
  <c r="K587" i="3" l="1"/>
  <c r="F587" i="3"/>
  <c r="G587" i="3"/>
  <c r="I587" i="3" l="1"/>
  <c r="J587" i="3"/>
  <c r="M587" i="3"/>
  <c r="N587" i="3" s="1"/>
  <c r="A588" i="3"/>
  <c r="B588" i="3" s="1"/>
  <c r="V587" i="3"/>
  <c r="W587" i="3" s="1"/>
  <c r="Z588" i="3" l="1"/>
  <c r="AA588" i="3"/>
  <c r="P588" i="3"/>
  <c r="Q588" i="3" s="1"/>
  <c r="R588" i="3" s="1"/>
  <c r="S588" i="3" s="1"/>
  <c r="T588" i="3" s="1"/>
  <c r="AC588" i="3"/>
  <c r="AE588" i="3"/>
  <c r="AD588" i="3"/>
  <c r="L587" i="3"/>
  <c r="U587" i="3" l="1"/>
  <c r="AG588" i="3"/>
  <c r="D588" i="3"/>
  <c r="AH588" i="3"/>
  <c r="E588" i="3"/>
  <c r="H588" i="3" s="1"/>
  <c r="Y586" i="3"/>
  <c r="K588" i="3" l="1"/>
  <c r="F588" i="3"/>
  <c r="G588" i="3"/>
  <c r="I588" i="3" l="1"/>
  <c r="J588" i="3"/>
  <c r="M588" i="3"/>
  <c r="N588" i="3" s="1"/>
  <c r="A589" i="3"/>
  <c r="B589" i="3" s="1"/>
  <c r="V588" i="3"/>
  <c r="W588" i="3" s="1"/>
  <c r="AA589" i="3" l="1"/>
  <c r="AD589" i="3"/>
  <c r="AC589" i="3"/>
  <c r="P589" i="3"/>
  <c r="Q589" i="3" s="1"/>
  <c r="R589" i="3" s="1"/>
  <c r="S589" i="3" s="1"/>
  <c r="T589" i="3" s="1"/>
  <c r="Z589" i="3"/>
  <c r="AE589" i="3"/>
  <c r="L588" i="3"/>
  <c r="U588" i="3" l="1"/>
  <c r="AH589" i="3"/>
  <c r="D589" i="3"/>
  <c r="E589" i="3"/>
  <c r="H589" i="3" s="1"/>
  <c r="AG589" i="3"/>
  <c r="Y587" i="3"/>
  <c r="K589" i="3" l="1"/>
  <c r="F589" i="3"/>
  <c r="G589" i="3"/>
  <c r="I589" i="3" l="1"/>
  <c r="J589" i="3"/>
  <c r="M589" i="3"/>
  <c r="N589" i="3" s="1"/>
  <c r="A590" i="3"/>
  <c r="B590" i="3" s="1"/>
  <c r="V589" i="3"/>
  <c r="W589" i="3" s="1"/>
  <c r="P590" i="3" l="1"/>
  <c r="Q590" i="3" s="1"/>
  <c r="R590" i="3" s="1"/>
  <c r="S590" i="3" s="1"/>
  <c r="T590" i="3" s="1"/>
  <c r="AC590" i="3"/>
  <c r="AD590" i="3"/>
  <c r="AA590" i="3"/>
  <c r="Z590" i="3"/>
  <c r="AE590" i="3"/>
  <c r="L589" i="3"/>
  <c r="U589" i="3" l="1"/>
  <c r="E590" i="3"/>
  <c r="H590" i="3" s="1"/>
  <c r="AG590" i="3"/>
  <c r="AH590" i="3"/>
  <c r="D590" i="3"/>
  <c r="Y588" i="3"/>
  <c r="F590" i="3" l="1"/>
  <c r="G590" i="3"/>
  <c r="K590" i="3"/>
  <c r="I590" i="3" l="1"/>
  <c r="J590" i="3"/>
  <c r="M590" i="3"/>
  <c r="N590" i="3" s="1"/>
  <c r="A591" i="3"/>
  <c r="B591" i="3" s="1"/>
  <c r="V590" i="3"/>
  <c r="W590" i="3" s="1"/>
  <c r="AC591" i="3" l="1"/>
  <c r="AD591" i="3"/>
  <c r="AA591" i="3"/>
  <c r="P591" i="3"/>
  <c r="Q591" i="3" s="1"/>
  <c r="R591" i="3" s="1"/>
  <c r="S591" i="3" s="1"/>
  <c r="T591" i="3" s="1"/>
  <c r="Z591" i="3"/>
  <c r="AE591" i="3"/>
  <c r="L590" i="3"/>
  <c r="U590" i="3" l="1"/>
  <c r="E591" i="3"/>
  <c r="H591" i="3" s="1"/>
  <c r="D591" i="3"/>
  <c r="AH591" i="3"/>
  <c r="AG591" i="3"/>
  <c r="Y589" i="3"/>
  <c r="F591" i="3" l="1"/>
  <c r="G591" i="3"/>
  <c r="K591" i="3"/>
  <c r="A592" i="3" l="1"/>
  <c r="B592" i="3" s="1"/>
  <c r="V591" i="3"/>
  <c r="I591" i="3"/>
  <c r="J591" i="3"/>
  <c r="M591" i="3"/>
  <c r="N591" i="3" s="1"/>
  <c r="W591" i="3" l="1"/>
  <c r="L591" i="3"/>
  <c r="AA592" i="3"/>
  <c r="P592" i="3"/>
  <c r="Q592" i="3" s="1"/>
  <c r="R592" i="3" s="1"/>
  <c r="S592" i="3" s="1"/>
  <c r="T592" i="3" s="1"/>
  <c r="AD592" i="3"/>
  <c r="Z592" i="3"/>
  <c r="AC592" i="3"/>
  <c r="AE592" i="3"/>
  <c r="U591" i="3" l="1"/>
  <c r="AG592" i="3"/>
  <c r="D592" i="3"/>
  <c r="E592" i="3"/>
  <c r="H592" i="3" s="1"/>
  <c r="AH592" i="3"/>
  <c r="Y590" i="3"/>
  <c r="F592" i="3" l="1"/>
  <c r="G592" i="3"/>
  <c r="K592" i="3"/>
  <c r="I592" i="3" l="1"/>
  <c r="J592" i="3"/>
  <c r="M592" i="3"/>
  <c r="N592" i="3" s="1"/>
  <c r="A593" i="3"/>
  <c r="B593" i="3" s="1"/>
  <c r="V592" i="3"/>
  <c r="W592" i="3" s="1"/>
  <c r="Z593" i="3" l="1"/>
  <c r="P593" i="3"/>
  <c r="Q593" i="3" s="1"/>
  <c r="R593" i="3" s="1"/>
  <c r="S593" i="3" s="1"/>
  <c r="T593" i="3" s="1"/>
  <c r="AA593" i="3"/>
  <c r="AC593" i="3"/>
  <c r="AD593" i="3"/>
  <c r="AE593" i="3"/>
  <c r="L592" i="3"/>
  <c r="U592" i="3" l="1"/>
  <c r="AG593" i="3"/>
  <c r="E593" i="3"/>
  <c r="H593" i="3" s="1"/>
  <c r="D593" i="3"/>
  <c r="AH593" i="3"/>
  <c r="Y591" i="3"/>
  <c r="K593" i="3" l="1"/>
  <c r="F593" i="3"/>
  <c r="G593" i="3"/>
  <c r="I593" i="3" l="1"/>
  <c r="J593" i="3"/>
  <c r="M593" i="3"/>
  <c r="N593" i="3" s="1"/>
  <c r="A594" i="3"/>
  <c r="B594" i="3" s="1"/>
  <c r="V593" i="3"/>
  <c r="W593" i="3" s="1"/>
  <c r="Z594" i="3" l="1"/>
  <c r="AC594" i="3"/>
  <c r="AA594" i="3"/>
  <c r="P594" i="3"/>
  <c r="Q594" i="3" s="1"/>
  <c r="R594" i="3" s="1"/>
  <c r="S594" i="3" s="1"/>
  <c r="T594" i="3" s="1"/>
  <c r="AE594" i="3"/>
  <c r="AD594" i="3"/>
  <c r="L593" i="3"/>
  <c r="U593" i="3" l="1"/>
  <c r="AH594" i="3"/>
  <c r="E594" i="3"/>
  <c r="H594" i="3" s="1"/>
  <c r="D594" i="3"/>
  <c r="AG594" i="3"/>
  <c r="Y592" i="3"/>
  <c r="K594" i="3" l="1"/>
  <c r="F594" i="3"/>
  <c r="G594" i="3"/>
  <c r="I594" i="3" l="1"/>
  <c r="J594" i="3"/>
  <c r="M594" i="3"/>
  <c r="N594" i="3" s="1"/>
  <c r="A595" i="3"/>
  <c r="B595" i="3" s="1"/>
  <c r="V594" i="3"/>
  <c r="W594" i="3" s="1"/>
  <c r="Z595" i="3" l="1"/>
  <c r="P595" i="3"/>
  <c r="Q595" i="3" s="1"/>
  <c r="R595" i="3" s="1"/>
  <c r="S595" i="3" s="1"/>
  <c r="T595" i="3" s="1"/>
  <c r="AA595" i="3"/>
  <c r="AC595" i="3"/>
  <c r="AE595" i="3"/>
  <c r="AD595" i="3"/>
  <c r="L594" i="3"/>
  <c r="AH595" i="3" l="1"/>
  <c r="U594" i="3"/>
  <c r="E595" i="3" s="1"/>
  <c r="H595" i="3" s="1"/>
  <c r="D595" i="3"/>
  <c r="AG595" i="3"/>
  <c r="Y593" i="3"/>
  <c r="F595" i="3" l="1"/>
  <c r="G595" i="3"/>
  <c r="K595" i="3"/>
  <c r="A596" i="3" l="1"/>
  <c r="B596" i="3" s="1"/>
  <c r="V595" i="3"/>
  <c r="I595" i="3"/>
  <c r="J595" i="3"/>
  <c r="M595" i="3"/>
  <c r="N595" i="3" s="1"/>
  <c r="W595" i="3" l="1"/>
  <c r="L595" i="3"/>
  <c r="P596" i="3"/>
  <c r="Q596" i="3" s="1"/>
  <c r="R596" i="3" s="1"/>
  <c r="S596" i="3" s="1"/>
  <c r="T596" i="3" s="1"/>
  <c r="Z596" i="3"/>
  <c r="AC596" i="3"/>
  <c r="AA596" i="3"/>
  <c r="AE596" i="3"/>
  <c r="AD596" i="3"/>
  <c r="U595" i="3" l="1"/>
  <c r="E596" i="3"/>
  <c r="H596" i="3" s="1"/>
  <c r="AH596" i="3"/>
  <c r="D596" i="3"/>
  <c r="AG596" i="3"/>
  <c r="Y594" i="3"/>
  <c r="F596" i="3" l="1"/>
  <c r="G596" i="3"/>
  <c r="K596" i="3"/>
  <c r="I596" i="3" l="1"/>
  <c r="J596" i="3"/>
  <c r="M596" i="3"/>
  <c r="N596" i="3" s="1"/>
  <c r="A597" i="3"/>
  <c r="B597" i="3" s="1"/>
  <c r="V596" i="3"/>
  <c r="W596" i="3" s="1"/>
  <c r="L596" i="3" l="1"/>
  <c r="AC597" i="3"/>
  <c r="P597" i="3"/>
  <c r="Q597" i="3" s="1"/>
  <c r="R597" i="3" s="1"/>
  <c r="S597" i="3" s="1"/>
  <c r="T597" i="3" s="1"/>
  <c r="AA597" i="3"/>
  <c r="Z597" i="3"/>
  <c r="AE597" i="3"/>
  <c r="AD597" i="3"/>
  <c r="U596" i="3" l="1"/>
  <c r="AH597" i="3"/>
  <c r="AG597" i="3"/>
  <c r="D597" i="3"/>
  <c r="E597" i="3"/>
  <c r="H597" i="3" s="1"/>
  <c r="Y595" i="3"/>
  <c r="K597" i="3" l="1"/>
  <c r="F597" i="3"/>
  <c r="G597" i="3"/>
  <c r="A598" i="3" l="1"/>
  <c r="B598" i="3" s="1"/>
  <c r="V597" i="3"/>
  <c r="I597" i="3"/>
  <c r="J597" i="3"/>
  <c r="M597" i="3"/>
  <c r="N597" i="3" s="1"/>
  <c r="L597" i="3" l="1"/>
  <c r="W597" i="3"/>
  <c r="AC598" i="3"/>
  <c r="AA598" i="3"/>
  <c r="P598" i="3"/>
  <c r="Q598" i="3" s="1"/>
  <c r="R598" i="3" s="1"/>
  <c r="S598" i="3" s="1"/>
  <c r="T598" i="3" s="1"/>
  <c r="Z598" i="3"/>
  <c r="AE598" i="3"/>
  <c r="AD598" i="3"/>
  <c r="U597" i="3" l="1"/>
  <c r="AH598" i="3"/>
  <c r="E598" i="3"/>
  <c r="H598" i="3" s="1"/>
  <c r="D598" i="3"/>
  <c r="AG598" i="3"/>
  <c r="Y596" i="3"/>
  <c r="F598" i="3" l="1"/>
  <c r="G598" i="3"/>
  <c r="K598" i="3"/>
  <c r="I598" i="3" l="1"/>
  <c r="J598" i="3"/>
  <c r="M598" i="3"/>
  <c r="N598" i="3" s="1"/>
  <c r="A599" i="3"/>
  <c r="B599" i="3" s="1"/>
  <c r="V598" i="3"/>
  <c r="W598" i="3" s="1"/>
  <c r="AA599" i="3" l="1"/>
  <c r="P599" i="3"/>
  <c r="Q599" i="3" s="1"/>
  <c r="R599" i="3" s="1"/>
  <c r="S599" i="3" s="1"/>
  <c r="T599" i="3" s="1"/>
  <c r="Z599" i="3"/>
  <c r="AC599" i="3"/>
  <c r="AE599" i="3"/>
  <c r="AD599" i="3"/>
  <c r="L598" i="3"/>
  <c r="U598" i="3" l="1"/>
  <c r="D599" i="3" s="1"/>
  <c r="AG599" i="3"/>
  <c r="AH599" i="3"/>
  <c r="E599" i="3"/>
  <c r="H599" i="3" s="1"/>
  <c r="Y597" i="3"/>
  <c r="K599" i="3" l="1"/>
  <c r="F599" i="3"/>
  <c r="G599" i="3"/>
  <c r="I599" i="3" l="1"/>
  <c r="J599" i="3"/>
  <c r="M599" i="3"/>
  <c r="N599" i="3" s="1"/>
  <c r="A600" i="3"/>
  <c r="B600" i="3" s="1"/>
  <c r="V599" i="3"/>
  <c r="W599" i="3" s="1"/>
  <c r="Z600" i="3" l="1"/>
  <c r="AC600" i="3"/>
  <c r="P600" i="3"/>
  <c r="Q600" i="3" s="1"/>
  <c r="R600" i="3" s="1"/>
  <c r="S600" i="3" s="1"/>
  <c r="T600" i="3" s="1"/>
  <c r="AA600" i="3"/>
  <c r="AE600" i="3"/>
  <c r="AD600" i="3"/>
  <c r="L599" i="3"/>
  <c r="U599" i="3" l="1"/>
  <c r="AG600" i="3"/>
  <c r="E600" i="3"/>
  <c r="H600" i="3" s="1"/>
  <c r="AH600" i="3"/>
  <c r="D600" i="3"/>
  <c r="Y598" i="3"/>
  <c r="F600" i="3" l="1"/>
  <c r="G600" i="3"/>
  <c r="K600" i="3"/>
  <c r="A601" i="3" l="1"/>
  <c r="B601" i="3" s="1"/>
  <c r="V600" i="3"/>
  <c r="I600" i="3"/>
  <c r="J600" i="3"/>
  <c r="M600" i="3"/>
  <c r="N600" i="3" s="1"/>
  <c r="L600" i="3" l="1"/>
  <c r="W600" i="3"/>
  <c r="P601" i="3"/>
  <c r="Q601" i="3" s="1"/>
  <c r="R601" i="3" s="1"/>
  <c r="S601" i="3" s="1"/>
  <c r="T601" i="3" s="1"/>
  <c r="AC601" i="3"/>
  <c r="AA601" i="3"/>
  <c r="Z601" i="3"/>
  <c r="AE601" i="3"/>
  <c r="AD601" i="3"/>
  <c r="AH601" i="3" l="1"/>
  <c r="U600" i="3"/>
  <c r="D601" i="3" s="1"/>
  <c r="AG601" i="3"/>
  <c r="E601" i="3"/>
  <c r="H601" i="3" s="1"/>
  <c r="Y599" i="3"/>
  <c r="F601" i="3" l="1"/>
  <c r="G601" i="3"/>
  <c r="K601" i="3"/>
  <c r="A602" i="3" l="1"/>
  <c r="B602" i="3" s="1"/>
  <c r="V601" i="3"/>
  <c r="I601" i="3"/>
  <c r="J601" i="3"/>
  <c r="M601" i="3"/>
  <c r="N601" i="3" s="1"/>
  <c r="W601" i="3" l="1"/>
  <c r="L601" i="3"/>
  <c r="Z602" i="3"/>
  <c r="AC602" i="3"/>
  <c r="AA602" i="3"/>
  <c r="P602" i="3"/>
  <c r="Q602" i="3" s="1"/>
  <c r="R602" i="3" s="1"/>
  <c r="S602" i="3" s="1"/>
  <c r="T602" i="3" s="1"/>
  <c r="AE602" i="3"/>
  <c r="AD602" i="3"/>
  <c r="U601" i="3" l="1"/>
  <c r="D602" i="3"/>
  <c r="E602" i="3"/>
  <c r="H602" i="3" s="1"/>
  <c r="AG602" i="3"/>
  <c r="AH602" i="3"/>
  <c r="Y600" i="3"/>
  <c r="K602" i="3" l="1"/>
  <c r="F602" i="3"/>
  <c r="G602" i="3"/>
  <c r="I602" i="3" l="1"/>
  <c r="J602" i="3"/>
  <c r="M602" i="3"/>
  <c r="N602" i="3" s="1"/>
  <c r="A603" i="3"/>
  <c r="B603" i="3" s="1"/>
  <c r="V602" i="3"/>
  <c r="W602" i="3" s="1"/>
  <c r="AA603" i="3" l="1"/>
  <c r="P603" i="3"/>
  <c r="Q603" i="3" s="1"/>
  <c r="R603" i="3" s="1"/>
  <c r="S603" i="3" s="1"/>
  <c r="T603" i="3" s="1"/>
  <c r="AC603" i="3"/>
  <c r="Z603" i="3"/>
  <c r="AE603" i="3"/>
  <c r="AD603" i="3"/>
  <c r="L602" i="3"/>
  <c r="U602" i="3" l="1"/>
  <c r="AH603" i="3"/>
  <c r="D603" i="3"/>
  <c r="E603" i="3"/>
  <c r="H603" i="3" s="1"/>
  <c r="AG603" i="3"/>
  <c r="Y601" i="3"/>
  <c r="K603" i="3" l="1"/>
  <c r="F603" i="3"/>
  <c r="G603" i="3"/>
  <c r="I603" i="3" l="1"/>
  <c r="J603" i="3"/>
  <c r="M603" i="3"/>
  <c r="N603" i="3" s="1"/>
  <c r="A604" i="3"/>
  <c r="B604" i="3" s="1"/>
  <c r="V603" i="3"/>
  <c r="W603" i="3" s="1"/>
  <c r="L603" i="3" l="1"/>
  <c r="P604" i="3"/>
  <c r="Q604" i="3" s="1"/>
  <c r="R604" i="3" s="1"/>
  <c r="S604" i="3" s="1"/>
  <c r="T604" i="3" s="1"/>
  <c r="Z604" i="3"/>
  <c r="AC604" i="3"/>
  <c r="AA604" i="3"/>
  <c r="AE604" i="3"/>
  <c r="AD604" i="3"/>
  <c r="U603" i="3" l="1"/>
  <c r="D604" i="3"/>
  <c r="E604" i="3"/>
  <c r="H604" i="3" s="1"/>
  <c r="AH604" i="3"/>
  <c r="AG604" i="3"/>
  <c r="Y602" i="3"/>
  <c r="K604" i="3" l="1"/>
  <c r="F604" i="3"/>
  <c r="G604" i="3"/>
  <c r="I604" i="3" l="1"/>
  <c r="J604" i="3"/>
  <c r="M604" i="3"/>
  <c r="N604" i="3" s="1"/>
  <c r="A605" i="3"/>
  <c r="B605" i="3" s="1"/>
  <c r="V604" i="3"/>
  <c r="W604" i="3" s="1"/>
  <c r="P605" i="3" l="1"/>
  <c r="Q605" i="3" s="1"/>
  <c r="R605" i="3" s="1"/>
  <c r="S605" i="3" s="1"/>
  <c r="T605" i="3" s="1"/>
  <c r="AA605" i="3"/>
  <c r="Z605" i="3"/>
  <c r="AC605" i="3"/>
  <c r="AD605" i="3"/>
  <c r="AE605" i="3"/>
  <c r="L604" i="3"/>
  <c r="U604" i="3" l="1"/>
  <c r="D605" i="3"/>
  <c r="E605" i="3"/>
  <c r="H605" i="3" s="1"/>
  <c r="AH605" i="3"/>
  <c r="AG605" i="3"/>
  <c r="Y603" i="3"/>
  <c r="F605" i="3" l="1"/>
  <c r="G605" i="3"/>
  <c r="K605" i="3"/>
  <c r="I605" i="3" l="1"/>
  <c r="J605" i="3"/>
  <c r="M605" i="3"/>
  <c r="N605" i="3" s="1"/>
  <c r="A606" i="3"/>
  <c r="B606" i="3" s="1"/>
  <c r="V605" i="3"/>
  <c r="W605" i="3" s="1"/>
  <c r="Z606" i="3" l="1"/>
  <c r="P606" i="3"/>
  <c r="Q606" i="3" s="1"/>
  <c r="R606" i="3" s="1"/>
  <c r="S606" i="3" s="1"/>
  <c r="T606" i="3" s="1"/>
  <c r="AA606" i="3"/>
  <c r="AC606" i="3"/>
  <c r="AD606" i="3"/>
  <c r="AE606" i="3"/>
  <c r="L605" i="3"/>
  <c r="U605" i="3" l="1"/>
  <c r="AH606" i="3"/>
  <c r="AG606" i="3"/>
  <c r="E606" i="3"/>
  <c r="H606" i="3" s="1"/>
  <c r="D606" i="3"/>
  <c r="Y604" i="3"/>
  <c r="F606" i="3" l="1"/>
  <c r="G606" i="3"/>
  <c r="K606" i="3"/>
  <c r="A607" i="3" l="1"/>
  <c r="B607" i="3" s="1"/>
  <c r="V606" i="3"/>
  <c r="I606" i="3"/>
  <c r="J606" i="3"/>
  <c r="M606" i="3"/>
  <c r="N606" i="3" s="1"/>
  <c r="L606" i="3" l="1"/>
  <c r="W606" i="3"/>
  <c r="Z607" i="3"/>
  <c r="P607" i="3"/>
  <c r="Q607" i="3" s="1"/>
  <c r="R607" i="3" s="1"/>
  <c r="S607" i="3" s="1"/>
  <c r="T607" i="3" s="1"/>
  <c r="AC607" i="3"/>
  <c r="AA607" i="3"/>
  <c r="AE607" i="3"/>
  <c r="AD607" i="3"/>
  <c r="U606" i="3" l="1"/>
  <c r="E607" i="3"/>
  <c r="H607" i="3" s="1"/>
  <c r="AG607" i="3"/>
  <c r="AH607" i="3"/>
  <c r="D607" i="3"/>
  <c r="Y605" i="3"/>
  <c r="K607" i="3" l="1"/>
  <c r="F607" i="3"/>
  <c r="G607" i="3"/>
  <c r="A608" i="3" l="1"/>
  <c r="B608" i="3" s="1"/>
  <c r="V607" i="3"/>
  <c r="I607" i="3"/>
  <c r="J607" i="3"/>
  <c r="M607" i="3"/>
  <c r="N607" i="3" s="1"/>
  <c r="L607" i="3" l="1"/>
  <c r="W607" i="3"/>
  <c r="AA608" i="3"/>
  <c r="P608" i="3"/>
  <c r="Q608" i="3" s="1"/>
  <c r="R608" i="3" s="1"/>
  <c r="S608" i="3" s="1"/>
  <c r="T608" i="3" s="1"/>
  <c r="AC608" i="3"/>
  <c r="Z608" i="3"/>
  <c r="AE608" i="3"/>
  <c r="AD608" i="3"/>
  <c r="AH608" i="3" l="1"/>
  <c r="AG608" i="3"/>
  <c r="U607" i="3"/>
  <c r="E608" i="3" s="1"/>
  <c r="H608" i="3" s="1"/>
  <c r="Y606" i="3"/>
  <c r="K608" i="3" l="1"/>
  <c r="D608" i="3"/>
  <c r="F608" i="3" l="1"/>
  <c r="G608" i="3"/>
  <c r="A609" i="3"/>
  <c r="B609" i="3" s="1"/>
  <c r="V608" i="3"/>
  <c r="I608" i="3" l="1"/>
  <c r="W608" i="3" s="1"/>
  <c r="J608" i="3"/>
  <c r="M608" i="3"/>
  <c r="N608" i="3" s="1"/>
  <c r="AA609" i="3"/>
  <c r="Z609" i="3"/>
  <c r="AC609" i="3"/>
  <c r="P609" i="3"/>
  <c r="Q609" i="3" s="1"/>
  <c r="R609" i="3" s="1"/>
  <c r="S609" i="3" s="1"/>
  <c r="T609" i="3" s="1"/>
  <c r="AD609" i="3"/>
  <c r="AE609" i="3"/>
  <c r="L608" i="3" l="1"/>
  <c r="U608" i="3" l="1"/>
  <c r="E609" i="3"/>
  <c r="H609" i="3" s="1"/>
  <c r="D609" i="3"/>
  <c r="AH609" i="3"/>
  <c r="AG609" i="3"/>
  <c r="Y607" i="3"/>
  <c r="F609" i="3" l="1"/>
  <c r="G609" i="3"/>
  <c r="K609" i="3"/>
  <c r="A610" i="3" l="1"/>
  <c r="B610" i="3" s="1"/>
  <c r="V609" i="3"/>
  <c r="I609" i="3"/>
  <c r="J609" i="3"/>
  <c r="M609" i="3"/>
  <c r="N609" i="3" s="1"/>
  <c r="L609" i="3" l="1"/>
  <c r="W609" i="3"/>
  <c r="P610" i="3"/>
  <c r="Q610" i="3" s="1"/>
  <c r="R610" i="3" s="1"/>
  <c r="S610" i="3" s="1"/>
  <c r="T610" i="3" s="1"/>
  <c r="AD610" i="3"/>
  <c r="AA610" i="3"/>
  <c r="AC610" i="3"/>
  <c r="Z610" i="3"/>
  <c r="AE610" i="3"/>
  <c r="U609" i="3" l="1"/>
  <c r="D610" i="3"/>
  <c r="AG610" i="3"/>
  <c r="AH610" i="3"/>
  <c r="E610" i="3"/>
  <c r="H610" i="3" s="1"/>
  <c r="Y608" i="3"/>
  <c r="K610" i="3" l="1"/>
  <c r="F610" i="3"/>
  <c r="G610" i="3"/>
  <c r="I610" i="3" l="1"/>
  <c r="J610" i="3"/>
  <c r="M610" i="3"/>
  <c r="N610" i="3" s="1"/>
  <c r="A611" i="3"/>
  <c r="B611" i="3" s="1"/>
  <c r="V610" i="3"/>
  <c r="W610" i="3" s="1"/>
  <c r="AD611" i="3" l="1"/>
  <c r="P611" i="3"/>
  <c r="Q611" i="3" s="1"/>
  <c r="R611" i="3" s="1"/>
  <c r="S611" i="3" s="1"/>
  <c r="T611" i="3" s="1"/>
  <c r="Z611" i="3"/>
  <c r="AA611" i="3"/>
  <c r="AC611" i="3"/>
  <c r="AE611" i="3"/>
  <c r="L610" i="3"/>
  <c r="U610" i="3" l="1"/>
  <c r="AH611" i="3"/>
  <c r="AG611" i="3"/>
  <c r="D611" i="3"/>
  <c r="E611" i="3"/>
  <c r="H611" i="3" s="1"/>
  <c r="Y609" i="3"/>
  <c r="F611" i="3" l="1"/>
  <c r="G611" i="3"/>
  <c r="K611" i="3"/>
  <c r="A612" i="3" l="1"/>
  <c r="B612" i="3" s="1"/>
  <c r="V611" i="3"/>
  <c r="I611" i="3"/>
  <c r="J611" i="3"/>
  <c r="M611" i="3"/>
  <c r="N611" i="3" s="1"/>
  <c r="L611" i="3" l="1"/>
  <c r="W611" i="3"/>
  <c r="Z612" i="3"/>
  <c r="AC612" i="3"/>
  <c r="AD612" i="3"/>
  <c r="P612" i="3"/>
  <c r="Q612" i="3" s="1"/>
  <c r="R612" i="3" s="1"/>
  <c r="S612" i="3" s="1"/>
  <c r="T612" i="3" s="1"/>
  <c r="AA612" i="3"/>
  <c r="AE612" i="3"/>
  <c r="U611" i="3" l="1"/>
  <c r="E612" i="3" s="1"/>
  <c r="H612" i="3" s="1"/>
  <c r="AH612" i="3"/>
  <c r="AG612" i="3"/>
  <c r="D612" i="3"/>
  <c r="Y610" i="3"/>
  <c r="F612" i="3" l="1"/>
  <c r="G612" i="3"/>
  <c r="K612" i="3"/>
  <c r="I612" i="3" l="1"/>
  <c r="J612" i="3"/>
  <c r="M612" i="3"/>
  <c r="N612" i="3" s="1"/>
  <c r="A613" i="3"/>
  <c r="B613" i="3" s="1"/>
  <c r="V612" i="3"/>
  <c r="W612" i="3" s="1"/>
  <c r="AC613" i="3" l="1"/>
  <c r="P613" i="3"/>
  <c r="Q613" i="3" s="1"/>
  <c r="R613" i="3" s="1"/>
  <c r="S613" i="3" s="1"/>
  <c r="T613" i="3" s="1"/>
  <c r="Z613" i="3"/>
  <c r="AA613" i="3"/>
  <c r="AD613" i="3"/>
  <c r="AE613" i="3"/>
  <c r="L612" i="3"/>
  <c r="U612" i="3" l="1"/>
  <c r="AH613" i="3"/>
  <c r="E613" i="3"/>
  <c r="H613" i="3" s="1"/>
  <c r="AG613" i="3"/>
  <c r="D613" i="3"/>
  <c r="Y611" i="3"/>
  <c r="F613" i="3" l="1"/>
  <c r="G613" i="3"/>
  <c r="K613" i="3"/>
  <c r="I613" i="3" l="1"/>
  <c r="J613" i="3"/>
  <c r="M613" i="3"/>
  <c r="N613" i="3" s="1"/>
  <c r="A614" i="3"/>
  <c r="B614" i="3" s="1"/>
  <c r="V613" i="3"/>
  <c r="W613" i="3" s="1"/>
  <c r="L613" i="3" l="1"/>
  <c r="AA614" i="3"/>
  <c r="Z614" i="3"/>
  <c r="AC614" i="3"/>
  <c r="P614" i="3"/>
  <c r="Q614" i="3" s="1"/>
  <c r="R614" i="3" s="1"/>
  <c r="S614" i="3" s="1"/>
  <c r="T614" i="3" s="1"/>
  <c r="AE614" i="3"/>
  <c r="AD614" i="3"/>
  <c r="U613" i="3" l="1"/>
  <c r="E614" i="3"/>
  <c r="H614" i="3" s="1"/>
  <c r="AH614" i="3"/>
  <c r="AG614" i="3"/>
  <c r="D614" i="3"/>
  <c r="Y612" i="3"/>
  <c r="F614" i="3" l="1"/>
  <c r="G614" i="3"/>
  <c r="K614" i="3"/>
  <c r="I614" i="3" l="1"/>
  <c r="J614" i="3"/>
  <c r="M614" i="3"/>
  <c r="N614" i="3" s="1"/>
  <c r="A615" i="3"/>
  <c r="B615" i="3" s="1"/>
  <c r="V614" i="3"/>
  <c r="W614" i="3" s="1"/>
  <c r="AD615" i="3" l="1"/>
  <c r="Z615" i="3"/>
  <c r="AC615" i="3"/>
  <c r="AA615" i="3"/>
  <c r="P615" i="3"/>
  <c r="Q615" i="3" s="1"/>
  <c r="R615" i="3" s="1"/>
  <c r="S615" i="3" s="1"/>
  <c r="T615" i="3" s="1"/>
  <c r="AE615" i="3"/>
  <c r="L614" i="3"/>
  <c r="U614" i="3" l="1"/>
  <c r="AG615" i="3"/>
  <c r="D615" i="3"/>
  <c r="AH615" i="3"/>
  <c r="E615" i="3"/>
  <c r="H615" i="3" s="1"/>
  <c r="Y613" i="3"/>
  <c r="K615" i="3" l="1"/>
  <c r="F615" i="3"/>
  <c r="G615" i="3"/>
  <c r="A616" i="3" l="1"/>
  <c r="B616" i="3" s="1"/>
  <c r="V615" i="3"/>
  <c r="I615" i="3"/>
  <c r="J615" i="3"/>
  <c r="M615" i="3"/>
  <c r="N615" i="3" s="1"/>
  <c r="W615" i="3" l="1"/>
  <c r="L615" i="3"/>
  <c r="AA616" i="3"/>
  <c r="AD616" i="3"/>
  <c r="P616" i="3"/>
  <c r="Q616" i="3" s="1"/>
  <c r="R616" i="3" s="1"/>
  <c r="S616" i="3" s="1"/>
  <c r="T616" i="3" s="1"/>
  <c r="Z616" i="3"/>
  <c r="AC616" i="3"/>
  <c r="AE616" i="3"/>
  <c r="U615" i="3" l="1"/>
  <c r="D616" i="3" s="1"/>
  <c r="AH616" i="3"/>
  <c r="AG616" i="3"/>
  <c r="E616" i="3"/>
  <c r="H616" i="3" s="1"/>
  <c r="Y614" i="3"/>
  <c r="K616" i="3" l="1"/>
  <c r="F616" i="3"/>
  <c r="G616" i="3"/>
  <c r="A617" i="3" l="1"/>
  <c r="B617" i="3" s="1"/>
  <c r="V616" i="3"/>
  <c r="I616" i="3"/>
  <c r="J616" i="3"/>
  <c r="M616" i="3"/>
  <c r="N616" i="3" s="1"/>
  <c r="L616" i="3" l="1"/>
  <c r="W616" i="3"/>
  <c r="Z617" i="3"/>
  <c r="AA617" i="3"/>
  <c r="P617" i="3"/>
  <c r="Q617" i="3" s="1"/>
  <c r="R617" i="3" s="1"/>
  <c r="S617" i="3" s="1"/>
  <c r="T617" i="3" s="1"/>
  <c r="AC617" i="3"/>
  <c r="AE617" i="3"/>
  <c r="AD617" i="3"/>
  <c r="U616" i="3" l="1"/>
  <c r="D617" i="3"/>
  <c r="AH617" i="3"/>
  <c r="AG617" i="3"/>
  <c r="E617" i="3"/>
  <c r="H617" i="3" s="1"/>
  <c r="Y615" i="3"/>
  <c r="F617" i="3" l="1"/>
  <c r="G617" i="3"/>
  <c r="K617" i="3"/>
  <c r="A618" i="3" l="1"/>
  <c r="B618" i="3" s="1"/>
  <c r="V617" i="3"/>
  <c r="I617" i="3"/>
  <c r="J617" i="3"/>
  <c r="M617" i="3"/>
  <c r="N617" i="3" s="1"/>
  <c r="W617" i="3" l="1"/>
  <c r="L617" i="3"/>
  <c r="P618" i="3"/>
  <c r="Q618" i="3" s="1"/>
  <c r="R618" i="3" s="1"/>
  <c r="S618" i="3" s="1"/>
  <c r="T618" i="3" s="1"/>
  <c r="Z618" i="3"/>
  <c r="AA618" i="3"/>
  <c r="AC618" i="3"/>
  <c r="AE618" i="3"/>
  <c r="AD618" i="3"/>
  <c r="U617" i="3" l="1"/>
  <c r="E618" i="3"/>
  <c r="H618" i="3" s="1"/>
  <c r="AG618" i="3"/>
  <c r="D618" i="3"/>
  <c r="AH618" i="3"/>
  <c r="Y616" i="3"/>
  <c r="F618" i="3" l="1"/>
  <c r="G618" i="3"/>
  <c r="K618" i="3"/>
  <c r="A619" i="3" l="1"/>
  <c r="B619" i="3" s="1"/>
  <c r="V618" i="3"/>
  <c r="I618" i="3"/>
  <c r="J618" i="3"/>
  <c r="M618" i="3"/>
  <c r="N618" i="3" s="1"/>
  <c r="L618" i="3" l="1"/>
  <c r="W618" i="3"/>
  <c r="Z619" i="3"/>
  <c r="AA619" i="3"/>
  <c r="AD619" i="3"/>
  <c r="P619" i="3"/>
  <c r="Q619" i="3" s="1"/>
  <c r="R619" i="3" s="1"/>
  <c r="S619" i="3" s="1"/>
  <c r="T619" i="3" s="1"/>
  <c r="AC619" i="3"/>
  <c r="AE619" i="3"/>
  <c r="AH619" i="3" l="1"/>
  <c r="AG619" i="3"/>
  <c r="U618" i="3"/>
  <c r="D619" i="3" s="1"/>
  <c r="E619" i="3"/>
  <c r="H619" i="3" s="1"/>
  <c r="Y617" i="3"/>
  <c r="K619" i="3" l="1"/>
  <c r="F619" i="3"/>
  <c r="G619" i="3"/>
  <c r="I619" i="3" l="1"/>
  <c r="J619" i="3"/>
  <c r="M619" i="3"/>
  <c r="N619" i="3" s="1"/>
  <c r="A620" i="3"/>
  <c r="B620" i="3" s="1"/>
  <c r="V619" i="3"/>
  <c r="W619" i="3" s="1"/>
  <c r="AC620" i="3" l="1"/>
  <c r="P620" i="3"/>
  <c r="Q620" i="3" s="1"/>
  <c r="R620" i="3" s="1"/>
  <c r="S620" i="3" s="1"/>
  <c r="T620" i="3" s="1"/>
  <c r="Z620" i="3"/>
  <c r="AD620" i="3"/>
  <c r="AA620" i="3"/>
  <c r="AE620" i="3"/>
  <c r="L619" i="3"/>
  <c r="U619" i="3" l="1"/>
  <c r="E620" i="3"/>
  <c r="H620" i="3" s="1"/>
  <c r="D620" i="3"/>
  <c r="AG620" i="3"/>
  <c r="AH620" i="3"/>
  <c r="Y618" i="3"/>
  <c r="F620" i="3" l="1"/>
  <c r="G620" i="3"/>
  <c r="K620" i="3"/>
  <c r="A621" i="3" l="1"/>
  <c r="B621" i="3" s="1"/>
  <c r="V620" i="3"/>
  <c r="I620" i="3"/>
  <c r="J620" i="3"/>
  <c r="M620" i="3"/>
  <c r="N620" i="3" s="1"/>
  <c r="L620" i="3" l="1"/>
  <c r="W620" i="3"/>
  <c r="AD621" i="3"/>
  <c r="AC621" i="3"/>
  <c r="P621" i="3"/>
  <c r="Q621" i="3" s="1"/>
  <c r="R621" i="3" s="1"/>
  <c r="S621" i="3" s="1"/>
  <c r="T621" i="3" s="1"/>
  <c r="AA621" i="3"/>
  <c r="Z621" i="3"/>
  <c r="AE621" i="3"/>
  <c r="U620" i="3" l="1"/>
  <c r="D621" i="3"/>
  <c r="E621" i="3"/>
  <c r="H621" i="3" s="1"/>
  <c r="AG621" i="3"/>
  <c r="AH621" i="3"/>
  <c r="Y619" i="3"/>
  <c r="K621" i="3" l="1"/>
  <c r="F621" i="3"/>
  <c r="G621" i="3"/>
  <c r="I621" i="3" l="1"/>
  <c r="J621" i="3"/>
  <c r="M621" i="3"/>
  <c r="N621" i="3" s="1"/>
  <c r="A622" i="3"/>
  <c r="B622" i="3" s="1"/>
  <c r="V621" i="3"/>
  <c r="W621" i="3" s="1"/>
  <c r="Z622" i="3" l="1"/>
  <c r="P622" i="3"/>
  <c r="Q622" i="3" s="1"/>
  <c r="R622" i="3" s="1"/>
  <c r="S622" i="3" s="1"/>
  <c r="T622" i="3" s="1"/>
  <c r="AD622" i="3"/>
  <c r="AC622" i="3"/>
  <c r="AA622" i="3"/>
  <c r="AE622" i="3"/>
  <c r="L621" i="3"/>
  <c r="U621" i="3" l="1"/>
  <c r="D622" i="3"/>
  <c r="AH622" i="3"/>
  <c r="AG622" i="3"/>
  <c r="E622" i="3"/>
  <c r="H622" i="3" s="1"/>
  <c r="Y620" i="3"/>
  <c r="K622" i="3" l="1"/>
  <c r="F622" i="3"/>
  <c r="G622" i="3"/>
  <c r="I622" i="3" l="1"/>
  <c r="J622" i="3"/>
  <c r="M622" i="3"/>
  <c r="N622" i="3" s="1"/>
  <c r="A623" i="3"/>
  <c r="B623" i="3" s="1"/>
  <c r="V622" i="3"/>
  <c r="W622" i="3" s="1"/>
  <c r="L622" i="3" l="1"/>
  <c r="AA623" i="3"/>
  <c r="P623" i="3"/>
  <c r="Q623" i="3" s="1"/>
  <c r="R623" i="3" s="1"/>
  <c r="S623" i="3" s="1"/>
  <c r="T623" i="3" s="1"/>
  <c r="AD623" i="3"/>
  <c r="Z623" i="3"/>
  <c r="AC623" i="3"/>
  <c r="AE623" i="3"/>
  <c r="U622" i="3" l="1"/>
  <c r="D623" i="3"/>
  <c r="AH623" i="3"/>
  <c r="AG623" i="3"/>
  <c r="E623" i="3"/>
  <c r="H623" i="3" s="1"/>
  <c r="Y621" i="3"/>
  <c r="K623" i="3" l="1"/>
  <c r="F623" i="3"/>
  <c r="G623" i="3"/>
  <c r="I623" i="3" l="1"/>
  <c r="J623" i="3"/>
  <c r="M623" i="3"/>
  <c r="N623" i="3" s="1"/>
  <c r="A624" i="3"/>
  <c r="B624" i="3" s="1"/>
  <c r="V623" i="3"/>
  <c r="W623" i="3" s="1"/>
  <c r="AA624" i="3" l="1"/>
  <c r="Z624" i="3"/>
  <c r="P624" i="3"/>
  <c r="Q624" i="3" s="1"/>
  <c r="R624" i="3" s="1"/>
  <c r="S624" i="3" s="1"/>
  <c r="T624" i="3" s="1"/>
  <c r="AC624" i="3"/>
  <c r="AE624" i="3"/>
  <c r="AD624" i="3"/>
  <c r="L623" i="3"/>
  <c r="U623" i="3" l="1"/>
  <c r="AG624" i="3"/>
  <c r="AH624" i="3"/>
  <c r="E624" i="3"/>
  <c r="H624" i="3" s="1"/>
  <c r="D624" i="3"/>
  <c r="Y622" i="3"/>
  <c r="F624" i="3" l="1"/>
  <c r="G624" i="3"/>
  <c r="K624" i="3"/>
  <c r="A625" i="3" l="1"/>
  <c r="B625" i="3" s="1"/>
  <c r="V624" i="3"/>
  <c r="I624" i="3"/>
  <c r="J624" i="3"/>
  <c r="M624" i="3"/>
  <c r="N624" i="3" s="1"/>
  <c r="W624" i="3" l="1"/>
  <c r="L624" i="3"/>
  <c r="P625" i="3"/>
  <c r="Q625" i="3" s="1"/>
  <c r="R625" i="3" s="1"/>
  <c r="S625" i="3" s="1"/>
  <c r="T625" i="3" s="1"/>
  <c r="AA625" i="3"/>
  <c r="AD625" i="3"/>
  <c r="Z625" i="3"/>
  <c r="AC625" i="3"/>
  <c r="AE625" i="3"/>
  <c r="U624" i="3" l="1"/>
  <c r="D625" i="3"/>
  <c r="E625" i="3"/>
  <c r="H625" i="3" s="1"/>
  <c r="AG625" i="3"/>
  <c r="AH625" i="3"/>
  <c r="Y623" i="3"/>
  <c r="F625" i="3" l="1"/>
  <c r="G625" i="3"/>
  <c r="K625" i="3"/>
  <c r="I625" i="3" l="1"/>
  <c r="J625" i="3"/>
  <c r="M625" i="3"/>
  <c r="N625" i="3" s="1"/>
  <c r="A626" i="3"/>
  <c r="B626" i="3" s="1"/>
  <c r="V625" i="3"/>
  <c r="W625" i="3" s="1"/>
  <c r="AD626" i="3" l="1"/>
  <c r="P626" i="3"/>
  <c r="Q626" i="3" s="1"/>
  <c r="R626" i="3" s="1"/>
  <c r="S626" i="3" s="1"/>
  <c r="T626" i="3" s="1"/>
  <c r="AC626" i="3"/>
  <c r="Z626" i="3"/>
  <c r="AA626" i="3"/>
  <c r="AE626" i="3"/>
  <c r="L625" i="3"/>
  <c r="U625" i="3" l="1"/>
  <c r="D626" i="3"/>
  <c r="AH626" i="3"/>
  <c r="AG626" i="3"/>
  <c r="E626" i="3"/>
  <c r="H626" i="3" s="1"/>
  <c r="Y624" i="3"/>
  <c r="K626" i="3" l="1"/>
  <c r="F626" i="3"/>
  <c r="G626" i="3"/>
  <c r="I626" i="3" l="1"/>
  <c r="J626" i="3"/>
  <c r="M626" i="3"/>
  <c r="N626" i="3" s="1"/>
  <c r="A627" i="3"/>
  <c r="B627" i="3" s="1"/>
  <c r="V626" i="3"/>
  <c r="W626" i="3" s="1"/>
  <c r="L626" i="3" l="1"/>
  <c r="AA627" i="3"/>
  <c r="AC627" i="3"/>
  <c r="Z627" i="3"/>
  <c r="P627" i="3"/>
  <c r="Q627" i="3" s="1"/>
  <c r="R627" i="3" s="1"/>
  <c r="S627" i="3" s="1"/>
  <c r="T627" i="3" s="1"/>
  <c r="AE627" i="3"/>
  <c r="AD627" i="3"/>
  <c r="AG627" i="3" l="1"/>
  <c r="U626" i="3"/>
  <c r="D627" i="3" s="1"/>
  <c r="AH627" i="3"/>
  <c r="E627" i="3"/>
  <c r="H627" i="3" s="1"/>
  <c r="Y625" i="3"/>
  <c r="K627" i="3" l="1"/>
  <c r="F627" i="3"/>
  <c r="G627" i="3"/>
  <c r="I627" i="3" l="1"/>
  <c r="J627" i="3"/>
  <c r="M627" i="3"/>
  <c r="N627" i="3" s="1"/>
  <c r="A628" i="3"/>
  <c r="B628" i="3" s="1"/>
  <c r="V627" i="3"/>
  <c r="W627" i="3" s="1"/>
  <c r="Z628" i="3" l="1"/>
  <c r="AA628" i="3"/>
  <c r="AC628" i="3"/>
  <c r="P628" i="3"/>
  <c r="Q628" i="3" s="1"/>
  <c r="R628" i="3" s="1"/>
  <c r="S628" i="3" s="1"/>
  <c r="T628" i="3" s="1"/>
  <c r="AE628" i="3"/>
  <c r="AD628" i="3"/>
  <c r="L627" i="3"/>
  <c r="U627" i="3" l="1"/>
  <c r="D628" i="3"/>
  <c r="E628" i="3"/>
  <c r="H628" i="3" s="1"/>
  <c r="AG628" i="3"/>
  <c r="AH628" i="3"/>
  <c r="Y626" i="3"/>
  <c r="K628" i="3" l="1"/>
  <c r="F628" i="3"/>
  <c r="G628" i="3"/>
  <c r="I628" i="3" l="1"/>
  <c r="J628" i="3"/>
  <c r="M628" i="3"/>
  <c r="N628" i="3" s="1"/>
  <c r="A629" i="3"/>
  <c r="B629" i="3" s="1"/>
  <c r="V628" i="3"/>
  <c r="W628" i="3" s="1"/>
  <c r="L628" i="3" l="1"/>
  <c r="AC629" i="3"/>
  <c r="Z629" i="3"/>
  <c r="P629" i="3"/>
  <c r="Q629" i="3" s="1"/>
  <c r="R629" i="3" s="1"/>
  <c r="S629" i="3" s="1"/>
  <c r="T629" i="3" s="1"/>
  <c r="AA629" i="3"/>
  <c r="AD629" i="3"/>
  <c r="AE629" i="3"/>
  <c r="U628" i="3" l="1"/>
  <c r="E629" i="3"/>
  <c r="H629" i="3" s="1"/>
  <c r="AH629" i="3"/>
  <c r="D629" i="3"/>
  <c r="AG629" i="3"/>
  <c r="Y627" i="3"/>
  <c r="F629" i="3" l="1"/>
  <c r="G629" i="3"/>
  <c r="K629" i="3"/>
  <c r="A630" i="3" l="1"/>
  <c r="B630" i="3" s="1"/>
  <c r="V629" i="3"/>
  <c r="I629" i="3"/>
  <c r="J629" i="3"/>
  <c r="M629" i="3"/>
  <c r="N629" i="3" s="1"/>
  <c r="L629" i="3" l="1"/>
  <c r="W629" i="3"/>
  <c r="AA630" i="3"/>
  <c r="Z630" i="3"/>
  <c r="P630" i="3"/>
  <c r="Q630" i="3" s="1"/>
  <c r="R630" i="3" s="1"/>
  <c r="S630" i="3" s="1"/>
  <c r="T630" i="3" s="1"/>
  <c r="AC630" i="3"/>
  <c r="AD630" i="3"/>
  <c r="AE630" i="3"/>
  <c r="U629" i="3" l="1"/>
  <c r="D630" i="3" s="1"/>
  <c r="AH630" i="3"/>
  <c r="AG630" i="3"/>
  <c r="E630" i="3"/>
  <c r="H630" i="3" s="1"/>
  <c r="Y628" i="3"/>
  <c r="K630" i="3" l="1"/>
  <c r="F630" i="3"/>
  <c r="G630" i="3"/>
  <c r="I630" i="3" l="1"/>
  <c r="J630" i="3"/>
  <c r="M630" i="3"/>
  <c r="N630" i="3" s="1"/>
  <c r="A631" i="3"/>
  <c r="B631" i="3" s="1"/>
  <c r="V630" i="3"/>
  <c r="W630" i="3" s="1"/>
  <c r="AA631" i="3" l="1"/>
  <c r="Z631" i="3"/>
  <c r="AC631" i="3"/>
  <c r="AD631" i="3"/>
  <c r="P631" i="3"/>
  <c r="Q631" i="3" s="1"/>
  <c r="R631" i="3" s="1"/>
  <c r="S631" i="3" s="1"/>
  <c r="T631" i="3" s="1"/>
  <c r="AE631" i="3"/>
  <c r="L630" i="3"/>
  <c r="U630" i="3" l="1"/>
  <c r="AH631" i="3"/>
  <c r="E631" i="3"/>
  <c r="H631" i="3" s="1"/>
  <c r="AG631" i="3"/>
  <c r="D631" i="3"/>
  <c r="Y629" i="3"/>
  <c r="F631" i="3" l="1"/>
  <c r="G631" i="3"/>
  <c r="K631" i="3"/>
  <c r="I631" i="3" l="1"/>
  <c r="J631" i="3"/>
  <c r="M631" i="3"/>
  <c r="N631" i="3" s="1"/>
  <c r="A632" i="3"/>
  <c r="B632" i="3" s="1"/>
  <c r="V631" i="3"/>
  <c r="W631" i="3" s="1"/>
  <c r="L631" i="3" l="1"/>
  <c r="AC632" i="3"/>
  <c r="Z632" i="3"/>
  <c r="P632" i="3"/>
  <c r="Q632" i="3" s="1"/>
  <c r="R632" i="3" s="1"/>
  <c r="S632" i="3" s="1"/>
  <c r="T632" i="3" s="1"/>
  <c r="AA632" i="3"/>
  <c r="AD632" i="3"/>
  <c r="AE632" i="3"/>
  <c r="U631" i="3" l="1"/>
  <c r="D632" i="3"/>
  <c r="E632" i="3"/>
  <c r="H632" i="3" s="1"/>
  <c r="AG632" i="3"/>
  <c r="AH632" i="3"/>
  <c r="Y630" i="3"/>
  <c r="F632" i="3" l="1"/>
  <c r="G632" i="3"/>
  <c r="K632" i="3"/>
  <c r="A633" i="3" l="1"/>
  <c r="B633" i="3" s="1"/>
  <c r="V632" i="3"/>
  <c r="I632" i="3"/>
  <c r="J632" i="3"/>
  <c r="M632" i="3"/>
  <c r="N632" i="3" s="1"/>
  <c r="W632" i="3" l="1"/>
  <c r="L632" i="3"/>
  <c r="P633" i="3"/>
  <c r="Q633" i="3" s="1"/>
  <c r="R633" i="3" s="1"/>
  <c r="S633" i="3" s="1"/>
  <c r="T633" i="3" s="1"/>
  <c r="Z633" i="3"/>
  <c r="AC633" i="3"/>
  <c r="AA633" i="3"/>
  <c r="AD633" i="3"/>
  <c r="AE633" i="3"/>
  <c r="U632" i="3" l="1"/>
  <c r="D633" i="3"/>
  <c r="E633" i="3"/>
  <c r="H633" i="3" s="1"/>
  <c r="AH633" i="3"/>
  <c r="AG633" i="3"/>
  <c r="Y631" i="3"/>
  <c r="F633" i="3" l="1"/>
  <c r="G633" i="3"/>
  <c r="K633" i="3"/>
  <c r="I633" i="3" l="1"/>
  <c r="J633" i="3"/>
  <c r="M633" i="3"/>
  <c r="N633" i="3" s="1"/>
  <c r="A634" i="3"/>
  <c r="B634" i="3" s="1"/>
  <c r="V633" i="3"/>
  <c r="W633" i="3" s="1"/>
  <c r="P634" i="3" l="1"/>
  <c r="Q634" i="3" s="1"/>
  <c r="R634" i="3" s="1"/>
  <c r="S634" i="3" s="1"/>
  <c r="T634" i="3" s="1"/>
  <c r="AC634" i="3"/>
  <c r="Z634" i="3"/>
  <c r="AA634" i="3"/>
  <c r="AE634" i="3"/>
  <c r="AD634" i="3"/>
  <c r="L633" i="3"/>
  <c r="U633" i="3" l="1"/>
  <c r="AG634" i="3"/>
  <c r="D634" i="3"/>
  <c r="E634" i="3"/>
  <c r="H634" i="3" s="1"/>
  <c r="AH634" i="3"/>
  <c r="Y632" i="3"/>
  <c r="F634" i="3" l="1"/>
  <c r="G634" i="3"/>
  <c r="K634" i="3"/>
  <c r="A635" i="3" l="1"/>
  <c r="B635" i="3" s="1"/>
  <c r="V634" i="3"/>
  <c r="I634" i="3"/>
  <c r="J634" i="3"/>
  <c r="M634" i="3"/>
  <c r="N634" i="3" s="1"/>
  <c r="L634" i="3" l="1"/>
  <c r="W634" i="3"/>
  <c r="Z635" i="3"/>
  <c r="AC635" i="3"/>
  <c r="P635" i="3"/>
  <c r="Q635" i="3" s="1"/>
  <c r="R635" i="3" s="1"/>
  <c r="S635" i="3" s="1"/>
  <c r="T635" i="3" s="1"/>
  <c r="AA635" i="3"/>
  <c r="AD635" i="3"/>
  <c r="AE635" i="3"/>
  <c r="AH635" i="3" l="1"/>
  <c r="U634" i="3"/>
  <c r="D635" i="3" s="1"/>
  <c r="AG635" i="3"/>
  <c r="Y633" i="3"/>
  <c r="E635" i="3" l="1"/>
  <c r="H635" i="3" s="1"/>
  <c r="K635" i="3" s="1"/>
  <c r="G635" i="3"/>
  <c r="F635" i="3" l="1"/>
  <c r="I635" i="3"/>
  <c r="J635" i="3"/>
  <c r="M635" i="3"/>
  <c r="N635" i="3" s="1"/>
  <c r="A636" i="3"/>
  <c r="B636" i="3" s="1"/>
  <c r="V635" i="3"/>
  <c r="W635" i="3" s="1"/>
  <c r="L635" i="3" l="1"/>
  <c r="AA636" i="3"/>
  <c r="AC636" i="3"/>
  <c r="AD636" i="3"/>
  <c r="P636" i="3"/>
  <c r="Q636" i="3" s="1"/>
  <c r="R636" i="3" s="1"/>
  <c r="S636" i="3" s="1"/>
  <c r="T636" i="3" s="1"/>
  <c r="Z636" i="3"/>
  <c r="AE636" i="3"/>
  <c r="U635" i="3" l="1"/>
  <c r="D636" i="3"/>
  <c r="E636" i="3"/>
  <c r="H636" i="3" s="1"/>
  <c r="AG636" i="3"/>
  <c r="AH636" i="3"/>
  <c r="Y634" i="3"/>
  <c r="K636" i="3" l="1"/>
  <c r="F636" i="3"/>
  <c r="G636" i="3"/>
  <c r="A637" i="3" l="1"/>
  <c r="B637" i="3" s="1"/>
  <c r="V636" i="3"/>
  <c r="I636" i="3"/>
  <c r="J636" i="3"/>
  <c r="M636" i="3"/>
  <c r="N636" i="3" s="1"/>
  <c r="L636" i="3" l="1"/>
  <c r="W636" i="3"/>
  <c r="Z637" i="3"/>
  <c r="AC637" i="3"/>
  <c r="AA637" i="3"/>
  <c r="P637" i="3"/>
  <c r="Q637" i="3" s="1"/>
  <c r="R637" i="3" s="1"/>
  <c r="S637" i="3" s="1"/>
  <c r="T637" i="3" s="1"/>
  <c r="AE637" i="3"/>
  <c r="AD637" i="3"/>
  <c r="U636" i="3" l="1"/>
  <c r="E637" i="3"/>
  <c r="H637" i="3" s="1"/>
  <c r="D637" i="3"/>
  <c r="AH637" i="3"/>
  <c r="AG637" i="3"/>
  <c r="Y635" i="3"/>
  <c r="F637" i="3" l="1"/>
  <c r="G637" i="3"/>
  <c r="K637" i="3"/>
  <c r="A638" i="3" l="1"/>
  <c r="B638" i="3" s="1"/>
  <c r="V637" i="3"/>
  <c r="I637" i="3"/>
  <c r="J637" i="3"/>
  <c r="M637" i="3"/>
  <c r="N637" i="3" s="1"/>
  <c r="L637" i="3" l="1"/>
  <c r="W637" i="3"/>
  <c r="AA638" i="3"/>
  <c r="AC638" i="3"/>
  <c r="P638" i="3"/>
  <c r="Q638" i="3" s="1"/>
  <c r="R638" i="3" s="1"/>
  <c r="S638" i="3" s="1"/>
  <c r="T638" i="3" s="1"/>
  <c r="Z638" i="3"/>
  <c r="AE638" i="3"/>
  <c r="AD638" i="3"/>
  <c r="U637" i="3" l="1"/>
  <c r="AG638" i="3"/>
  <c r="D638" i="3"/>
  <c r="E638" i="3"/>
  <c r="H638" i="3" s="1"/>
  <c r="AH638" i="3"/>
  <c r="Y636" i="3"/>
  <c r="F638" i="3" l="1"/>
  <c r="G638" i="3"/>
  <c r="K638" i="3"/>
  <c r="A639" i="3" l="1"/>
  <c r="B639" i="3" s="1"/>
  <c r="V638" i="3"/>
  <c r="I638" i="3"/>
  <c r="J638" i="3"/>
  <c r="M638" i="3"/>
  <c r="N638" i="3" s="1"/>
  <c r="L638" i="3" l="1"/>
  <c r="W638" i="3"/>
  <c r="AD639" i="3"/>
  <c r="Z639" i="3"/>
  <c r="AC639" i="3"/>
  <c r="P639" i="3"/>
  <c r="Q639" i="3" s="1"/>
  <c r="R639" i="3" s="1"/>
  <c r="S639" i="3" s="1"/>
  <c r="T639" i="3" s="1"/>
  <c r="AA639" i="3"/>
  <c r="AE639" i="3"/>
  <c r="U638" i="3" l="1"/>
  <c r="AG639" i="3"/>
  <c r="E639" i="3"/>
  <c r="H639" i="3" s="1"/>
  <c r="AH639" i="3"/>
  <c r="D639" i="3"/>
  <c r="Y637" i="3"/>
  <c r="K639" i="3" l="1"/>
  <c r="F639" i="3"/>
  <c r="G639" i="3"/>
  <c r="I639" i="3" l="1"/>
  <c r="J639" i="3"/>
  <c r="M639" i="3"/>
  <c r="N639" i="3" s="1"/>
  <c r="A640" i="3"/>
  <c r="B640" i="3" s="1"/>
  <c r="V639" i="3"/>
  <c r="W639" i="3" s="1"/>
  <c r="AD640" i="3" l="1"/>
  <c r="AA640" i="3"/>
  <c r="Z640" i="3"/>
  <c r="P640" i="3"/>
  <c r="Q640" i="3" s="1"/>
  <c r="R640" i="3" s="1"/>
  <c r="S640" i="3" s="1"/>
  <c r="T640" i="3" s="1"/>
  <c r="AC640" i="3"/>
  <c r="AE640" i="3"/>
  <c r="L639" i="3"/>
  <c r="U639" i="3" l="1"/>
  <c r="E640" i="3"/>
  <c r="H640" i="3" s="1"/>
  <c r="D640" i="3"/>
  <c r="AG640" i="3"/>
  <c r="AH640" i="3"/>
  <c r="Y638" i="3"/>
  <c r="F640" i="3" l="1"/>
  <c r="G640" i="3"/>
  <c r="K640" i="3"/>
  <c r="A641" i="3" l="1"/>
  <c r="B641" i="3" s="1"/>
  <c r="V640" i="3"/>
  <c r="I640" i="3"/>
  <c r="J640" i="3"/>
  <c r="M640" i="3"/>
  <c r="N640" i="3" s="1"/>
  <c r="L640" i="3" l="1"/>
  <c r="W640" i="3"/>
  <c r="AC641" i="3"/>
  <c r="AA641" i="3"/>
  <c r="AD641" i="3"/>
  <c r="Z641" i="3"/>
  <c r="P641" i="3"/>
  <c r="Q641" i="3" s="1"/>
  <c r="R641" i="3" s="1"/>
  <c r="S641" i="3" s="1"/>
  <c r="T641" i="3" s="1"/>
  <c r="AE641" i="3"/>
  <c r="U640" i="3" l="1"/>
  <c r="E641" i="3" s="1"/>
  <c r="H641" i="3" s="1"/>
  <c r="AG641" i="3"/>
  <c r="AH641" i="3"/>
  <c r="D641" i="3"/>
  <c r="Y639" i="3"/>
  <c r="F641" i="3" l="1"/>
  <c r="G641" i="3"/>
  <c r="K641" i="3"/>
  <c r="A642" i="3" l="1"/>
  <c r="B642" i="3" s="1"/>
  <c r="V641" i="3"/>
  <c r="I641" i="3"/>
  <c r="J641" i="3"/>
  <c r="M641" i="3"/>
  <c r="N641" i="3" s="1"/>
  <c r="W641" i="3" l="1"/>
  <c r="L641" i="3"/>
  <c r="Z642" i="3"/>
  <c r="P642" i="3"/>
  <c r="Q642" i="3" s="1"/>
  <c r="R642" i="3" s="1"/>
  <c r="S642" i="3" s="1"/>
  <c r="T642" i="3" s="1"/>
  <c r="AD642" i="3"/>
  <c r="AC642" i="3"/>
  <c r="AA642" i="3"/>
  <c r="AE642" i="3"/>
  <c r="U641" i="3" l="1"/>
  <c r="D642" i="3" s="1"/>
  <c r="AH642" i="3"/>
  <c r="E642" i="3"/>
  <c r="H642" i="3" s="1"/>
  <c r="AG642" i="3"/>
  <c r="Y640" i="3"/>
  <c r="K642" i="3" l="1"/>
  <c r="F642" i="3"/>
  <c r="G642" i="3"/>
  <c r="I642" i="3" l="1"/>
  <c r="J642" i="3"/>
  <c r="M642" i="3"/>
  <c r="N642" i="3" s="1"/>
  <c r="A643" i="3"/>
  <c r="B643" i="3" s="1"/>
  <c r="V642" i="3"/>
  <c r="W642" i="3" s="1"/>
  <c r="L642" i="3" l="1"/>
  <c r="Z643" i="3"/>
  <c r="AC643" i="3"/>
  <c r="AD643" i="3"/>
  <c r="AA643" i="3"/>
  <c r="P643" i="3"/>
  <c r="Q643" i="3" s="1"/>
  <c r="R643" i="3" s="1"/>
  <c r="S643" i="3" s="1"/>
  <c r="T643" i="3" s="1"/>
  <c r="AE643" i="3"/>
  <c r="U642" i="3" l="1"/>
  <c r="AG643" i="3"/>
  <c r="E643" i="3"/>
  <c r="H643" i="3" s="1"/>
  <c r="D643" i="3"/>
  <c r="AH643" i="3"/>
  <c r="Y641" i="3"/>
  <c r="F643" i="3" l="1"/>
  <c r="G643" i="3"/>
  <c r="K643" i="3"/>
  <c r="I643" i="3" l="1"/>
  <c r="J643" i="3"/>
  <c r="M643" i="3"/>
  <c r="N643" i="3" s="1"/>
  <c r="A644" i="3"/>
  <c r="B644" i="3" s="1"/>
  <c r="V643" i="3"/>
  <c r="W643" i="3" s="1"/>
  <c r="P644" i="3" l="1"/>
  <c r="Q644" i="3" s="1"/>
  <c r="R644" i="3" s="1"/>
  <c r="S644" i="3" s="1"/>
  <c r="T644" i="3" s="1"/>
  <c r="Z644" i="3"/>
  <c r="AA644" i="3"/>
  <c r="AC644" i="3"/>
  <c r="AE644" i="3"/>
  <c r="AD644" i="3"/>
  <c r="L643" i="3"/>
  <c r="U643" i="3" l="1"/>
  <c r="AH644" i="3"/>
  <c r="D644" i="3"/>
  <c r="E644" i="3"/>
  <c r="H644" i="3" s="1"/>
  <c r="AG644" i="3"/>
  <c r="Y642" i="3"/>
  <c r="F644" i="3" l="1"/>
  <c r="G644" i="3"/>
  <c r="K644" i="3"/>
  <c r="I644" i="3" l="1"/>
  <c r="J644" i="3"/>
  <c r="M644" i="3"/>
  <c r="N644" i="3" s="1"/>
  <c r="A645" i="3"/>
  <c r="B645" i="3" s="1"/>
  <c r="V644" i="3"/>
  <c r="W644" i="3" s="1"/>
  <c r="L644" i="3" l="1"/>
  <c r="Z645" i="3"/>
  <c r="P645" i="3"/>
  <c r="Q645" i="3" s="1"/>
  <c r="R645" i="3" s="1"/>
  <c r="S645" i="3" s="1"/>
  <c r="T645" i="3" s="1"/>
  <c r="AA645" i="3"/>
  <c r="AD645" i="3"/>
  <c r="AC645" i="3"/>
  <c r="AE645" i="3"/>
  <c r="U644" i="3" l="1"/>
  <c r="D645" i="3"/>
  <c r="E645" i="3"/>
  <c r="H645" i="3" s="1"/>
  <c r="AG645" i="3"/>
  <c r="AH645" i="3"/>
  <c r="Y643" i="3"/>
  <c r="F645" i="3" l="1"/>
  <c r="G645" i="3"/>
  <c r="K645" i="3"/>
  <c r="A646" i="3" l="1"/>
  <c r="B646" i="3" s="1"/>
  <c r="V645" i="3"/>
  <c r="I645" i="3"/>
  <c r="J645" i="3"/>
  <c r="M645" i="3"/>
  <c r="N645" i="3" s="1"/>
  <c r="W645" i="3" l="1"/>
  <c r="L645" i="3"/>
  <c r="AA646" i="3"/>
  <c r="Z646" i="3"/>
  <c r="P646" i="3"/>
  <c r="Q646" i="3" s="1"/>
  <c r="R646" i="3" s="1"/>
  <c r="S646" i="3" s="1"/>
  <c r="T646" i="3" s="1"/>
  <c r="AD646" i="3"/>
  <c r="AC646" i="3"/>
  <c r="AE646" i="3"/>
  <c r="AH646" i="3" l="1"/>
  <c r="AG646" i="3"/>
  <c r="U645" i="3"/>
  <c r="E646" i="3" s="1"/>
  <c r="H646" i="3" s="1"/>
  <c r="Y644" i="3"/>
  <c r="D646" i="3" l="1"/>
  <c r="G646" i="3" s="1"/>
  <c r="K646" i="3"/>
  <c r="F646" i="3" l="1"/>
  <c r="I646" i="3"/>
  <c r="J646" i="3"/>
  <c r="M646" i="3"/>
  <c r="N646" i="3" s="1"/>
  <c r="A647" i="3"/>
  <c r="B647" i="3" s="1"/>
  <c r="V646" i="3"/>
  <c r="W646" i="3" s="1"/>
  <c r="AA647" i="3" l="1"/>
  <c r="Z647" i="3"/>
  <c r="P647" i="3"/>
  <c r="Q647" i="3" s="1"/>
  <c r="R647" i="3" s="1"/>
  <c r="S647" i="3" s="1"/>
  <c r="T647" i="3" s="1"/>
  <c r="AC647" i="3"/>
  <c r="AE647" i="3"/>
  <c r="AD647" i="3"/>
  <c r="L646" i="3"/>
  <c r="U646" i="3" l="1"/>
  <c r="E647" i="3"/>
  <c r="H647" i="3" s="1"/>
  <c r="D647" i="3"/>
  <c r="AH647" i="3"/>
  <c r="AG647" i="3"/>
  <c r="Y645" i="3"/>
  <c r="F647" i="3" l="1"/>
  <c r="G647" i="3"/>
  <c r="K647" i="3"/>
  <c r="A648" i="3" l="1"/>
  <c r="B648" i="3" s="1"/>
  <c r="V647" i="3"/>
  <c r="I647" i="3"/>
  <c r="J647" i="3"/>
  <c r="M647" i="3"/>
  <c r="N647" i="3" s="1"/>
  <c r="L647" i="3" l="1"/>
  <c r="W647" i="3"/>
  <c r="AC648" i="3"/>
  <c r="P648" i="3"/>
  <c r="Q648" i="3" s="1"/>
  <c r="R648" i="3" s="1"/>
  <c r="S648" i="3" s="1"/>
  <c r="T648" i="3" s="1"/>
  <c r="Z648" i="3"/>
  <c r="AA648" i="3"/>
  <c r="AE648" i="3"/>
  <c r="AD648" i="3"/>
  <c r="U647" i="3" l="1"/>
  <c r="D648" i="3"/>
  <c r="AG648" i="3"/>
  <c r="E648" i="3"/>
  <c r="H648" i="3" s="1"/>
  <c r="AH648" i="3"/>
  <c r="Y646" i="3"/>
  <c r="K648" i="3" l="1"/>
  <c r="F648" i="3"/>
  <c r="G648" i="3"/>
  <c r="A649" i="3" l="1"/>
  <c r="B649" i="3" s="1"/>
  <c r="V648" i="3"/>
  <c r="I648" i="3"/>
  <c r="J648" i="3"/>
  <c r="M648" i="3"/>
  <c r="N648" i="3" s="1"/>
  <c r="L648" i="3" l="1"/>
  <c r="W648" i="3"/>
  <c r="P649" i="3"/>
  <c r="Q649" i="3" s="1"/>
  <c r="R649" i="3" s="1"/>
  <c r="S649" i="3" s="1"/>
  <c r="T649" i="3" s="1"/>
  <c r="Z649" i="3"/>
  <c r="AA649" i="3"/>
  <c r="AC649" i="3"/>
  <c r="AD649" i="3"/>
  <c r="AE649" i="3"/>
  <c r="U648" i="3" l="1"/>
  <c r="E649" i="3" s="1"/>
  <c r="H649" i="3" s="1"/>
  <c r="AH649" i="3"/>
  <c r="AG649" i="3"/>
  <c r="D649" i="3"/>
  <c r="Y647" i="3"/>
  <c r="F649" i="3" l="1"/>
  <c r="G649" i="3"/>
  <c r="K649" i="3"/>
  <c r="I649" i="3" l="1"/>
  <c r="J649" i="3"/>
  <c r="M649" i="3"/>
  <c r="N649" i="3" s="1"/>
  <c r="A650" i="3"/>
  <c r="B650" i="3" s="1"/>
  <c r="V649" i="3"/>
  <c r="W649" i="3" s="1"/>
  <c r="AA650" i="3" l="1"/>
  <c r="AD650" i="3"/>
  <c r="AC650" i="3"/>
  <c r="Z650" i="3"/>
  <c r="P650" i="3"/>
  <c r="Q650" i="3" s="1"/>
  <c r="R650" i="3" s="1"/>
  <c r="S650" i="3" s="1"/>
  <c r="T650" i="3" s="1"/>
  <c r="AE650" i="3"/>
  <c r="L649" i="3"/>
  <c r="U649" i="3" l="1"/>
  <c r="E650" i="3" s="1"/>
  <c r="H650" i="3" s="1"/>
  <c r="AG650" i="3"/>
  <c r="AH650" i="3"/>
  <c r="D650" i="3"/>
  <c r="Y648" i="3"/>
  <c r="F650" i="3" l="1"/>
  <c r="G650" i="3"/>
  <c r="K650" i="3"/>
  <c r="A651" i="3" l="1"/>
  <c r="B651" i="3" s="1"/>
  <c r="V650" i="3"/>
  <c r="I650" i="3"/>
  <c r="J650" i="3"/>
  <c r="M650" i="3"/>
  <c r="N650" i="3" s="1"/>
  <c r="L650" i="3" l="1"/>
  <c r="W650" i="3"/>
  <c r="AA651" i="3"/>
  <c r="AD651" i="3"/>
  <c r="P651" i="3"/>
  <c r="Q651" i="3" s="1"/>
  <c r="R651" i="3" s="1"/>
  <c r="S651" i="3" s="1"/>
  <c r="T651" i="3" s="1"/>
  <c r="AC651" i="3"/>
  <c r="Z651" i="3"/>
  <c r="AE651" i="3"/>
  <c r="AH651" i="3" l="1"/>
  <c r="U650" i="3"/>
  <c r="E651" i="3" s="1"/>
  <c r="H651" i="3" s="1"/>
  <c r="AG651" i="3"/>
  <c r="Y649" i="3"/>
  <c r="D651" i="3" l="1"/>
  <c r="F651" i="3"/>
  <c r="G651" i="3"/>
  <c r="K651" i="3"/>
  <c r="A652" i="3" l="1"/>
  <c r="B652" i="3" s="1"/>
  <c r="V651" i="3"/>
  <c r="I651" i="3"/>
  <c r="J651" i="3"/>
  <c r="M651" i="3"/>
  <c r="N651" i="3" s="1"/>
  <c r="L651" i="3" l="1"/>
  <c r="W651" i="3"/>
  <c r="P652" i="3"/>
  <c r="Q652" i="3" s="1"/>
  <c r="R652" i="3" s="1"/>
  <c r="S652" i="3" s="1"/>
  <c r="T652" i="3" s="1"/>
  <c r="Z652" i="3"/>
  <c r="AD652" i="3"/>
  <c r="AC652" i="3"/>
  <c r="AA652" i="3"/>
  <c r="AE652" i="3"/>
  <c r="U651" i="3" l="1"/>
  <c r="E652" i="3"/>
  <c r="H652" i="3" s="1"/>
  <c r="AG652" i="3"/>
  <c r="D652" i="3"/>
  <c r="AH652" i="3"/>
  <c r="Y650" i="3"/>
  <c r="F652" i="3" l="1"/>
  <c r="G652" i="3"/>
  <c r="K652" i="3"/>
  <c r="A653" i="3" l="1"/>
  <c r="B653" i="3" s="1"/>
  <c r="V652" i="3"/>
  <c r="I652" i="3"/>
  <c r="J652" i="3"/>
  <c r="M652" i="3"/>
  <c r="N652" i="3" s="1"/>
  <c r="L652" i="3" l="1"/>
  <c r="W652" i="3"/>
  <c r="AD653" i="3"/>
  <c r="P653" i="3"/>
  <c r="Q653" i="3" s="1"/>
  <c r="R653" i="3" s="1"/>
  <c r="S653" i="3" s="1"/>
  <c r="T653" i="3" s="1"/>
  <c r="Z653" i="3"/>
  <c r="AC653" i="3"/>
  <c r="AA653" i="3"/>
  <c r="AE653" i="3"/>
  <c r="U652" i="3" l="1"/>
  <c r="E653" i="3"/>
  <c r="H653" i="3" s="1"/>
  <c r="AG653" i="3"/>
  <c r="AH653" i="3"/>
  <c r="D653" i="3"/>
  <c r="Y651" i="3"/>
  <c r="F653" i="3" l="1"/>
  <c r="G653" i="3"/>
  <c r="K653" i="3"/>
  <c r="I653" i="3" l="1"/>
  <c r="J653" i="3"/>
  <c r="M653" i="3"/>
  <c r="N653" i="3" s="1"/>
  <c r="A654" i="3"/>
  <c r="B654" i="3" s="1"/>
  <c r="V653" i="3"/>
  <c r="W653" i="3" s="1"/>
  <c r="Z654" i="3" l="1"/>
  <c r="P654" i="3"/>
  <c r="Q654" i="3" s="1"/>
  <c r="R654" i="3" s="1"/>
  <c r="S654" i="3" s="1"/>
  <c r="T654" i="3" s="1"/>
  <c r="AA654" i="3"/>
  <c r="AC654" i="3"/>
  <c r="AE654" i="3"/>
  <c r="AD654" i="3"/>
  <c r="L653" i="3"/>
  <c r="U653" i="3" l="1"/>
  <c r="E654" i="3"/>
  <c r="H654" i="3" s="1"/>
  <c r="D654" i="3"/>
  <c r="AG654" i="3"/>
  <c r="AH654" i="3"/>
  <c r="Y652" i="3"/>
  <c r="F654" i="3" l="1"/>
  <c r="G654" i="3"/>
  <c r="K654" i="3"/>
  <c r="A655" i="3" l="1"/>
  <c r="B655" i="3" s="1"/>
  <c r="V654" i="3"/>
  <c r="I654" i="3"/>
  <c r="J654" i="3"/>
  <c r="M654" i="3"/>
  <c r="N654" i="3" s="1"/>
  <c r="L654" i="3" l="1"/>
  <c r="W654" i="3"/>
  <c r="AA655" i="3"/>
  <c r="P655" i="3"/>
  <c r="Q655" i="3" s="1"/>
  <c r="R655" i="3" s="1"/>
  <c r="S655" i="3" s="1"/>
  <c r="T655" i="3" s="1"/>
  <c r="AC655" i="3"/>
  <c r="AD655" i="3"/>
  <c r="Z655" i="3"/>
  <c r="AE655" i="3"/>
  <c r="U654" i="3" l="1"/>
  <c r="AG655" i="3"/>
  <c r="D655" i="3"/>
  <c r="AH655" i="3"/>
  <c r="E655" i="3"/>
  <c r="H655" i="3" s="1"/>
  <c r="Y653" i="3"/>
  <c r="F655" i="3" l="1"/>
  <c r="G655" i="3"/>
  <c r="K655" i="3"/>
  <c r="A656" i="3" l="1"/>
  <c r="B656" i="3" s="1"/>
  <c r="V655" i="3"/>
  <c r="I655" i="3"/>
  <c r="J655" i="3"/>
  <c r="M655" i="3"/>
  <c r="N655" i="3" s="1"/>
  <c r="L655" i="3" l="1"/>
  <c r="W655" i="3"/>
  <c r="Z656" i="3"/>
  <c r="AC656" i="3"/>
  <c r="AA656" i="3"/>
  <c r="AD656" i="3"/>
  <c r="P656" i="3"/>
  <c r="Q656" i="3" s="1"/>
  <c r="R656" i="3" s="1"/>
  <c r="S656" i="3" s="1"/>
  <c r="T656" i="3" s="1"/>
  <c r="AE656" i="3"/>
  <c r="U655" i="3" l="1"/>
  <c r="D656" i="3"/>
  <c r="E656" i="3"/>
  <c r="H656" i="3" s="1"/>
  <c r="AH656" i="3"/>
  <c r="AG656" i="3"/>
  <c r="Y654" i="3"/>
  <c r="K656" i="3" l="1"/>
  <c r="F656" i="3"/>
  <c r="G656" i="3"/>
  <c r="I656" i="3" l="1"/>
  <c r="J656" i="3"/>
  <c r="M656" i="3"/>
  <c r="N656" i="3" s="1"/>
  <c r="A657" i="3"/>
  <c r="B657" i="3" s="1"/>
  <c r="V656" i="3"/>
  <c r="W656" i="3" s="1"/>
  <c r="AC657" i="3" l="1"/>
  <c r="AA657" i="3"/>
  <c r="Z657" i="3"/>
  <c r="P657" i="3"/>
  <c r="Q657" i="3" s="1"/>
  <c r="R657" i="3" s="1"/>
  <c r="S657" i="3" s="1"/>
  <c r="T657" i="3" s="1"/>
  <c r="AE657" i="3"/>
  <c r="AD657" i="3"/>
  <c r="L656" i="3"/>
  <c r="AH657" i="3" l="1"/>
  <c r="AG657" i="3"/>
  <c r="U656" i="3"/>
  <c r="E657" i="3" s="1"/>
  <c r="H657" i="3" s="1"/>
  <c r="Y655" i="3"/>
  <c r="K657" i="3" l="1"/>
  <c r="D657" i="3"/>
  <c r="F657" i="3" l="1"/>
  <c r="G657" i="3"/>
  <c r="A658" i="3"/>
  <c r="B658" i="3" s="1"/>
  <c r="V657" i="3"/>
  <c r="I657" i="3" l="1"/>
  <c r="W657" i="3" s="1"/>
  <c r="J657" i="3"/>
  <c r="M657" i="3"/>
  <c r="N657" i="3" s="1"/>
  <c r="AA658" i="3"/>
  <c r="AC658" i="3"/>
  <c r="Z658" i="3"/>
  <c r="P658" i="3"/>
  <c r="Q658" i="3" s="1"/>
  <c r="R658" i="3" s="1"/>
  <c r="S658" i="3" s="1"/>
  <c r="T658" i="3" s="1"/>
  <c r="AE658" i="3"/>
  <c r="AD658" i="3"/>
  <c r="L657" i="3" l="1"/>
  <c r="U657" i="3" l="1"/>
  <c r="E658" i="3"/>
  <c r="H658" i="3" s="1"/>
  <c r="D658" i="3"/>
  <c r="AH658" i="3"/>
  <c r="AG658" i="3"/>
  <c r="Y656" i="3"/>
  <c r="F658" i="3" l="1"/>
  <c r="G658" i="3"/>
  <c r="K658" i="3"/>
  <c r="A659" i="3" l="1"/>
  <c r="B659" i="3" s="1"/>
  <c r="V658" i="3"/>
  <c r="I658" i="3"/>
  <c r="J658" i="3"/>
  <c r="M658" i="3"/>
  <c r="N658" i="3" s="1"/>
  <c r="L658" i="3" l="1"/>
  <c r="W658" i="3"/>
  <c r="AA659" i="3"/>
  <c r="AD659" i="3"/>
  <c r="AC659" i="3"/>
  <c r="Z659" i="3"/>
  <c r="P659" i="3"/>
  <c r="Q659" i="3" s="1"/>
  <c r="R659" i="3" s="1"/>
  <c r="S659" i="3" s="1"/>
  <c r="T659" i="3" s="1"/>
  <c r="AE659" i="3"/>
  <c r="U658" i="3" l="1"/>
  <c r="AG659" i="3"/>
  <c r="D659" i="3"/>
  <c r="AH659" i="3"/>
  <c r="E659" i="3"/>
  <c r="H659" i="3" s="1"/>
  <c r="Y657" i="3"/>
  <c r="K659" i="3" l="1"/>
  <c r="F659" i="3"/>
  <c r="G659" i="3"/>
  <c r="I659" i="3" l="1"/>
  <c r="J659" i="3"/>
  <c r="M659" i="3"/>
  <c r="N659" i="3" s="1"/>
  <c r="A660" i="3"/>
  <c r="B660" i="3" s="1"/>
  <c r="V659" i="3"/>
  <c r="W659" i="3" s="1"/>
  <c r="AA660" i="3" l="1"/>
  <c r="P660" i="3"/>
  <c r="Q660" i="3" s="1"/>
  <c r="R660" i="3" s="1"/>
  <c r="S660" i="3" s="1"/>
  <c r="T660" i="3" s="1"/>
  <c r="AC660" i="3"/>
  <c r="AD660" i="3"/>
  <c r="Z660" i="3"/>
  <c r="AE660" i="3"/>
  <c r="L659" i="3"/>
  <c r="U659" i="3" l="1"/>
  <c r="AG660" i="3"/>
  <c r="D660" i="3"/>
  <c r="E660" i="3"/>
  <c r="H660" i="3" s="1"/>
  <c r="AH660" i="3"/>
  <c r="Y658" i="3"/>
  <c r="K660" i="3" l="1"/>
  <c r="F660" i="3"/>
  <c r="G660" i="3"/>
  <c r="I660" i="3" l="1"/>
  <c r="J660" i="3"/>
  <c r="M660" i="3"/>
  <c r="N660" i="3" s="1"/>
  <c r="A661" i="3"/>
  <c r="B661" i="3" s="1"/>
  <c r="V660" i="3"/>
  <c r="W660" i="3" s="1"/>
  <c r="AA661" i="3" l="1"/>
  <c r="Z661" i="3"/>
  <c r="AC661" i="3"/>
  <c r="AD661" i="3"/>
  <c r="P661" i="3"/>
  <c r="Q661" i="3" s="1"/>
  <c r="R661" i="3" s="1"/>
  <c r="S661" i="3" s="1"/>
  <c r="T661" i="3" s="1"/>
  <c r="AE661" i="3"/>
  <c r="L660" i="3"/>
  <c r="U660" i="3" l="1"/>
  <c r="E661" i="3"/>
  <c r="H661" i="3" s="1"/>
  <c r="D661" i="3"/>
  <c r="AH661" i="3"/>
  <c r="AG661" i="3"/>
  <c r="Y659" i="3"/>
  <c r="F661" i="3" l="1"/>
  <c r="G661" i="3"/>
  <c r="K661" i="3"/>
  <c r="I661" i="3" l="1"/>
  <c r="J661" i="3"/>
  <c r="M661" i="3"/>
  <c r="N661" i="3" s="1"/>
  <c r="A662" i="3"/>
  <c r="B662" i="3" s="1"/>
  <c r="V661" i="3"/>
  <c r="W661" i="3" s="1"/>
  <c r="AA662" i="3" l="1"/>
  <c r="AD662" i="3"/>
  <c r="AC662" i="3"/>
  <c r="P662" i="3"/>
  <c r="Q662" i="3" s="1"/>
  <c r="R662" i="3" s="1"/>
  <c r="S662" i="3" s="1"/>
  <c r="T662" i="3" s="1"/>
  <c r="Z662" i="3"/>
  <c r="AE662" i="3"/>
  <c r="L661" i="3"/>
  <c r="AH662" i="3" l="1"/>
  <c r="AG662" i="3"/>
  <c r="U661" i="3"/>
  <c r="E662" i="3" s="1"/>
  <c r="H662" i="3" s="1"/>
  <c r="Y660" i="3"/>
  <c r="D662" i="3" l="1"/>
  <c r="F662" i="3" s="1"/>
  <c r="K662" i="3"/>
  <c r="G662" i="3" l="1"/>
  <c r="A663" i="3"/>
  <c r="B663" i="3" s="1"/>
  <c r="V662" i="3"/>
  <c r="I662" i="3"/>
  <c r="J662" i="3"/>
  <c r="M662" i="3"/>
  <c r="N662" i="3" s="1"/>
  <c r="L662" i="3" l="1"/>
  <c r="W662" i="3"/>
  <c r="AA663" i="3"/>
  <c r="AC663" i="3"/>
  <c r="Z663" i="3"/>
  <c r="AD663" i="3"/>
  <c r="P663" i="3"/>
  <c r="Q663" i="3" s="1"/>
  <c r="R663" i="3" s="1"/>
  <c r="S663" i="3" s="1"/>
  <c r="T663" i="3" s="1"/>
  <c r="AE663" i="3"/>
  <c r="U662" i="3" l="1"/>
  <c r="E663" i="3"/>
  <c r="H663" i="3" s="1"/>
  <c r="AG663" i="3"/>
  <c r="AH663" i="3"/>
  <c r="D663" i="3"/>
  <c r="Y661" i="3"/>
  <c r="F663" i="3" l="1"/>
  <c r="G663" i="3"/>
  <c r="K663" i="3"/>
  <c r="A664" i="3" l="1"/>
  <c r="B664" i="3" s="1"/>
  <c r="V663" i="3"/>
  <c r="I663" i="3"/>
  <c r="J663" i="3"/>
  <c r="M663" i="3"/>
  <c r="N663" i="3" s="1"/>
  <c r="L663" i="3" l="1"/>
  <c r="W663" i="3"/>
  <c r="P664" i="3"/>
  <c r="Q664" i="3" s="1"/>
  <c r="R664" i="3" s="1"/>
  <c r="S664" i="3" s="1"/>
  <c r="T664" i="3" s="1"/>
  <c r="AA664" i="3"/>
  <c r="Z664" i="3"/>
  <c r="AC664" i="3"/>
  <c r="AE664" i="3"/>
  <c r="AD664" i="3"/>
  <c r="AH664" i="3" l="1"/>
  <c r="AG664" i="3"/>
  <c r="U663" i="3"/>
  <c r="E664" i="3" s="1"/>
  <c r="H664" i="3" s="1"/>
  <c r="Y662" i="3"/>
  <c r="D664" i="3" l="1"/>
  <c r="F664" i="3" s="1"/>
  <c r="K664" i="3"/>
  <c r="G664" i="3" l="1"/>
  <c r="A665" i="3"/>
  <c r="B665" i="3" s="1"/>
  <c r="V664" i="3"/>
  <c r="I664" i="3"/>
  <c r="J664" i="3"/>
  <c r="M664" i="3"/>
  <c r="N664" i="3" s="1"/>
  <c r="L664" i="3" l="1"/>
  <c r="W664" i="3"/>
  <c r="AC665" i="3"/>
  <c r="AA665" i="3"/>
  <c r="P665" i="3"/>
  <c r="Q665" i="3" s="1"/>
  <c r="R665" i="3" s="1"/>
  <c r="S665" i="3" s="1"/>
  <c r="T665" i="3" s="1"/>
  <c r="Z665" i="3"/>
  <c r="AD665" i="3"/>
  <c r="AE665" i="3"/>
  <c r="U664" i="3" l="1"/>
  <c r="AG665" i="3"/>
  <c r="AH665" i="3"/>
  <c r="D665" i="3"/>
  <c r="E665" i="3"/>
  <c r="H665" i="3" s="1"/>
  <c r="Y663" i="3"/>
  <c r="F665" i="3" l="1"/>
  <c r="G665" i="3"/>
  <c r="K665" i="3"/>
  <c r="A666" i="3" l="1"/>
  <c r="B666" i="3" s="1"/>
  <c r="V665" i="3"/>
  <c r="I665" i="3"/>
  <c r="J665" i="3"/>
  <c r="M665" i="3"/>
  <c r="N665" i="3" s="1"/>
  <c r="L665" i="3" l="1"/>
  <c r="W665" i="3"/>
  <c r="P666" i="3"/>
  <c r="Q666" i="3" s="1"/>
  <c r="R666" i="3" s="1"/>
  <c r="S666" i="3" s="1"/>
  <c r="T666" i="3" s="1"/>
  <c r="AA666" i="3"/>
  <c r="AD666" i="3"/>
  <c r="Z666" i="3"/>
  <c r="AC666" i="3"/>
  <c r="AE666" i="3"/>
  <c r="U665" i="3" l="1"/>
  <c r="AG666" i="3"/>
  <c r="E666" i="3"/>
  <c r="H666" i="3" s="1"/>
  <c r="AH666" i="3"/>
  <c r="D666" i="3"/>
  <c r="Y664" i="3"/>
  <c r="K666" i="3" l="1"/>
  <c r="F666" i="3"/>
  <c r="G666" i="3"/>
  <c r="I666" i="3" l="1"/>
  <c r="J666" i="3"/>
  <c r="M666" i="3"/>
  <c r="N666" i="3" s="1"/>
  <c r="A667" i="3"/>
  <c r="B667" i="3" s="1"/>
  <c r="V666" i="3"/>
  <c r="W666" i="3" s="1"/>
  <c r="AA667" i="3" l="1"/>
  <c r="P667" i="3"/>
  <c r="Q667" i="3" s="1"/>
  <c r="R667" i="3" s="1"/>
  <c r="S667" i="3" s="1"/>
  <c r="T667" i="3" s="1"/>
  <c r="Z667" i="3"/>
  <c r="AC667" i="3"/>
  <c r="AE667" i="3"/>
  <c r="AD667" i="3"/>
  <c r="L666" i="3"/>
  <c r="U666" i="3" l="1"/>
  <c r="D667" i="3"/>
  <c r="E667" i="3"/>
  <c r="H667" i="3" s="1"/>
  <c r="AH667" i="3"/>
  <c r="AG667" i="3"/>
  <c r="Y665" i="3"/>
  <c r="K667" i="3" l="1"/>
  <c r="F667" i="3"/>
  <c r="G667" i="3"/>
  <c r="I667" i="3" l="1"/>
  <c r="J667" i="3"/>
  <c r="M667" i="3"/>
  <c r="N667" i="3" s="1"/>
  <c r="A668" i="3"/>
  <c r="B668" i="3" s="1"/>
  <c r="V667" i="3"/>
  <c r="W667" i="3" s="1"/>
  <c r="L667" i="3" l="1"/>
  <c r="AC668" i="3"/>
  <c r="AA668" i="3"/>
  <c r="P668" i="3"/>
  <c r="Q668" i="3" s="1"/>
  <c r="R668" i="3" s="1"/>
  <c r="S668" i="3" s="1"/>
  <c r="T668" i="3" s="1"/>
  <c r="Z668" i="3"/>
  <c r="AE668" i="3"/>
  <c r="AD668" i="3"/>
  <c r="U667" i="3" l="1"/>
  <c r="D668" i="3"/>
  <c r="AG668" i="3"/>
  <c r="E668" i="3"/>
  <c r="H668" i="3" s="1"/>
  <c r="AH668" i="3"/>
  <c r="Y666" i="3"/>
  <c r="K668" i="3" l="1"/>
  <c r="F668" i="3"/>
  <c r="G668" i="3"/>
  <c r="I668" i="3" l="1"/>
  <c r="J668" i="3"/>
  <c r="M668" i="3"/>
  <c r="N668" i="3" s="1"/>
  <c r="A669" i="3"/>
  <c r="B669" i="3" s="1"/>
  <c r="V668" i="3"/>
  <c r="W668" i="3" s="1"/>
  <c r="AD669" i="3" l="1"/>
  <c r="AC669" i="3"/>
  <c r="AA669" i="3"/>
  <c r="P669" i="3"/>
  <c r="Q669" i="3" s="1"/>
  <c r="R669" i="3" s="1"/>
  <c r="S669" i="3" s="1"/>
  <c r="T669" i="3" s="1"/>
  <c r="Z669" i="3"/>
  <c r="AE669" i="3"/>
  <c r="L668" i="3"/>
  <c r="U668" i="3" l="1"/>
  <c r="AH669" i="3"/>
  <c r="AG669" i="3"/>
  <c r="D669" i="3"/>
  <c r="E669" i="3"/>
  <c r="H669" i="3" s="1"/>
  <c r="Y667" i="3"/>
  <c r="F669" i="3" l="1"/>
  <c r="G669" i="3"/>
  <c r="K669" i="3"/>
  <c r="A670" i="3" l="1"/>
  <c r="B670" i="3" s="1"/>
  <c r="V669" i="3"/>
  <c r="I669" i="3"/>
  <c r="J669" i="3"/>
  <c r="M669" i="3"/>
  <c r="N669" i="3" s="1"/>
  <c r="W669" i="3" l="1"/>
  <c r="L669" i="3"/>
  <c r="AA670" i="3"/>
  <c r="AD670" i="3"/>
  <c r="AC670" i="3"/>
  <c r="P670" i="3"/>
  <c r="Q670" i="3" s="1"/>
  <c r="R670" i="3" s="1"/>
  <c r="S670" i="3" s="1"/>
  <c r="T670" i="3" s="1"/>
  <c r="Z670" i="3"/>
  <c r="AE670" i="3"/>
  <c r="U669" i="3" l="1"/>
  <c r="AH670" i="3"/>
  <c r="E670" i="3"/>
  <c r="H670" i="3" s="1"/>
  <c r="AG670" i="3"/>
  <c r="D670" i="3"/>
  <c r="Y668" i="3"/>
  <c r="F670" i="3" l="1"/>
  <c r="G670" i="3"/>
  <c r="K670" i="3"/>
  <c r="A671" i="3" l="1"/>
  <c r="B671" i="3" s="1"/>
  <c r="V670" i="3"/>
  <c r="I670" i="3"/>
  <c r="J670" i="3"/>
  <c r="M670" i="3"/>
  <c r="N670" i="3" s="1"/>
  <c r="L670" i="3" l="1"/>
  <c r="W670" i="3"/>
  <c r="AA671" i="3"/>
  <c r="AC671" i="3"/>
  <c r="P671" i="3"/>
  <c r="Q671" i="3" s="1"/>
  <c r="R671" i="3" s="1"/>
  <c r="S671" i="3" s="1"/>
  <c r="T671" i="3" s="1"/>
  <c r="Z671" i="3"/>
  <c r="AD671" i="3"/>
  <c r="AE671" i="3"/>
  <c r="U670" i="3" l="1"/>
  <c r="E671" i="3" s="1"/>
  <c r="H671" i="3" s="1"/>
  <c r="AG671" i="3"/>
  <c r="AH671" i="3"/>
  <c r="D671" i="3"/>
  <c r="Y669" i="3"/>
  <c r="F671" i="3" l="1"/>
  <c r="G671" i="3"/>
  <c r="K671" i="3"/>
  <c r="A672" i="3" l="1"/>
  <c r="B672" i="3" s="1"/>
  <c r="V671" i="3"/>
  <c r="I671" i="3"/>
  <c r="J671" i="3"/>
  <c r="M671" i="3"/>
  <c r="N671" i="3" s="1"/>
  <c r="L671" i="3" l="1"/>
  <c r="W671" i="3"/>
  <c r="AA672" i="3"/>
  <c r="AD672" i="3"/>
  <c r="Z672" i="3"/>
  <c r="P672" i="3"/>
  <c r="Q672" i="3" s="1"/>
  <c r="R672" i="3" s="1"/>
  <c r="S672" i="3" s="1"/>
  <c r="T672" i="3" s="1"/>
  <c r="AC672" i="3"/>
  <c r="AE672" i="3"/>
  <c r="U671" i="3" l="1"/>
  <c r="E672" i="3" s="1"/>
  <c r="H672" i="3" s="1"/>
  <c r="D672" i="3"/>
  <c r="AH672" i="3"/>
  <c r="AG672" i="3"/>
  <c r="Y670" i="3"/>
  <c r="K672" i="3" l="1"/>
  <c r="F672" i="3"/>
  <c r="G672" i="3"/>
  <c r="I672" i="3" l="1"/>
  <c r="J672" i="3"/>
  <c r="M672" i="3"/>
  <c r="N672" i="3" s="1"/>
  <c r="A673" i="3"/>
  <c r="B673" i="3" s="1"/>
  <c r="V672" i="3"/>
  <c r="W672" i="3" s="1"/>
  <c r="AC673" i="3" l="1"/>
  <c r="AD673" i="3"/>
  <c r="Z673" i="3"/>
  <c r="P673" i="3"/>
  <c r="Q673" i="3" s="1"/>
  <c r="R673" i="3" s="1"/>
  <c r="S673" i="3" s="1"/>
  <c r="T673" i="3" s="1"/>
  <c r="AA673" i="3"/>
  <c r="AE673" i="3"/>
  <c r="L672" i="3"/>
  <c r="AH673" i="3" l="1"/>
  <c r="AG673" i="3"/>
  <c r="U672" i="3"/>
  <c r="E673" i="3" s="1"/>
  <c r="H673" i="3" s="1"/>
  <c r="Y671" i="3"/>
  <c r="D673" i="3" l="1"/>
  <c r="K673" i="3"/>
  <c r="F673" i="3"/>
  <c r="G673" i="3"/>
  <c r="I673" i="3" l="1"/>
  <c r="J673" i="3"/>
  <c r="M673" i="3"/>
  <c r="N673" i="3" s="1"/>
  <c r="A674" i="3"/>
  <c r="B674" i="3" s="1"/>
  <c r="V673" i="3"/>
  <c r="W673" i="3" s="1"/>
  <c r="L673" i="3" l="1"/>
  <c r="P674" i="3"/>
  <c r="Q674" i="3" s="1"/>
  <c r="R674" i="3" s="1"/>
  <c r="S674" i="3" s="1"/>
  <c r="T674" i="3" s="1"/>
  <c r="Z674" i="3"/>
  <c r="AC674" i="3"/>
  <c r="AA674" i="3"/>
  <c r="AE674" i="3"/>
  <c r="AD674" i="3"/>
  <c r="AH674" i="3" l="1"/>
  <c r="U673" i="3"/>
  <c r="E674" i="3" s="1"/>
  <c r="H674" i="3" s="1"/>
  <c r="AG674" i="3"/>
  <c r="D674" i="3"/>
  <c r="Y672" i="3"/>
  <c r="F674" i="3" l="1"/>
  <c r="G674" i="3"/>
  <c r="K674" i="3"/>
  <c r="I674" i="3" l="1"/>
  <c r="J674" i="3"/>
  <c r="M674" i="3"/>
  <c r="N674" i="3" s="1"/>
  <c r="A675" i="3"/>
  <c r="B675" i="3" s="1"/>
  <c r="V674" i="3"/>
  <c r="W674" i="3" s="1"/>
  <c r="L674" i="3" l="1"/>
  <c r="AA675" i="3"/>
  <c r="AC675" i="3"/>
  <c r="P675" i="3"/>
  <c r="Q675" i="3" s="1"/>
  <c r="R675" i="3" s="1"/>
  <c r="S675" i="3" s="1"/>
  <c r="T675" i="3" s="1"/>
  <c r="Z675" i="3"/>
  <c r="AE675" i="3"/>
  <c r="AD675" i="3"/>
  <c r="AG675" i="3" l="1"/>
  <c r="AH675" i="3"/>
  <c r="U674" i="3"/>
  <c r="D675" i="3" s="1"/>
  <c r="Y673" i="3"/>
  <c r="G675" i="3" l="1"/>
  <c r="E675" i="3"/>
  <c r="H675" i="3" s="1"/>
  <c r="K675" i="3" l="1"/>
  <c r="I675" i="3"/>
  <c r="J675" i="3"/>
  <c r="M675" i="3"/>
  <c r="N675" i="3" s="1"/>
  <c r="F675" i="3"/>
  <c r="L675" i="3" l="1"/>
  <c r="A676" i="3"/>
  <c r="B676" i="3" s="1"/>
  <c r="V675" i="3"/>
  <c r="W675" i="3" s="1"/>
  <c r="AC676" i="3" l="1"/>
  <c r="AA676" i="3"/>
  <c r="Z676" i="3"/>
  <c r="P676" i="3"/>
  <c r="Q676" i="3" s="1"/>
  <c r="R676" i="3" s="1"/>
  <c r="S676" i="3" s="1"/>
  <c r="T676" i="3" s="1"/>
  <c r="AE676" i="3"/>
  <c r="AD676" i="3"/>
  <c r="U675" i="3"/>
  <c r="Y674" i="3"/>
  <c r="AG676" i="3" l="1"/>
  <c r="E676" i="3"/>
  <c r="H676" i="3" s="1"/>
  <c r="D676" i="3"/>
  <c r="AH676" i="3"/>
  <c r="F676" i="3" l="1"/>
  <c r="G676" i="3"/>
  <c r="K676" i="3"/>
  <c r="A677" i="3" l="1"/>
  <c r="B677" i="3" s="1"/>
  <c r="V676" i="3"/>
  <c r="I676" i="3"/>
  <c r="J676" i="3"/>
  <c r="M676" i="3"/>
  <c r="N676" i="3" s="1"/>
  <c r="L676" i="3" l="1"/>
  <c r="W676" i="3"/>
  <c r="AA677" i="3"/>
  <c r="AC677" i="3"/>
  <c r="Z677" i="3"/>
  <c r="P677" i="3"/>
  <c r="Q677" i="3" s="1"/>
  <c r="R677" i="3" s="1"/>
  <c r="S677" i="3" s="1"/>
  <c r="T677" i="3" s="1"/>
  <c r="AE677" i="3"/>
  <c r="AD677" i="3"/>
  <c r="U676" i="3" l="1"/>
  <c r="D677" i="3"/>
  <c r="AH677" i="3"/>
  <c r="E677" i="3"/>
  <c r="H677" i="3" s="1"/>
  <c r="AG677" i="3"/>
  <c r="Y675" i="3"/>
  <c r="K677" i="3" l="1"/>
  <c r="F677" i="3"/>
  <c r="G677" i="3"/>
  <c r="A678" i="3" l="1"/>
  <c r="B678" i="3" s="1"/>
  <c r="V677" i="3"/>
  <c r="I677" i="3"/>
  <c r="J677" i="3"/>
  <c r="M677" i="3"/>
  <c r="N677" i="3" s="1"/>
  <c r="L677" i="3" l="1"/>
  <c r="W677" i="3"/>
  <c r="P678" i="3"/>
  <c r="Q678" i="3" s="1"/>
  <c r="R678" i="3" s="1"/>
  <c r="S678" i="3" s="1"/>
  <c r="T678" i="3" s="1"/>
  <c r="AC678" i="3"/>
  <c r="Z678" i="3"/>
  <c r="AA678" i="3"/>
  <c r="AE678" i="3"/>
  <c r="AD678" i="3"/>
  <c r="U677" i="3" l="1"/>
  <c r="D678" i="3"/>
  <c r="AG678" i="3"/>
  <c r="E678" i="3"/>
  <c r="H678" i="3" s="1"/>
  <c r="AH678" i="3"/>
  <c r="Y676" i="3"/>
  <c r="K678" i="3" l="1"/>
  <c r="F678" i="3"/>
  <c r="G678" i="3"/>
  <c r="I678" i="3" l="1"/>
  <c r="J678" i="3"/>
  <c r="M678" i="3"/>
  <c r="N678" i="3" s="1"/>
  <c r="A679" i="3"/>
  <c r="B679" i="3" s="1"/>
  <c r="V678" i="3"/>
  <c r="W678" i="3" s="1"/>
  <c r="P679" i="3" l="1"/>
  <c r="Q679" i="3" s="1"/>
  <c r="R679" i="3" s="1"/>
  <c r="S679" i="3" s="1"/>
  <c r="T679" i="3" s="1"/>
  <c r="AA679" i="3"/>
  <c r="Z679" i="3"/>
  <c r="AC679" i="3"/>
  <c r="AE679" i="3"/>
  <c r="AD679" i="3"/>
  <c r="L678" i="3"/>
  <c r="U678" i="3" l="1"/>
  <c r="AH679" i="3"/>
  <c r="AG679" i="3"/>
  <c r="D679" i="3"/>
  <c r="E679" i="3"/>
  <c r="H679" i="3" s="1"/>
  <c r="Y677" i="3"/>
  <c r="K679" i="3" l="1"/>
  <c r="F679" i="3"/>
  <c r="G679" i="3"/>
  <c r="I679" i="3" l="1"/>
  <c r="J679" i="3"/>
  <c r="M679" i="3"/>
  <c r="N679" i="3" s="1"/>
  <c r="A680" i="3"/>
  <c r="B680" i="3" s="1"/>
  <c r="V679" i="3"/>
  <c r="W679" i="3" s="1"/>
  <c r="AC680" i="3" l="1"/>
  <c r="P680" i="3"/>
  <c r="Q680" i="3" s="1"/>
  <c r="R680" i="3" s="1"/>
  <c r="S680" i="3" s="1"/>
  <c r="T680" i="3" s="1"/>
  <c r="AA680" i="3"/>
  <c r="Z680" i="3"/>
  <c r="AE680" i="3"/>
  <c r="AD680" i="3"/>
  <c r="L679" i="3"/>
  <c r="AH680" i="3" l="1"/>
  <c r="U679" i="3"/>
  <c r="E680" i="3" s="1"/>
  <c r="H680" i="3" s="1"/>
  <c r="AG680" i="3"/>
  <c r="D680" i="3"/>
  <c r="Y678" i="3"/>
  <c r="F680" i="3" l="1"/>
  <c r="G680" i="3"/>
  <c r="K680" i="3"/>
  <c r="A681" i="3" l="1"/>
  <c r="B681" i="3" s="1"/>
  <c r="V680" i="3"/>
  <c r="I680" i="3"/>
  <c r="J680" i="3"/>
  <c r="M680" i="3"/>
  <c r="N680" i="3" s="1"/>
  <c r="L680" i="3" l="1"/>
  <c r="W680" i="3"/>
  <c r="AA681" i="3"/>
  <c r="P681" i="3"/>
  <c r="Q681" i="3" s="1"/>
  <c r="R681" i="3" s="1"/>
  <c r="S681" i="3" s="1"/>
  <c r="T681" i="3" s="1"/>
  <c r="AC681" i="3"/>
  <c r="Z681" i="3"/>
  <c r="AE681" i="3"/>
  <c r="AD681" i="3"/>
  <c r="U680" i="3" l="1"/>
  <c r="E681" i="3"/>
  <c r="H681" i="3" s="1"/>
  <c r="AG681" i="3"/>
  <c r="D681" i="3"/>
  <c r="AH681" i="3"/>
  <c r="Y679" i="3"/>
  <c r="F681" i="3" l="1"/>
  <c r="G681" i="3"/>
  <c r="K681" i="3"/>
  <c r="I681" i="3" l="1"/>
  <c r="J681" i="3"/>
  <c r="M681" i="3"/>
  <c r="N681" i="3" s="1"/>
  <c r="A682" i="3"/>
  <c r="B682" i="3" s="1"/>
  <c r="V681" i="3"/>
  <c r="W681" i="3" s="1"/>
  <c r="Z682" i="3" l="1"/>
  <c r="AA682" i="3"/>
  <c r="AC682" i="3"/>
  <c r="P682" i="3"/>
  <c r="Q682" i="3" s="1"/>
  <c r="R682" i="3" s="1"/>
  <c r="S682" i="3" s="1"/>
  <c r="T682" i="3" s="1"/>
  <c r="AE682" i="3"/>
  <c r="AD682" i="3"/>
  <c r="L681" i="3"/>
  <c r="U681" i="3" l="1"/>
  <c r="E682" i="3" s="1"/>
  <c r="H682" i="3" s="1"/>
  <c r="AG682" i="3"/>
  <c r="AH682" i="3"/>
  <c r="D682" i="3"/>
  <c r="Y680" i="3"/>
  <c r="F682" i="3" l="1"/>
  <c r="G682" i="3"/>
  <c r="K682" i="3"/>
  <c r="A683" i="3" l="1"/>
  <c r="B683" i="3" s="1"/>
  <c r="V682" i="3"/>
  <c r="I682" i="3"/>
  <c r="J682" i="3"/>
  <c r="M682" i="3"/>
  <c r="N682" i="3" s="1"/>
  <c r="W682" i="3" l="1"/>
  <c r="L682" i="3"/>
  <c r="AA683" i="3"/>
  <c r="Z683" i="3"/>
  <c r="AC683" i="3"/>
  <c r="P683" i="3"/>
  <c r="Q683" i="3" s="1"/>
  <c r="R683" i="3" s="1"/>
  <c r="S683" i="3" s="1"/>
  <c r="T683" i="3" s="1"/>
  <c r="AE683" i="3"/>
  <c r="AD683" i="3"/>
  <c r="U682" i="3" l="1"/>
  <c r="E683" i="3"/>
  <c r="H683" i="3" s="1"/>
  <c r="AH683" i="3"/>
  <c r="AG683" i="3"/>
  <c r="D683" i="3"/>
  <c r="Y681" i="3"/>
  <c r="K683" i="3" l="1"/>
  <c r="F683" i="3"/>
  <c r="G683" i="3"/>
  <c r="A684" i="3" l="1"/>
  <c r="B684" i="3" s="1"/>
  <c r="V683" i="3"/>
  <c r="I683" i="3"/>
  <c r="J683" i="3"/>
  <c r="M683" i="3"/>
  <c r="N683" i="3" s="1"/>
  <c r="L683" i="3" l="1"/>
  <c r="W683" i="3"/>
  <c r="Z684" i="3"/>
  <c r="AC684" i="3"/>
  <c r="P684" i="3"/>
  <c r="Q684" i="3" s="1"/>
  <c r="R684" i="3" s="1"/>
  <c r="S684" i="3" s="1"/>
  <c r="T684" i="3" s="1"/>
  <c r="AA684" i="3"/>
  <c r="AE684" i="3"/>
  <c r="AD684" i="3"/>
  <c r="AH684" i="3" l="1"/>
  <c r="AG684" i="3"/>
  <c r="U683" i="3"/>
  <c r="D684" i="3" s="1"/>
  <c r="Y682" i="3"/>
  <c r="E684" i="3" l="1"/>
  <c r="H684" i="3" s="1"/>
  <c r="G684" i="3"/>
  <c r="K684" i="3"/>
  <c r="F684" i="3" l="1"/>
  <c r="A685" i="3"/>
  <c r="B685" i="3" s="1"/>
  <c r="V684" i="3"/>
  <c r="I684" i="3"/>
  <c r="J684" i="3"/>
  <c r="M684" i="3"/>
  <c r="N684" i="3" s="1"/>
  <c r="L684" i="3" l="1"/>
  <c r="W684" i="3"/>
  <c r="AD685" i="3"/>
  <c r="AA685" i="3"/>
  <c r="AC685" i="3"/>
  <c r="Z685" i="3"/>
  <c r="P685" i="3"/>
  <c r="Q685" i="3" s="1"/>
  <c r="R685" i="3" s="1"/>
  <c r="S685" i="3" s="1"/>
  <c r="T685" i="3" s="1"/>
  <c r="AE685" i="3"/>
  <c r="U684" i="3" l="1"/>
  <c r="D685" i="3"/>
  <c r="E685" i="3"/>
  <c r="H685" i="3" s="1"/>
  <c r="AG685" i="3"/>
  <c r="AH685" i="3"/>
  <c r="Y683" i="3"/>
  <c r="K685" i="3" l="1"/>
  <c r="F685" i="3"/>
  <c r="G685" i="3"/>
  <c r="I685" i="3" l="1"/>
  <c r="J685" i="3"/>
  <c r="M685" i="3"/>
  <c r="N685" i="3" s="1"/>
  <c r="A686" i="3"/>
  <c r="B686" i="3" s="1"/>
  <c r="V685" i="3"/>
  <c r="W685" i="3" s="1"/>
  <c r="AA686" i="3" l="1"/>
  <c r="Z686" i="3"/>
  <c r="AD686" i="3"/>
  <c r="P686" i="3"/>
  <c r="Q686" i="3" s="1"/>
  <c r="R686" i="3" s="1"/>
  <c r="S686" i="3" s="1"/>
  <c r="T686" i="3" s="1"/>
  <c r="AC686" i="3"/>
  <c r="AE686" i="3"/>
  <c r="L685" i="3"/>
  <c r="U685" i="3" l="1"/>
  <c r="E686" i="3"/>
  <c r="H686" i="3" s="1"/>
  <c r="AG686" i="3"/>
  <c r="AH686" i="3"/>
  <c r="D686" i="3"/>
  <c r="Y684" i="3"/>
  <c r="K686" i="3" l="1"/>
  <c r="F686" i="3"/>
  <c r="G686" i="3"/>
  <c r="I686" i="3" l="1"/>
  <c r="J686" i="3"/>
  <c r="M686" i="3"/>
  <c r="N686" i="3" s="1"/>
  <c r="A687" i="3"/>
  <c r="B687" i="3" s="1"/>
  <c r="V686" i="3"/>
  <c r="W686" i="3" s="1"/>
  <c r="AA687" i="3" l="1"/>
  <c r="P687" i="3"/>
  <c r="Q687" i="3" s="1"/>
  <c r="R687" i="3" s="1"/>
  <c r="S687" i="3" s="1"/>
  <c r="T687" i="3" s="1"/>
  <c r="AC687" i="3"/>
  <c r="Z687" i="3"/>
  <c r="AE687" i="3"/>
  <c r="AD687" i="3"/>
  <c r="L686" i="3"/>
  <c r="U686" i="3" l="1"/>
  <c r="AH687" i="3"/>
  <c r="D687" i="3"/>
  <c r="E687" i="3"/>
  <c r="H687" i="3" s="1"/>
  <c r="AG687" i="3"/>
  <c r="Y685" i="3"/>
  <c r="K687" i="3" l="1"/>
  <c r="F687" i="3"/>
  <c r="G687" i="3"/>
  <c r="I687" i="3" l="1"/>
  <c r="J687" i="3"/>
  <c r="M687" i="3"/>
  <c r="N687" i="3" s="1"/>
  <c r="A688" i="3"/>
  <c r="B688" i="3" s="1"/>
  <c r="V687" i="3"/>
  <c r="W687" i="3" s="1"/>
  <c r="AA688" i="3" l="1"/>
  <c r="P688" i="3"/>
  <c r="Q688" i="3" s="1"/>
  <c r="R688" i="3" s="1"/>
  <c r="S688" i="3" s="1"/>
  <c r="T688" i="3" s="1"/>
  <c r="Z688" i="3"/>
  <c r="AC688" i="3"/>
  <c r="AE688" i="3"/>
  <c r="AD688" i="3"/>
  <c r="L687" i="3"/>
  <c r="U687" i="3" l="1"/>
  <c r="E688" i="3"/>
  <c r="H688" i="3" s="1"/>
  <c r="AH688" i="3"/>
  <c r="D688" i="3"/>
  <c r="AG688" i="3"/>
  <c r="Y686" i="3"/>
  <c r="F688" i="3" l="1"/>
  <c r="G688" i="3"/>
  <c r="K688" i="3"/>
  <c r="I688" i="3" l="1"/>
  <c r="J688" i="3"/>
  <c r="M688" i="3"/>
  <c r="N688" i="3" s="1"/>
  <c r="A689" i="3"/>
  <c r="B689" i="3" s="1"/>
  <c r="V688" i="3"/>
  <c r="W688" i="3" s="1"/>
  <c r="L688" i="3" l="1"/>
  <c r="AD689" i="3"/>
  <c r="AC689" i="3"/>
  <c r="AA689" i="3"/>
  <c r="P689" i="3"/>
  <c r="Q689" i="3" s="1"/>
  <c r="R689" i="3" s="1"/>
  <c r="S689" i="3" s="1"/>
  <c r="T689" i="3" s="1"/>
  <c r="Z689" i="3"/>
  <c r="AE689" i="3"/>
  <c r="U688" i="3" l="1"/>
  <c r="D689" i="3" s="1"/>
  <c r="AG689" i="3"/>
  <c r="AH689" i="3"/>
  <c r="E689" i="3"/>
  <c r="H689" i="3" s="1"/>
  <c r="Y687" i="3"/>
  <c r="K689" i="3" l="1"/>
  <c r="F689" i="3"/>
  <c r="G689" i="3"/>
  <c r="I689" i="3" l="1"/>
  <c r="J689" i="3"/>
  <c r="M689" i="3"/>
  <c r="N689" i="3" s="1"/>
  <c r="A690" i="3"/>
  <c r="B690" i="3" s="1"/>
  <c r="V689" i="3"/>
  <c r="W689" i="3" s="1"/>
  <c r="L689" i="3" l="1"/>
  <c r="AA690" i="3"/>
  <c r="AD690" i="3"/>
  <c r="Z690" i="3"/>
  <c r="AC690" i="3"/>
  <c r="P690" i="3"/>
  <c r="Q690" i="3" s="1"/>
  <c r="R690" i="3" s="1"/>
  <c r="S690" i="3" s="1"/>
  <c r="T690" i="3" s="1"/>
  <c r="AE690" i="3"/>
  <c r="U689" i="3" l="1"/>
  <c r="E690" i="3"/>
  <c r="H690" i="3" s="1"/>
  <c r="AG690" i="3"/>
  <c r="AH690" i="3"/>
  <c r="D690" i="3"/>
  <c r="Y688" i="3"/>
  <c r="F690" i="3" l="1"/>
  <c r="G690" i="3"/>
  <c r="K690" i="3"/>
  <c r="A691" i="3" l="1"/>
  <c r="B691" i="3" s="1"/>
  <c r="V690" i="3"/>
  <c r="I690" i="3"/>
  <c r="J690" i="3"/>
  <c r="M690" i="3"/>
  <c r="N690" i="3" s="1"/>
  <c r="L690" i="3" l="1"/>
  <c r="W690" i="3"/>
  <c r="AA691" i="3"/>
  <c r="Z691" i="3"/>
  <c r="P691" i="3"/>
  <c r="Q691" i="3" s="1"/>
  <c r="R691" i="3" s="1"/>
  <c r="S691" i="3" s="1"/>
  <c r="T691" i="3" s="1"/>
  <c r="AC691" i="3"/>
  <c r="AD691" i="3"/>
  <c r="AE691" i="3"/>
  <c r="U690" i="3" l="1"/>
  <c r="D691" i="3"/>
  <c r="AH691" i="3"/>
  <c r="E691" i="3"/>
  <c r="H691" i="3" s="1"/>
  <c r="AG691" i="3"/>
  <c r="Y689" i="3"/>
  <c r="K691" i="3" l="1"/>
  <c r="F691" i="3"/>
  <c r="G691" i="3"/>
  <c r="A692" i="3" l="1"/>
  <c r="B692" i="3" s="1"/>
  <c r="V691" i="3"/>
  <c r="I691" i="3"/>
  <c r="J691" i="3"/>
  <c r="M691" i="3"/>
  <c r="N691" i="3" s="1"/>
  <c r="W691" i="3" l="1"/>
  <c r="L691" i="3"/>
  <c r="AC692" i="3"/>
  <c r="P692" i="3"/>
  <c r="Q692" i="3" s="1"/>
  <c r="R692" i="3" s="1"/>
  <c r="S692" i="3" s="1"/>
  <c r="T692" i="3" s="1"/>
  <c r="AA692" i="3"/>
  <c r="Z692" i="3"/>
  <c r="AD692" i="3"/>
  <c r="AE692" i="3"/>
  <c r="U691" i="3" l="1"/>
  <c r="AH692" i="3"/>
  <c r="AG692" i="3"/>
  <c r="E692" i="3"/>
  <c r="H692" i="3" s="1"/>
  <c r="D692" i="3"/>
  <c r="Y690" i="3"/>
  <c r="F692" i="3" l="1"/>
  <c r="G692" i="3"/>
  <c r="K692" i="3"/>
  <c r="A693" i="3" l="1"/>
  <c r="B693" i="3" s="1"/>
  <c r="V692" i="3"/>
  <c r="I692" i="3"/>
  <c r="J692" i="3"/>
  <c r="M692" i="3"/>
  <c r="N692" i="3" s="1"/>
  <c r="L692" i="3" l="1"/>
  <c r="W692" i="3"/>
  <c r="P693" i="3"/>
  <c r="Q693" i="3" s="1"/>
  <c r="R693" i="3" s="1"/>
  <c r="S693" i="3" s="1"/>
  <c r="T693" i="3" s="1"/>
  <c r="Z693" i="3"/>
  <c r="AD693" i="3"/>
  <c r="AA693" i="3"/>
  <c r="AC693" i="3"/>
  <c r="AE693" i="3"/>
  <c r="U692" i="3" l="1"/>
  <c r="AH693" i="3"/>
  <c r="D693" i="3"/>
  <c r="E693" i="3"/>
  <c r="H693" i="3" s="1"/>
  <c r="AG693" i="3"/>
  <c r="Y691" i="3"/>
  <c r="F693" i="3" l="1"/>
  <c r="G693" i="3"/>
  <c r="K693" i="3"/>
  <c r="A694" i="3" l="1"/>
  <c r="B694" i="3" s="1"/>
  <c r="V693" i="3"/>
  <c r="I693" i="3"/>
  <c r="J693" i="3"/>
  <c r="M693" i="3"/>
  <c r="N693" i="3" s="1"/>
  <c r="L693" i="3" l="1"/>
  <c r="W693" i="3"/>
  <c r="AA694" i="3"/>
  <c r="Z694" i="3"/>
  <c r="AC694" i="3"/>
  <c r="P694" i="3"/>
  <c r="Q694" i="3" s="1"/>
  <c r="R694" i="3" s="1"/>
  <c r="S694" i="3" s="1"/>
  <c r="T694" i="3" s="1"/>
  <c r="AE694" i="3"/>
  <c r="AD694" i="3"/>
  <c r="U693" i="3" l="1"/>
  <c r="AH694" i="3"/>
  <c r="D694" i="3"/>
  <c r="AG694" i="3"/>
  <c r="E694" i="3"/>
  <c r="H694" i="3" s="1"/>
  <c r="Y692" i="3"/>
  <c r="K694" i="3" l="1"/>
  <c r="F694" i="3"/>
  <c r="G694" i="3"/>
  <c r="I694" i="3" l="1"/>
  <c r="J694" i="3"/>
  <c r="M694" i="3"/>
  <c r="N694" i="3" s="1"/>
  <c r="A695" i="3"/>
  <c r="B695" i="3" s="1"/>
  <c r="V694" i="3"/>
  <c r="W694" i="3" s="1"/>
  <c r="AA695" i="3" l="1"/>
  <c r="P695" i="3"/>
  <c r="Q695" i="3" s="1"/>
  <c r="R695" i="3" s="1"/>
  <c r="S695" i="3" s="1"/>
  <c r="T695" i="3" s="1"/>
  <c r="Z695" i="3"/>
  <c r="AC695" i="3"/>
  <c r="AE695" i="3"/>
  <c r="AD695" i="3"/>
  <c r="L694" i="3"/>
  <c r="U694" i="3" l="1"/>
  <c r="E695" i="3"/>
  <c r="H695" i="3" s="1"/>
  <c r="D695" i="3"/>
  <c r="AG695" i="3"/>
  <c r="AH695" i="3"/>
  <c r="Y693" i="3"/>
  <c r="K695" i="3" l="1"/>
  <c r="F695" i="3"/>
  <c r="G695" i="3"/>
  <c r="I695" i="3" l="1"/>
  <c r="J695" i="3"/>
  <c r="M695" i="3"/>
  <c r="N695" i="3" s="1"/>
  <c r="A696" i="3"/>
  <c r="B696" i="3" s="1"/>
  <c r="V695" i="3"/>
  <c r="W695" i="3" s="1"/>
  <c r="AA696" i="3" l="1"/>
  <c r="P696" i="3"/>
  <c r="Q696" i="3" s="1"/>
  <c r="R696" i="3" s="1"/>
  <c r="S696" i="3" s="1"/>
  <c r="T696" i="3" s="1"/>
  <c r="AC696" i="3"/>
  <c r="Z696" i="3"/>
  <c r="AE696" i="3"/>
  <c r="AD696" i="3"/>
  <c r="L695" i="3"/>
  <c r="AH696" i="3" l="1"/>
  <c r="U695" i="3"/>
  <c r="D696" i="3" s="1"/>
  <c r="AG696" i="3"/>
  <c r="E696" i="3"/>
  <c r="H696" i="3" s="1"/>
  <c r="Y694" i="3"/>
  <c r="F696" i="3" l="1"/>
  <c r="G696" i="3"/>
  <c r="K696" i="3"/>
  <c r="A697" i="3" l="1"/>
  <c r="B697" i="3" s="1"/>
  <c r="V696" i="3"/>
  <c r="I696" i="3"/>
  <c r="J696" i="3"/>
  <c r="M696" i="3"/>
  <c r="N696" i="3" s="1"/>
  <c r="L696" i="3" l="1"/>
  <c r="W696" i="3"/>
  <c r="AC697" i="3"/>
  <c r="AA697" i="3"/>
  <c r="Z697" i="3"/>
  <c r="AD697" i="3"/>
  <c r="P697" i="3"/>
  <c r="Q697" i="3" s="1"/>
  <c r="R697" i="3" s="1"/>
  <c r="S697" i="3" s="1"/>
  <c r="T697" i="3" s="1"/>
  <c r="AE697" i="3"/>
  <c r="U696" i="3" l="1"/>
  <c r="D697" i="3"/>
  <c r="AH697" i="3"/>
  <c r="E697" i="3"/>
  <c r="H697" i="3" s="1"/>
  <c r="AG697" i="3"/>
  <c r="Y695" i="3"/>
  <c r="K697" i="3" l="1"/>
  <c r="F697" i="3"/>
  <c r="G697" i="3"/>
  <c r="I697" i="3" l="1"/>
  <c r="J697" i="3"/>
  <c r="M697" i="3"/>
  <c r="N697" i="3" s="1"/>
  <c r="A698" i="3"/>
  <c r="B698" i="3" s="1"/>
  <c r="V697" i="3"/>
  <c r="W697" i="3" s="1"/>
  <c r="AC698" i="3" l="1"/>
  <c r="Z698" i="3"/>
  <c r="P698" i="3"/>
  <c r="Q698" i="3" s="1"/>
  <c r="R698" i="3" s="1"/>
  <c r="S698" i="3" s="1"/>
  <c r="T698" i="3" s="1"/>
  <c r="AA698" i="3"/>
  <c r="AE698" i="3"/>
  <c r="AD698" i="3"/>
  <c r="L697" i="3"/>
  <c r="U697" i="3" l="1"/>
  <c r="AH698" i="3"/>
  <c r="D698" i="3"/>
  <c r="AG698" i="3"/>
  <c r="Y696" i="3"/>
  <c r="E698" i="3"/>
  <c r="H698" i="3" s="1"/>
  <c r="G698" i="3" l="1"/>
  <c r="F698" i="3"/>
  <c r="K698" i="3"/>
  <c r="A699" i="3" l="1"/>
  <c r="B699" i="3" s="1"/>
  <c r="V698" i="3"/>
  <c r="I698" i="3"/>
  <c r="J698" i="3"/>
  <c r="M698" i="3"/>
  <c r="N698" i="3" s="1"/>
  <c r="W698" i="3" l="1"/>
  <c r="L698" i="3"/>
  <c r="AA699" i="3"/>
  <c r="Z699" i="3"/>
  <c r="P699" i="3"/>
  <c r="Q699" i="3" s="1"/>
  <c r="R699" i="3" s="1"/>
  <c r="S699" i="3" s="1"/>
  <c r="T699" i="3" s="1"/>
  <c r="AC699" i="3"/>
  <c r="AE699" i="3"/>
  <c r="AD699" i="3"/>
  <c r="U698" i="3" l="1"/>
  <c r="D699" i="3"/>
  <c r="AG699" i="3"/>
  <c r="AH699" i="3"/>
  <c r="E699" i="3"/>
  <c r="H699" i="3" s="1"/>
  <c r="Y697" i="3"/>
  <c r="K699" i="3" l="1"/>
  <c r="F699" i="3"/>
  <c r="G699" i="3"/>
  <c r="I699" i="3" l="1"/>
  <c r="J699" i="3"/>
  <c r="M699" i="3"/>
  <c r="N699" i="3" s="1"/>
  <c r="A700" i="3"/>
  <c r="B700" i="3" s="1"/>
  <c r="V699" i="3"/>
  <c r="W699" i="3" s="1"/>
  <c r="Z700" i="3" l="1"/>
  <c r="P700" i="3"/>
  <c r="Q700" i="3" s="1"/>
  <c r="R700" i="3" s="1"/>
  <c r="S700" i="3" s="1"/>
  <c r="T700" i="3" s="1"/>
  <c r="AA700" i="3"/>
  <c r="AC700" i="3"/>
  <c r="AE700" i="3"/>
  <c r="AD700" i="3"/>
  <c r="L699" i="3"/>
  <c r="U699" i="3" l="1"/>
  <c r="AG700" i="3"/>
  <c r="E700" i="3"/>
  <c r="H700" i="3" s="1"/>
  <c r="D700" i="3"/>
  <c r="AH700" i="3"/>
  <c r="Y698" i="3"/>
  <c r="K700" i="3" l="1"/>
  <c r="F700" i="3"/>
  <c r="G700" i="3"/>
  <c r="I700" i="3" l="1"/>
  <c r="J700" i="3"/>
  <c r="M700" i="3"/>
  <c r="N700" i="3" s="1"/>
  <c r="A701" i="3"/>
  <c r="B701" i="3" s="1"/>
  <c r="V700" i="3"/>
  <c r="W700" i="3" s="1"/>
  <c r="P701" i="3" l="1"/>
  <c r="Q701" i="3" s="1"/>
  <c r="R701" i="3" s="1"/>
  <c r="S701" i="3" s="1"/>
  <c r="T701" i="3" s="1"/>
  <c r="Z701" i="3"/>
  <c r="AA701" i="3"/>
  <c r="AC701" i="3"/>
  <c r="AE701" i="3"/>
  <c r="AD701" i="3"/>
  <c r="L700" i="3"/>
  <c r="U700" i="3" l="1"/>
  <c r="AH701" i="3"/>
  <c r="E701" i="3"/>
  <c r="H701" i="3" s="1"/>
  <c r="AG701" i="3"/>
  <c r="D701" i="3"/>
  <c r="Y699" i="3"/>
  <c r="F701" i="3" l="1"/>
  <c r="G701" i="3"/>
  <c r="K701" i="3"/>
  <c r="A702" i="3" l="1"/>
  <c r="B702" i="3" s="1"/>
  <c r="V701" i="3"/>
  <c r="I701" i="3"/>
  <c r="J701" i="3"/>
  <c r="M701" i="3"/>
  <c r="N701" i="3" s="1"/>
  <c r="W701" i="3" l="1"/>
  <c r="L701" i="3"/>
  <c r="AC702" i="3"/>
  <c r="Z702" i="3"/>
  <c r="AA702" i="3"/>
  <c r="P702" i="3"/>
  <c r="Q702" i="3" s="1"/>
  <c r="R702" i="3" s="1"/>
  <c r="S702" i="3" s="1"/>
  <c r="T702" i="3" s="1"/>
  <c r="AE702" i="3"/>
  <c r="AD702" i="3"/>
  <c r="U701" i="3" l="1"/>
  <c r="D702" i="3"/>
  <c r="E702" i="3"/>
  <c r="H702" i="3" s="1"/>
  <c r="AH702" i="3"/>
  <c r="AG702" i="3"/>
  <c r="Y700" i="3"/>
  <c r="F702" i="3" l="1"/>
  <c r="G702" i="3"/>
  <c r="K702" i="3"/>
  <c r="A703" i="3" l="1"/>
  <c r="B703" i="3" s="1"/>
  <c r="V702" i="3"/>
  <c r="I702" i="3"/>
  <c r="J702" i="3"/>
  <c r="M702" i="3"/>
  <c r="N702" i="3" s="1"/>
  <c r="L702" i="3" l="1"/>
  <c r="W702" i="3"/>
  <c r="AA703" i="3"/>
  <c r="AC703" i="3"/>
  <c r="Z703" i="3"/>
  <c r="P703" i="3"/>
  <c r="Q703" i="3" s="1"/>
  <c r="R703" i="3" s="1"/>
  <c r="S703" i="3" s="1"/>
  <c r="T703" i="3" s="1"/>
  <c r="AE703" i="3"/>
  <c r="AD703" i="3"/>
  <c r="U702" i="3" l="1"/>
  <c r="E703" i="3"/>
  <c r="H703" i="3" s="1"/>
  <c r="AG703" i="3"/>
  <c r="D703" i="3"/>
  <c r="AH703" i="3"/>
  <c r="Y701" i="3"/>
  <c r="K703" i="3" l="1"/>
  <c r="F703" i="3"/>
  <c r="G703" i="3"/>
  <c r="I703" i="3" l="1"/>
  <c r="J703" i="3"/>
  <c r="M703" i="3"/>
  <c r="N703" i="3" s="1"/>
  <c r="A704" i="3"/>
  <c r="B704" i="3" s="1"/>
  <c r="V703" i="3"/>
  <c r="W703" i="3" s="1"/>
  <c r="P704" i="3" l="1"/>
  <c r="Q704" i="3" s="1"/>
  <c r="R704" i="3" s="1"/>
  <c r="S704" i="3" s="1"/>
  <c r="T704" i="3" s="1"/>
  <c r="AC704" i="3"/>
  <c r="AA704" i="3"/>
  <c r="Z704" i="3"/>
  <c r="AE704" i="3"/>
  <c r="AD704" i="3"/>
  <c r="L703" i="3"/>
  <c r="U703" i="3" l="1"/>
  <c r="D704" i="3" s="1"/>
  <c r="AH704" i="3"/>
  <c r="E704" i="3"/>
  <c r="H704" i="3" s="1"/>
  <c r="AG704" i="3"/>
  <c r="Y702" i="3"/>
  <c r="K704" i="3" l="1"/>
  <c r="F704" i="3"/>
  <c r="G704" i="3"/>
  <c r="I704" i="3" l="1"/>
  <c r="J704" i="3"/>
  <c r="M704" i="3"/>
  <c r="N704" i="3" s="1"/>
  <c r="A705" i="3"/>
  <c r="B705" i="3" s="1"/>
  <c r="V704" i="3"/>
  <c r="W704" i="3" s="1"/>
  <c r="AD705" i="3" l="1"/>
  <c r="P705" i="3"/>
  <c r="Q705" i="3" s="1"/>
  <c r="R705" i="3" s="1"/>
  <c r="S705" i="3" s="1"/>
  <c r="T705" i="3" s="1"/>
  <c r="Z705" i="3"/>
  <c r="AC705" i="3"/>
  <c r="AA705" i="3"/>
  <c r="AE705" i="3"/>
  <c r="L704" i="3"/>
  <c r="U704" i="3" l="1"/>
  <c r="AH705" i="3"/>
  <c r="D705" i="3"/>
  <c r="E705" i="3"/>
  <c r="H705" i="3" s="1"/>
  <c r="AG705" i="3"/>
  <c r="Y703" i="3"/>
  <c r="F705" i="3" l="1"/>
  <c r="G705" i="3"/>
  <c r="K705" i="3"/>
  <c r="I705" i="3" l="1"/>
  <c r="J705" i="3"/>
  <c r="M705" i="3"/>
  <c r="N705" i="3" s="1"/>
  <c r="A706" i="3"/>
  <c r="B706" i="3" s="1"/>
  <c r="V705" i="3"/>
  <c r="W705" i="3" s="1"/>
  <c r="AA706" i="3" l="1"/>
  <c r="Z706" i="3"/>
  <c r="AC706" i="3"/>
  <c r="AD706" i="3"/>
  <c r="P706" i="3"/>
  <c r="Q706" i="3" s="1"/>
  <c r="R706" i="3" s="1"/>
  <c r="S706" i="3" s="1"/>
  <c r="T706" i="3" s="1"/>
  <c r="AE706" i="3"/>
  <c r="L705" i="3"/>
  <c r="U705" i="3" l="1"/>
  <c r="E706" i="3"/>
  <c r="H706" i="3" s="1"/>
  <c r="D706" i="3"/>
  <c r="AH706" i="3"/>
  <c r="AG706" i="3"/>
  <c r="Y704" i="3"/>
  <c r="F706" i="3" l="1"/>
  <c r="G706" i="3"/>
  <c r="K706" i="3"/>
  <c r="A707" i="3" l="1"/>
  <c r="B707" i="3" s="1"/>
  <c r="V706" i="3"/>
  <c r="I706" i="3"/>
  <c r="J706" i="3"/>
  <c r="M706" i="3"/>
  <c r="N706" i="3" s="1"/>
  <c r="L706" i="3" l="1"/>
  <c r="W706" i="3"/>
  <c r="AA707" i="3"/>
  <c r="AC707" i="3"/>
  <c r="P707" i="3"/>
  <c r="Q707" i="3" s="1"/>
  <c r="R707" i="3" s="1"/>
  <c r="S707" i="3" s="1"/>
  <c r="T707" i="3" s="1"/>
  <c r="Z707" i="3"/>
  <c r="AE707" i="3"/>
  <c r="AD707" i="3"/>
  <c r="U706" i="3" l="1"/>
  <c r="E707" i="3"/>
  <c r="H707" i="3" s="1"/>
  <c r="D707" i="3"/>
  <c r="AH707" i="3"/>
  <c r="AG707" i="3"/>
  <c r="Y705" i="3"/>
  <c r="F707" i="3" l="1"/>
  <c r="G707" i="3"/>
  <c r="K707" i="3"/>
  <c r="A708" i="3" l="1"/>
  <c r="B708" i="3" s="1"/>
  <c r="V707" i="3"/>
  <c r="I707" i="3"/>
  <c r="J707" i="3"/>
  <c r="M707" i="3"/>
  <c r="N707" i="3" s="1"/>
  <c r="L707" i="3" l="1"/>
  <c r="W707" i="3"/>
  <c r="P708" i="3"/>
  <c r="Q708" i="3" s="1"/>
  <c r="R708" i="3" s="1"/>
  <c r="S708" i="3" s="1"/>
  <c r="T708" i="3" s="1"/>
  <c r="Z708" i="3"/>
  <c r="AA708" i="3"/>
  <c r="AC708" i="3"/>
  <c r="AE708" i="3"/>
  <c r="AD708" i="3"/>
  <c r="U707" i="3" l="1"/>
  <c r="D708" i="3" s="1"/>
  <c r="AG708" i="3"/>
  <c r="AH708" i="3"/>
  <c r="E708" i="3"/>
  <c r="H708" i="3" s="1"/>
  <c r="Y706" i="3"/>
  <c r="K708" i="3" l="1"/>
  <c r="F708" i="3"/>
  <c r="G708" i="3"/>
  <c r="I708" i="3" l="1"/>
  <c r="J708" i="3"/>
  <c r="M708" i="3"/>
  <c r="N708" i="3" s="1"/>
  <c r="A709" i="3"/>
  <c r="B709" i="3" s="1"/>
  <c r="V708" i="3"/>
  <c r="W708" i="3" s="1"/>
  <c r="L708" i="3" l="1"/>
  <c r="P709" i="3"/>
  <c r="Q709" i="3" s="1"/>
  <c r="R709" i="3" s="1"/>
  <c r="S709" i="3" s="1"/>
  <c r="T709" i="3" s="1"/>
  <c r="Z709" i="3"/>
  <c r="AC709" i="3"/>
  <c r="AA709" i="3"/>
  <c r="AD709" i="3"/>
  <c r="AE709" i="3"/>
  <c r="U708" i="3" l="1"/>
  <c r="AH709" i="3"/>
  <c r="E709" i="3"/>
  <c r="H709" i="3" s="1"/>
  <c r="D709" i="3"/>
  <c r="AG709" i="3"/>
  <c r="Y707" i="3"/>
  <c r="F709" i="3" l="1"/>
  <c r="G709" i="3"/>
  <c r="K709" i="3"/>
  <c r="I709" i="3" l="1"/>
  <c r="J709" i="3"/>
  <c r="M709" i="3"/>
  <c r="N709" i="3" s="1"/>
  <c r="A710" i="3"/>
  <c r="B710" i="3" s="1"/>
  <c r="V709" i="3"/>
  <c r="W709" i="3" s="1"/>
  <c r="AD710" i="3" l="1"/>
  <c r="AC710" i="3"/>
  <c r="AA710" i="3"/>
  <c r="Z710" i="3"/>
  <c r="P710" i="3"/>
  <c r="Q710" i="3" s="1"/>
  <c r="R710" i="3" s="1"/>
  <c r="S710" i="3" s="1"/>
  <c r="T710" i="3" s="1"/>
  <c r="AE710" i="3"/>
  <c r="L709" i="3"/>
  <c r="U709" i="3" l="1"/>
  <c r="E710" i="3"/>
  <c r="H710" i="3" s="1"/>
  <c r="AH710" i="3"/>
  <c r="D710" i="3"/>
  <c r="AG710" i="3"/>
  <c r="Y708" i="3"/>
  <c r="F710" i="3" l="1"/>
  <c r="G710" i="3"/>
  <c r="K710" i="3"/>
  <c r="I710" i="3" l="1"/>
  <c r="J710" i="3"/>
  <c r="M710" i="3"/>
  <c r="N710" i="3" s="1"/>
  <c r="A711" i="3"/>
  <c r="B711" i="3" s="1"/>
  <c r="V710" i="3"/>
  <c r="W710" i="3" s="1"/>
  <c r="L710" i="3" l="1"/>
  <c r="P711" i="3"/>
  <c r="Q711" i="3" s="1"/>
  <c r="R711" i="3" s="1"/>
  <c r="S711" i="3" s="1"/>
  <c r="T711" i="3" s="1"/>
  <c r="AC711" i="3"/>
  <c r="Z711" i="3"/>
  <c r="AD711" i="3"/>
  <c r="AA711" i="3"/>
  <c r="AE711" i="3"/>
  <c r="U710" i="3" l="1"/>
  <c r="D711" i="3"/>
  <c r="E711" i="3"/>
  <c r="H711" i="3" s="1"/>
  <c r="AH711" i="3"/>
  <c r="AG711" i="3"/>
  <c r="Y709" i="3"/>
  <c r="K711" i="3" l="1"/>
  <c r="F711" i="3"/>
  <c r="G711" i="3"/>
  <c r="A712" i="3" l="1"/>
  <c r="B712" i="3" s="1"/>
  <c r="V711" i="3"/>
  <c r="I711" i="3"/>
  <c r="J711" i="3"/>
  <c r="M711" i="3"/>
  <c r="N711" i="3" s="1"/>
  <c r="L711" i="3" l="1"/>
  <c r="W711" i="3"/>
  <c r="AC712" i="3"/>
  <c r="AD712" i="3"/>
  <c r="Z712" i="3"/>
  <c r="P712" i="3"/>
  <c r="Q712" i="3" s="1"/>
  <c r="R712" i="3" s="1"/>
  <c r="S712" i="3" s="1"/>
  <c r="T712" i="3" s="1"/>
  <c r="AA712" i="3"/>
  <c r="AE712" i="3"/>
  <c r="U711" i="3" l="1"/>
  <c r="AG712" i="3"/>
  <c r="D712" i="3"/>
  <c r="E712" i="3"/>
  <c r="H712" i="3" s="1"/>
  <c r="AH712" i="3"/>
  <c r="Y710" i="3"/>
  <c r="F712" i="3" l="1"/>
  <c r="G712" i="3"/>
  <c r="K712" i="3"/>
  <c r="A713" i="3" l="1"/>
  <c r="B713" i="3" s="1"/>
  <c r="V712" i="3"/>
  <c r="I712" i="3"/>
  <c r="J712" i="3"/>
  <c r="M712" i="3"/>
  <c r="N712" i="3" s="1"/>
  <c r="L712" i="3" l="1"/>
  <c r="W712" i="3"/>
  <c r="AD713" i="3"/>
  <c r="AA713" i="3"/>
  <c r="Z713" i="3"/>
  <c r="P713" i="3"/>
  <c r="Q713" i="3" s="1"/>
  <c r="R713" i="3" s="1"/>
  <c r="S713" i="3" s="1"/>
  <c r="T713" i="3" s="1"/>
  <c r="AC713" i="3"/>
  <c r="AE713" i="3"/>
  <c r="U712" i="3" l="1"/>
  <c r="D713" i="3"/>
  <c r="AG713" i="3"/>
  <c r="E713" i="3"/>
  <c r="H713" i="3" s="1"/>
  <c r="AH713" i="3"/>
  <c r="Y711" i="3"/>
  <c r="F713" i="3" l="1"/>
  <c r="G713" i="3"/>
  <c r="K713" i="3"/>
  <c r="A714" i="3" l="1"/>
  <c r="B714" i="3" s="1"/>
  <c r="V713" i="3"/>
  <c r="I713" i="3"/>
  <c r="J713" i="3"/>
  <c r="M713" i="3"/>
  <c r="N713" i="3" s="1"/>
  <c r="L713" i="3" l="1"/>
  <c r="W713" i="3"/>
  <c r="AA714" i="3"/>
  <c r="P714" i="3"/>
  <c r="Q714" i="3" s="1"/>
  <c r="R714" i="3" s="1"/>
  <c r="S714" i="3" s="1"/>
  <c r="T714" i="3" s="1"/>
  <c r="Z714" i="3"/>
  <c r="AC714" i="3"/>
  <c r="AE714" i="3"/>
  <c r="AD714" i="3"/>
  <c r="U713" i="3" l="1"/>
  <c r="D714" i="3"/>
  <c r="E714" i="3"/>
  <c r="H714" i="3" s="1"/>
  <c r="AG714" i="3"/>
  <c r="AH714" i="3"/>
  <c r="Y712" i="3"/>
  <c r="K714" i="3" l="1"/>
  <c r="F714" i="3"/>
  <c r="G714" i="3"/>
  <c r="I714" i="3" l="1"/>
  <c r="J714" i="3"/>
  <c r="M714" i="3"/>
  <c r="N714" i="3" s="1"/>
  <c r="A715" i="3"/>
  <c r="B715" i="3" s="1"/>
  <c r="V714" i="3"/>
  <c r="W714" i="3" s="1"/>
  <c r="AD715" i="3" l="1"/>
  <c r="P715" i="3"/>
  <c r="Q715" i="3" s="1"/>
  <c r="R715" i="3" s="1"/>
  <c r="S715" i="3" s="1"/>
  <c r="T715" i="3" s="1"/>
  <c r="Z715" i="3"/>
  <c r="AC715" i="3"/>
  <c r="AA715" i="3"/>
  <c r="AE715" i="3"/>
  <c r="L714" i="3"/>
  <c r="U714" i="3" l="1"/>
  <c r="AH715" i="3"/>
  <c r="D715" i="3"/>
  <c r="E715" i="3"/>
  <c r="H715" i="3" s="1"/>
  <c r="AG715" i="3"/>
  <c r="Y713" i="3"/>
  <c r="K715" i="3" l="1"/>
  <c r="F715" i="3"/>
  <c r="G715" i="3"/>
  <c r="I715" i="3" l="1"/>
  <c r="J715" i="3"/>
  <c r="M715" i="3"/>
  <c r="N715" i="3" s="1"/>
  <c r="A716" i="3"/>
  <c r="B716" i="3" s="1"/>
  <c r="V715" i="3"/>
  <c r="W715" i="3" s="1"/>
  <c r="L715" i="3" l="1"/>
  <c r="AC716" i="3"/>
  <c r="P716" i="3"/>
  <c r="Q716" i="3" s="1"/>
  <c r="R716" i="3" s="1"/>
  <c r="S716" i="3" s="1"/>
  <c r="T716" i="3" s="1"/>
  <c r="AA716" i="3"/>
  <c r="AD716" i="3"/>
  <c r="Z716" i="3"/>
  <c r="AE716" i="3"/>
  <c r="U715" i="3" l="1"/>
  <c r="E716" i="3"/>
  <c r="H716" i="3" s="1"/>
  <c r="AH716" i="3"/>
  <c r="AG716" i="3"/>
  <c r="D716" i="3"/>
  <c r="Y714" i="3"/>
  <c r="F716" i="3" l="1"/>
  <c r="G716" i="3"/>
  <c r="K716" i="3"/>
  <c r="A717" i="3" l="1"/>
  <c r="B717" i="3" s="1"/>
  <c r="V716" i="3"/>
  <c r="I716" i="3"/>
  <c r="J716" i="3"/>
  <c r="M716" i="3"/>
  <c r="N716" i="3" s="1"/>
  <c r="L716" i="3" l="1"/>
  <c r="W716" i="3"/>
  <c r="AC717" i="3"/>
  <c r="AA717" i="3"/>
  <c r="P717" i="3"/>
  <c r="Q717" i="3" s="1"/>
  <c r="R717" i="3" s="1"/>
  <c r="S717" i="3" s="1"/>
  <c r="T717" i="3" s="1"/>
  <c r="Z717" i="3"/>
  <c r="AE717" i="3"/>
  <c r="AD717" i="3"/>
  <c r="U716" i="3" l="1"/>
  <c r="E717" i="3"/>
  <c r="H717" i="3" s="1"/>
  <c r="AH717" i="3"/>
  <c r="D717" i="3"/>
  <c r="AG717" i="3"/>
  <c r="Y715" i="3"/>
  <c r="F717" i="3" l="1"/>
  <c r="G717" i="3"/>
  <c r="K717" i="3"/>
  <c r="A718" i="3" l="1"/>
  <c r="B718" i="3" s="1"/>
  <c r="V717" i="3"/>
  <c r="I717" i="3"/>
  <c r="J717" i="3"/>
  <c r="M717" i="3"/>
  <c r="N717" i="3" s="1"/>
  <c r="W717" i="3" l="1"/>
  <c r="L717" i="3"/>
  <c r="AC718" i="3"/>
  <c r="AA718" i="3"/>
  <c r="Z718" i="3"/>
  <c r="P718" i="3"/>
  <c r="Q718" i="3" s="1"/>
  <c r="R718" i="3" s="1"/>
  <c r="S718" i="3" s="1"/>
  <c r="T718" i="3" s="1"/>
  <c r="AE718" i="3"/>
  <c r="AD718" i="3"/>
  <c r="U717" i="3" l="1"/>
  <c r="E718" i="3" s="1"/>
  <c r="H718" i="3" s="1"/>
  <c r="AH718" i="3"/>
  <c r="AG718" i="3"/>
  <c r="D718" i="3"/>
  <c r="Y716" i="3"/>
  <c r="F718" i="3" l="1"/>
  <c r="G718" i="3"/>
  <c r="K718" i="3"/>
  <c r="I718" i="3" l="1"/>
  <c r="J718" i="3"/>
  <c r="M718" i="3"/>
  <c r="N718" i="3" s="1"/>
  <c r="A719" i="3"/>
  <c r="B719" i="3" s="1"/>
  <c r="V718" i="3"/>
  <c r="W718" i="3" s="1"/>
  <c r="P719" i="3" l="1"/>
  <c r="Q719" i="3" s="1"/>
  <c r="R719" i="3" s="1"/>
  <c r="S719" i="3" s="1"/>
  <c r="T719" i="3" s="1"/>
  <c r="Z719" i="3"/>
  <c r="AA719" i="3"/>
  <c r="AC719" i="3"/>
  <c r="AE719" i="3"/>
  <c r="AD719" i="3"/>
  <c r="L718" i="3"/>
  <c r="AG719" i="3" l="1"/>
  <c r="AH719" i="3"/>
  <c r="U718" i="3"/>
  <c r="E719" i="3" s="1"/>
  <c r="H719" i="3" s="1"/>
  <c r="Y717" i="3"/>
  <c r="K719" i="3" l="1"/>
  <c r="D719" i="3"/>
  <c r="F719" i="3" l="1"/>
  <c r="G719" i="3"/>
  <c r="A720" i="3"/>
  <c r="B720" i="3" s="1"/>
  <c r="V719" i="3"/>
  <c r="I719" i="3" l="1"/>
  <c r="W719" i="3" s="1"/>
  <c r="J719" i="3"/>
  <c r="M719" i="3"/>
  <c r="N719" i="3" s="1"/>
  <c r="P720" i="3"/>
  <c r="Q720" i="3" s="1"/>
  <c r="R720" i="3" s="1"/>
  <c r="S720" i="3" s="1"/>
  <c r="T720" i="3" s="1"/>
  <c r="AA720" i="3"/>
  <c r="AC720" i="3"/>
  <c r="Z720" i="3"/>
  <c r="AE720" i="3"/>
  <c r="AD720" i="3"/>
  <c r="L719" i="3" l="1"/>
  <c r="U719" i="3" l="1"/>
  <c r="E720" i="3"/>
  <c r="H720" i="3" s="1"/>
  <c r="D720" i="3"/>
  <c r="AH720" i="3"/>
  <c r="AG720" i="3"/>
  <c r="Y718" i="3"/>
  <c r="F720" i="3" l="1"/>
  <c r="G720" i="3"/>
  <c r="K720" i="3"/>
  <c r="A721" i="3" l="1"/>
  <c r="B721" i="3" s="1"/>
  <c r="V720" i="3"/>
  <c r="I720" i="3"/>
  <c r="J720" i="3"/>
  <c r="M720" i="3"/>
  <c r="N720" i="3" s="1"/>
  <c r="L720" i="3" l="1"/>
  <c r="W720" i="3"/>
  <c r="AA721" i="3"/>
  <c r="AC721" i="3"/>
  <c r="P721" i="3"/>
  <c r="Q721" i="3" s="1"/>
  <c r="R721" i="3" s="1"/>
  <c r="S721" i="3" s="1"/>
  <c r="T721" i="3" s="1"/>
  <c r="Z721" i="3"/>
  <c r="AE721" i="3"/>
  <c r="AD721" i="3"/>
  <c r="AG721" i="3" l="1"/>
  <c r="U720" i="3"/>
  <c r="D721" i="3" s="1"/>
  <c r="AH721" i="3"/>
  <c r="E721" i="3"/>
  <c r="H721" i="3" s="1"/>
  <c r="Y719" i="3"/>
  <c r="F721" i="3" l="1"/>
  <c r="G721" i="3"/>
  <c r="K721" i="3"/>
  <c r="A722" i="3" l="1"/>
  <c r="B722" i="3" s="1"/>
  <c r="V721" i="3"/>
  <c r="I721" i="3"/>
  <c r="J721" i="3"/>
  <c r="M721" i="3"/>
  <c r="N721" i="3" s="1"/>
  <c r="L721" i="3" l="1"/>
  <c r="W721" i="3"/>
  <c r="P722" i="3"/>
  <c r="Q722" i="3" s="1"/>
  <c r="R722" i="3" s="1"/>
  <c r="S722" i="3" s="1"/>
  <c r="T722" i="3" s="1"/>
  <c r="AA722" i="3"/>
  <c r="AC722" i="3"/>
  <c r="Z722" i="3"/>
  <c r="AE722" i="3"/>
  <c r="AD722" i="3"/>
  <c r="U721" i="3" l="1"/>
  <c r="E722" i="3"/>
  <c r="H722" i="3" s="1"/>
  <c r="D722" i="3"/>
  <c r="AH722" i="3"/>
  <c r="AG722" i="3"/>
  <c r="Y720" i="3"/>
  <c r="F722" i="3" l="1"/>
  <c r="G722" i="3"/>
  <c r="K722" i="3"/>
  <c r="A723" i="3" l="1"/>
  <c r="B723" i="3" s="1"/>
  <c r="V722" i="3"/>
  <c r="I722" i="3"/>
  <c r="J722" i="3"/>
  <c r="M722" i="3"/>
  <c r="N722" i="3" s="1"/>
  <c r="L722" i="3" l="1"/>
  <c r="W722" i="3"/>
  <c r="AC723" i="3"/>
  <c r="Z723" i="3"/>
  <c r="P723" i="3"/>
  <c r="Q723" i="3" s="1"/>
  <c r="R723" i="3" s="1"/>
  <c r="S723" i="3" s="1"/>
  <c r="T723" i="3" s="1"/>
  <c r="AA723" i="3"/>
  <c r="AE723" i="3"/>
  <c r="AD723" i="3"/>
  <c r="U722" i="3" l="1"/>
  <c r="E723" i="3" s="1"/>
  <c r="H723" i="3" s="1"/>
  <c r="AG723" i="3"/>
  <c r="AH723" i="3"/>
  <c r="D723" i="3"/>
  <c r="Y721" i="3"/>
  <c r="F723" i="3" l="1"/>
  <c r="G723" i="3"/>
  <c r="K723" i="3"/>
  <c r="A724" i="3" l="1"/>
  <c r="B724" i="3" s="1"/>
  <c r="V723" i="3"/>
  <c r="I723" i="3"/>
  <c r="J723" i="3"/>
  <c r="M723" i="3"/>
  <c r="N723" i="3" s="1"/>
  <c r="W723" i="3" l="1"/>
  <c r="L723" i="3"/>
  <c r="AC724" i="3"/>
  <c r="AA724" i="3"/>
  <c r="P724" i="3"/>
  <c r="Q724" i="3" s="1"/>
  <c r="R724" i="3" s="1"/>
  <c r="S724" i="3" s="1"/>
  <c r="T724" i="3" s="1"/>
  <c r="Z724" i="3"/>
  <c r="AE724" i="3"/>
  <c r="AD724" i="3"/>
  <c r="U723" i="3" l="1"/>
  <c r="D724" i="3"/>
  <c r="E724" i="3"/>
  <c r="H724" i="3" s="1"/>
  <c r="AG724" i="3"/>
  <c r="AH724" i="3"/>
  <c r="Y722" i="3"/>
  <c r="F724" i="3" l="1"/>
  <c r="G724" i="3"/>
  <c r="K724" i="3"/>
  <c r="A725" i="3" l="1"/>
  <c r="B725" i="3" s="1"/>
  <c r="V724" i="3"/>
  <c r="I724" i="3"/>
  <c r="J724" i="3"/>
  <c r="M724" i="3"/>
  <c r="N724" i="3" s="1"/>
  <c r="L724" i="3" l="1"/>
  <c r="W724" i="3"/>
  <c r="AA725" i="3"/>
  <c r="AC725" i="3"/>
  <c r="Z725" i="3"/>
  <c r="P725" i="3"/>
  <c r="Q725" i="3" s="1"/>
  <c r="R725" i="3" s="1"/>
  <c r="S725" i="3" s="1"/>
  <c r="T725" i="3" s="1"/>
  <c r="AE725" i="3"/>
  <c r="AD725" i="3"/>
  <c r="U724" i="3" l="1"/>
  <c r="AH725" i="3"/>
  <c r="D725" i="3"/>
  <c r="E725" i="3"/>
  <c r="H725" i="3" s="1"/>
  <c r="AG725" i="3"/>
  <c r="Y723" i="3"/>
  <c r="K725" i="3" l="1"/>
  <c r="F725" i="3"/>
  <c r="G725" i="3"/>
  <c r="I725" i="3" l="1"/>
  <c r="J725" i="3"/>
  <c r="M725" i="3"/>
  <c r="N725" i="3" s="1"/>
  <c r="A726" i="3"/>
  <c r="B726" i="3" s="1"/>
  <c r="V725" i="3"/>
  <c r="W725" i="3" s="1"/>
  <c r="Z726" i="3" l="1"/>
  <c r="AA726" i="3"/>
  <c r="P726" i="3"/>
  <c r="Q726" i="3" s="1"/>
  <c r="R726" i="3" s="1"/>
  <c r="S726" i="3" s="1"/>
  <c r="T726" i="3" s="1"/>
  <c r="AC726" i="3"/>
  <c r="AE726" i="3"/>
  <c r="AD726" i="3"/>
  <c r="L725" i="3"/>
  <c r="U725" i="3" l="1"/>
  <c r="D726" i="3"/>
  <c r="E726" i="3"/>
  <c r="H726" i="3" s="1"/>
  <c r="AH726" i="3"/>
  <c r="AG726" i="3"/>
  <c r="Y724" i="3"/>
  <c r="F726" i="3" l="1"/>
  <c r="G726" i="3"/>
  <c r="K726" i="3"/>
  <c r="A727" i="3" l="1"/>
  <c r="B727" i="3" s="1"/>
  <c r="V726" i="3"/>
  <c r="I726" i="3"/>
  <c r="J726" i="3"/>
  <c r="M726" i="3"/>
  <c r="N726" i="3" s="1"/>
  <c r="W726" i="3" l="1"/>
  <c r="L726" i="3"/>
  <c r="Z727" i="3"/>
  <c r="AD727" i="3"/>
  <c r="AA727" i="3"/>
  <c r="P727" i="3"/>
  <c r="Q727" i="3" s="1"/>
  <c r="R727" i="3" s="1"/>
  <c r="S727" i="3" s="1"/>
  <c r="T727" i="3" s="1"/>
  <c r="AC727" i="3"/>
  <c r="AE727" i="3"/>
  <c r="U726" i="3" l="1"/>
  <c r="E727" i="3"/>
  <c r="H727" i="3" s="1"/>
  <c r="D727" i="3"/>
  <c r="AG727" i="3"/>
  <c r="AH727" i="3"/>
  <c r="Y725" i="3"/>
  <c r="K727" i="3" l="1"/>
  <c r="F727" i="3"/>
  <c r="G727" i="3"/>
  <c r="I727" i="3" l="1"/>
  <c r="J727" i="3"/>
  <c r="M727" i="3"/>
  <c r="N727" i="3" s="1"/>
  <c r="A728" i="3"/>
  <c r="B728" i="3" s="1"/>
  <c r="V727" i="3"/>
  <c r="W727" i="3" s="1"/>
  <c r="AC728" i="3" l="1"/>
  <c r="AA728" i="3"/>
  <c r="P728" i="3"/>
  <c r="Q728" i="3" s="1"/>
  <c r="R728" i="3" s="1"/>
  <c r="S728" i="3" s="1"/>
  <c r="T728" i="3" s="1"/>
  <c r="Z728" i="3"/>
  <c r="AE728" i="3"/>
  <c r="AD728" i="3"/>
  <c r="L727" i="3"/>
  <c r="U727" i="3" l="1"/>
  <c r="D728" i="3"/>
  <c r="AG728" i="3"/>
  <c r="E728" i="3"/>
  <c r="H728" i="3" s="1"/>
  <c r="AH728" i="3"/>
  <c r="Y726" i="3"/>
  <c r="F728" i="3" l="1"/>
  <c r="G728" i="3"/>
  <c r="K728" i="3"/>
  <c r="I728" i="3" l="1"/>
  <c r="J728" i="3"/>
  <c r="M728" i="3"/>
  <c r="N728" i="3" s="1"/>
  <c r="A729" i="3"/>
  <c r="B729" i="3" s="1"/>
  <c r="V728" i="3"/>
  <c r="W728" i="3" s="1"/>
  <c r="P729" i="3" l="1"/>
  <c r="Q729" i="3" s="1"/>
  <c r="R729" i="3" s="1"/>
  <c r="S729" i="3" s="1"/>
  <c r="T729" i="3" s="1"/>
  <c r="AD729" i="3"/>
  <c r="Z729" i="3"/>
  <c r="AA729" i="3"/>
  <c r="AC729" i="3"/>
  <c r="AE729" i="3"/>
  <c r="L728" i="3"/>
  <c r="U728" i="3" l="1"/>
  <c r="AH729" i="3"/>
  <c r="AG729" i="3"/>
  <c r="E729" i="3"/>
  <c r="H729" i="3" s="1"/>
  <c r="D729" i="3"/>
  <c r="Y727" i="3"/>
  <c r="F729" i="3" l="1"/>
  <c r="G729" i="3"/>
  <c r="K729" i="3"/>
  <c r="A730" i="3" l="1"/>
  <c r="B730" i="3" s="1"/>
  <c r="V729" i="3"/>
  <c r="I729" i="3"/>
  <c r="J729" i="3"/>
  <c r="M729" i="3"/>
  <c r="N729" i="3" s="1"/>
  <c r="L729" i="3" l="1"/>
  <c r="W729" i="3"/>
  <c r="AC730" i="3"/>
  <c r="AA730" i="3"/>
  <c r="Z730" i="3"/>
  <c r="P730" i="3"/>
  <c r="Q730" i="3" s="1"/>
  <c r="R730" i="3" s="1"/>
  <c r="S730" i="3" s="1"/>
  <c r="T730" i="3" s="1"/>
  <c r="AE730" i="3"/>
  <c r="AD730" i="3"/>
  <c r="U729" i="3" l="1"/>
  <c r="AG730" i="3"/>
  <c r="D730" i="3"/>
  <c r="E730" i="3"/>
  <c r="H730" i="3" s="1"/>
  <c r="AH730" i="3"/>
  <c r="Y728" i="3"/>
  <c r="F730" i="3" l="1"/>
  <c r="G730" i="3"/>
  <c r="K730" i="3"/>
  <c r="I730" i="3" l="1"/>
  <c r="J730" i="3"/>
  <c r="M730" i="3"/>
  <c r="N730" i="3" s="1"/>
  <c r="A731" i="3"/>
  <c r="B731" i="3" s="1"/>
  <c r="V730" i="3"/>
  <c r="W730" i="3" s="1"/>
  <c r="AA731" i="3" l="1"/>
  <c r="AC731" i="3"/>
  <c r="Z731" i="3"/>
  <c r="P731" i="3"/>
  <c r="Q731" i="3" s="1"/>
  <c r="R731" i="3" s="1"/>
  <c r="S731" i="3" s="1"/>
  <c r="T731" i="3" s="1"/>
  <c r="AE731" i="3"/>
  <c r="AD731" i="3"/>
  <c r="L730" i="3"/>
  <c r="U730" i="3" l="1"/>
  <c r="E731" i="3"/>
  <c r="H731" i="3" s="1"/>
  <c r="AH731" i="3"/>
  <c r="D731" i="3"/>
  <c r="AG731" i="3"/>
  <c r="Y729" i="3"/>
  <c r="F731" i="3" l="1"/>
  <c r="G731" i="3"/>
  <c r="K731" i="3"/>
  <c r="A732" i="3" l="1"/>
  <c r="B732" i="3" s="1"/>
  <c r="V731" i="3"/>
  <c r="I731" i="3"/>
  <c r="J731" i="3"/>
  <c r="M731" i="3"/>
  <c r="N731" i="3" s="1"/>
  <c r="L731" i="3" l="1"/>
  <c r="W731" i="3"/>
  <c r="AC732" i="3"/>
  <c r="AA732" i="3"/>
  <c r="Z732" i="3"/>
  <c r="P732" i="3"/>
  <c r="Q732" i="3" s="1"/>
  <c r="R732" i="3" s="1"/>
  <c r="S732" i="3" s="1"/>
  <c r="T732" i="3" s="1"/>
  <c r="AE732" i="3"/>
  <c r="AD732" i="3"/>
  <c r="U731" i="3" l="1"/>
  <c r="E732" i="3"/>
  <c r="H732" i="3" s="1"/>
  <c r="D732" i="3"/>
  <c r="AH732" i="3"/>
  <c r="AG732" i="3"/>
  <c r="Y730" i="3"/>
  <c r="F732" i="3" l="1"/>
  <c r="G732" i="3"/>
  <c r="K732" i="3"/>
  <c r="I732" i="3" l="1"/>
  <c r="J732" i="3"/>
  <c r="M732" i="3"/>
  <c r="N732" i="3" s="1"/>
  <c r="A733" i="3"/>
  <c r="B733" i="3" s="1"/>
  <c r="V732" i="3"/>
  <c r="W732" i="3" s="1"/>
  <c r="Z733" i="3" l="1"/>
  <c r="P733" i="3"/>
  <c r="Q733" i="3" s="1"/>
  <c r="R733" i="3" s="1"/>
  <c r="S733" i="3" s="1"/>
  <c r="T733" i="3" s="1"/>
  <c r="AC733" i="3"/>
  <c r="AA733" i="3"/>
  <c r="AE733" i="3"/>
  <c r="AD733" i="3"/>
  <c r="L732" i="3"/>
  <c r="U732" i="3" l="1"/>
  <c r="D733" i="3"/>
  <c r="E733" i="3"/>
  <c r="H733" i="3" s="1"/>
  <c r="AG733" i="3"/>
  <c r="AH733" i="3"/>
  <c r="Y731" i="3"/>
  <c r="F733" i="3" l="1"/>
  <c r="G733" i="3"/>
  <c r="K733" i="3"/>
  <c r="A734" i="3" l="1"/>
  <c r="B734" i="3" s="1"/>
  <c r="V733" i="3"/>
  <c r="I733" i="3"/>
  <c r="J733" i="3"/>
  <c r="M733" i="3"/>
  <c r="N733" i="3" s="1"/>
  <c r="L733" i="3" l="1"/>
  <c r="W733" i="3"/>
  <c r="AC734" i="3"/>
  <c r="AA734" i="3"/>
  <c r="P734" i="3"/>
  <c r="Q734" i="3" s="1"/>
  <c r="R734" i="3" s="1"/>
  <c r="S734" i="3" s="1"/>
  <c r="T734" i="3" s="1"/>
  <c r="AD734" i="3"/>
  <c r="Z734" i="3"/>
  <c r="AE734" i="3"/>
  <c r="U733" i="3" l="1"/>
  <c r="D734" i="3"/>
  <c r="E734" i="3"/>
  <c r="H734" i="3" s="1"/>
  <c r="AH734" i="3"/>
  <c r="AG734" i="3"/>
  <c r="Y732" i="3"/>
  <c r="F734" i="3" l="1"/>
  <c r="G734" i="3"/>
  <c r="K734" i="3"/>
  <c r="I734" i="3" l="1"/>
  <c r="J734" i="3"/>
  <c r="M734" i="3"/>
  <c r="N734" i="3" s="1"/>
  <c r="A735" i="3"/>
  <c r="B735" i="3" s="1"/>
  <c r="V734" i="3"/>
  <c r="AC735" i="3" l="1"/>
  <c r="AD735" i="3"/>
  <c r="Z735" i="3"/>
  <c r="AA735" i="3"/>
  <c r="P735" i="3"/>
  <c r="Q735" i="3" s="1"/>
  <c r="R735" i="3" s="1"/>
  <c r="S735" i="3" s="1"/>
  <c r="T735" i="3" s="1"/>
  <c r="AE735" i="3"/>
  <c r="L734" i="3"/>
  <c r="W734" i="3"/>
  <c r="U734" i="3" l="1"/>
  <c r="E735" i="3" s="1"/>
  <c r="H735" i="3" s="1"/>
  <c r="AG735" i="3"/>
  <c r="D735" i="3"/>
  <c r="AH735" i="3"/>
  <c r="Y733" i="3"/>
  <c r="F735" i="3" l="1"/>
  <c r="G735" i="3"/>
  <c r="K735" i="3"/>
  <c r="I735" i="3" l="1"/>
  <c r="J735" i="3"/>
  <c r="M735" i="3"/>
  <c r="N735" i="3" s="1"/>
  <c r="A736" i="3"/>
  <c r="B736" i="3" s="1"/>
  <c r="V735" i="3"/>
  <c r="W735" i="3" s="1"/>
  <c r="P736" i="3" l="1"/>
  <c r="Q736" i="3" s="1"/>
  <c r="R736" i="3" s="1"/>
  <c r="S736" i="3" s="1"/>
  <c r="T736" i="3" s="1"/>
  <c r="AA736" i="3"/>
  <c r="AC736" i="3"/>
  <c r="AD736" i="3"/>
  <c r="Z736" i="3"/>
  <c r="AE736" i="3"/>
  <c r="L735" i="3"/>
  <c r="U735" i="3" l="1"/>
  <c r="AH736" i="3"/>
  <c r="D736" i="3"/>
  <c r="AG736" i="3"/>
  <c r="E736" i="3"/>
  <c r="H736" i="3" s="1"/>
  <c r="Y734" i="3"/>
  <c r="K736" i="3" l="1"/>
  <c r="F736" i="3"/>
  <c r="G736" i="3"/>
  <c r="I736" i="3" l="1"/>
  <c r="J736" i="3"/>
  <c r="M736" i="3"/>
  <c r="N736" i="3" s="1"/>
  <c r="A737" i="3"/>
  <c r="B737" i="3" s="1"/>
  <c r="V736" i="3"/>
  <c r="W736" i="3" s="1"/>
  <c r="AC737" i="3" l="1"/>
  <c r="Z737" i="3"/>
  <c r="P737" i="3"/>
  <c r="Q737" i="3" s="1"/>
  <c r="R737" i="3" s="1"/>
  <c r="S737" i="3" s="1"/>
  <c r="T737" i="3" s="1"/>
  <c r="AA737" i="3"/>
  <c r="AE737" i="3"/>
  <c r="AD737" i="3"/>
  <c r="L736" i="3"/>
  <c r="U736" i="3" l="1"/>
  <c r="AH737" i="3"/>
  <c r="D737" i="3"/>
  <c r="E737" i="3"/>
  <c r="H737" i="3" s="1"/>
  <c r="AG737" i="3"/>
  <c r="Y735" i="3"/>
  <c r="F737" i="3" l="1"/>
  <c r="G737" i="3"/>
  <c r="K737" i="3"/>
  <c r="A738" i="3" l="1"/>
  <c r="B738" i="3" s="1"/>
  <c r="V737" i="3"/>
  <c r="I737" i="3"/>
  <c r="J737" i="3"/>
  <c r="M737" i="3"/>
  <c r="N737" i="3" s="1"/>
  <c r="L737" i="3" l="1"/>
  <c r="W737" i="3"/>
  <c r="AA738" i="3"/>
  <c r="AC738" i="3"/>
  <c r="Z738" i="3"/>
  <c r="P738" i="3"/>
  <c r="Q738" i="3" s="1"/>
  <c r="R738" i="3" s="1"/>
  <c r="S738" i="3" s="1"/>
  <c r="T738" i="3" s="1"/>
  <c r="AE738" i="3"/>
  <c r="AD738" i="3"/>
  <c r="U737" i="3" l="1"/>
  <c r="E738" i="3"/>
  <c r="H738" i="3" s="1"/>
  <c r="D738" i="3"/>
  <c r="AG738" i="3"/>
  <c r="AH738" i="3"/>
  <c r="Y736" i="3"/>
  <c r="F738" i="3" l="1"/>
  <c r="G738" i="3"/>
  <c r="K738" i="3"/>
  <c r="I738" i="3" l="1"/>
  <c r="J738" i="3"/>
  <c r="M738" i="3"/>
  <c r="N738" i="3" s="1"/>
  <c r="A739" i="3"/>
  <c r="B739" i="3" s="1"/>
  <c r="V738" i="3"/>
  <c r="W738" i="3" s="1"/>
  <c r="P739" i="3" l="1"/>
  <c r="Q739" i="3" s="1"/>
  <c r="R739" i="3" s="1"/>
  <c r="S739" i="3" s="1"/>
  <c r="T739" i="3" s="1"/>
  <c r="AA739" i="3"/>
  <c r="AC739" i="3"/>
  <c r="Z739" i="3"/>
  <c r="AD739" i="3"/>
  <c r="AE739" i="3"/>
  <c r="L738" i="3"/>
  <c r="AH739" i="3" l="1"/>
  <c r="U738" i="3"/>
  <c r="E739" i="3" s="1"/>
  <c r="H739" i="3" s="1"/>
  <c r="AG739" i="3"/>
  <c r="D739" i="3"/>
  <c r="Y737" i="3"/>
  <c r="K739" i="3" l="1"/>
  <c r="F739" i="3"/>
  <c r="G739" i="3"/>
  <c r="I739" i="3" l="1"/>
  <c r="J739" i="3"/>
  <c r="M739" i="3"/>
  <c r="N739" i="3" s="1"/>
  <c r="A740" i="3"/>
  <c r="B740" i="3" s="1"/>
  <c r="V739" i="3"/>
  <c r="W739" i="3" s="1"/>
  <c r="P740" i="3" l="1"/>
  <c r="Q740" i="3" s="1"/>
  <c r="R740" i="3" s="1"/>
  <c r="S740" i="3" s="1"/>
  <c r="T740" i="3" s="1"/>
  <c r="AD740" i="3"/>
  <c r="AA740" i="3"/>
  <c r="AC740" i="3"/>
  <c r="Z740" i="3"/>
  <c r="AE740" i="3"/>
  <c r="L739" i="3"/>
  <c r="U739" i="3" l="1"/>
  <c r="E740" i="3"/>
  <c r="H740" i="3" s="1"/>
  <c r="D740" i="3"/>
  <c r="AH740" i="3"/>
  <c r="AG740" i="3"/>
  <c r="Y738" i="3"/>
  <c r="K740" i="3" l="1"/>
  <c r="F740" i="3"/>
  <c r="G740" i="3"/>
  <c r="A741" i="3" l="1"/>
  <c r="B741" i="3" s="1"/>
  <c r="V740" i="3"/>
  <c r="I740" i="3"/>
  <c r="J740" i="3"/>
  <c r="M740" i="3"/>
  <c r="N740" i="3" s="1"/>
  <c r="W740" i="3" l="1"/>
  <c r="L740" i="3"/>
  <c r="AA741" i="3"/>
  <c r="AD741" i="3"/>
  <c r="Z741" i="3"/>
  <c r="AC741" i="3"/>
  <c r="P741" i="3"/>
  <c r="Q741" i="3" s="1"/>
  <c r="R741" i="3" s="1"/>
  <c r="S741" i="3" s="1"/>
  <c r="T741" i="3" s="1"/>
  <c r="AE741" i="3"/>
  <c r="U740" i="3" l="1"/>
  <c r="E741" i="3"/>
  <c r="H741" i="3" s="1"/>
  <c r="D741" i="3"/>
  <c r="AH741" i="3"/>
  <c r="AG741" i="3"/>
  <c r="Y739" i="3"/>
  <c r="F741" i="3" l="1"/>
  <c r="G741" i="3"/>
  <c r="K741" i="3"/>
  <c r="A742" i="3" l="1"/>
  <c r="B742" i="3" s="1"/>
  <c r="V741" i="3"/>
  <c r="I741" i="3"/>
  <c r="J741" i="3"/>
  <c r="M741" i="3"/>
  <c r="N741" i="3" s="1"/>
  <c r="L741" i="3" l="1"/>
  <c r="W741" i="3"/>
  <c r="AC742" i="3"/>
  <c r="AD742" i="3"/>
  <c r="AA742" i="3"/>
  <c r="Z742" i="3"/>
  <c r="P742" i="3"/>
  <c r="Q742" i="3" s="1"/>
  <c r="R742" i="3" s="1"/>
  <c r="S742" i="3" s="1"/>
  <c r="T742" i="3" s="1"/>
  <c r="AE742" i="3"/>
  <c r="U741" i="3" l="1"/>
  <c r="E742" i="3"/>
  <c r="H742" i="3" s="1"/>
  <c r="AH742" i="3"/>
  <c r="D742" i="3"/>
  <c r="AG742" i="3"/>
  <c r="Y740" i="3"/>
  <c r="F742" i="3" l="1"/>
  <c r="G742" i="3"/>
  <c r="K742" i="3"/>
  <c r="A743" i="3" l="1"/>
  <c r="B743" i="3" s="1"/>
  <c r="V742" i="3"/>
  <c r="I742" i="3"/>
  <c r="J742" i="3"/>
  <c r="M742" i="3"/>
  <c r="N742" i="3" s="1"/>
  <c r="L742" i="3" l="1"/>
  <c r="W742" i="3"/>
  <c r="AD743" i="3"/>
  <c r="AA743" i="3"/>
  <c r="P743" i="3"/>
  <c r="Q743" i="3" s="1"/>
  <c r="R743" i="3" s="1"/>
  <c r="S743" i="3" s="1"/>
  <c r="T743" i="3" s="1"/>
  <c r="Z743" i="3"/>
  <c r="AC743" i="3"/>
  <c r="AE743" i="3"/>
  <c r="U742" i="3" l="1"/>
  <c r="E743" i="3" s="1"/>
  <c r="H743" i="3" s="1"/>
  <c r="AH743" i="3"/>
  <c r="AG743" i="3"/>
  <c r="D743" i="3"/>
  <c r="Y741" i="3"/>
  <c r="F743" i="3" l="1"/>
  <c r="G743" i="3"/>
  <c r="K743" i="3"/>
  <c r="I743" i="3" l="1"/>
  <c r="J743" i="3"/>
  <c r="M743" i="3"/>
  <c r="N743" i="3" s="1"/>
  <c r="A744" i="3"/>
  <c r="B744" i="3" s="1"/>
  <c r="V743" i="3"/>
  <c r="W743" i="3" s="1"/>
  <c r="AC744" i="3" l="1"/>
  <c r="Z744" i="3"/>
  <c r="P744" i="3"/>
  <c r="Q744" i="3" s="1"/>
  <c r="R744" i="3" s="1"/>
  <c r="S744" i="3" s="1"/>
  <c r="T744" i="3" s="1"/>
  <c r="AA744" i="3"/>
  <c r="AD744" i="3"/>
  <c r="AE744" i="3"/>
  <c r="L743" i="3"/>
  <c r="U743" i="3" l="1"/>
  <c r="E744" i="3"/>
  <c r="H744" i="3" s="1"/>
  <c r="D744" i="3"/>
  <c r="AH744" i="3"/>
  <c r="AG744" i="3"/>
  <c r="Y742" i="3"/>
  <c r="K744" i="3" l="1"/>
  <c r="F744" i="3"/>
  <c r="G744" i="3"/>
  <c r="I744" i="3" l="1"/>
  <c r="J744" i="3"/>
  <c r="M744" i="3"/>
  <c r="N744" i="3" s="1"/>
  <c r="A745" i="3"/>
  <c r="B745" i="3" s="1"/>
  <c r="V744" i="3"/>
  <c r="W744" i="3" s="1"/>
  <c r="Z745" i="3" l="1"/>
  <c r="AA745" i="3"/>
  <c r="AD745" i="3"/>
  <c r="P745" i="3"/>
  <c r="Q745" i="3" s="1"/>
  <c r="R745" i="3" s="1"/>
  <c r="S745" i="3" s="1"/>
  <c r="T745" i="3" s="1"/>
  <c r="AC745" i="3"/>
  <c r="AE745" i="3"/>
  <c r="L744" i="3"/>
  <c r="U744" i="3" l="1"/>
  <c r="AG745" i="3"/>
  <c r="E745" i="3"/>
  <c r="H745" i="3" s="1"/>
  <c r="D745" i="3"/>
  <c r="AH745" i="3"/>
  <c r="Y743" i="3"/>
  <c r="K745" i="3" l="1"/>
  <c r="F745" i="3"/>
  <c r="G745" i="3"/>
  <c r="I745" i="3" l="1"/>
  <c r="J745" i="3"/>
  <c r="M745" i="3"/>
  <c r="N745" i="3" s="1"/>
  <c r="A746" i="3"/>
  <c r="B746" i="3" s="1"/>
  <c r="V745" i="3"/>
  <c r="W745" i="3" s="1"/>
  <c r="L745" i="3" l="1"/>
  <c r="Z746" i="3"/>
  <c r="AC746" i="3"/>
  <c r="AA746" i="3"/>
  <c r="P746" i="3"/>
  <c r="Q746" i="3" s="1"/>
  <c r="R746" i="3" s="1"/>
  <c r="S746" i="3" s="1"/>
  <c r="T746" i="3" s="1"/>
  <c r="AE746" i="3"/>
  <c r="AD746" i="3"/>
  <c r="U745" i="3" l="1"/>
  <c r="D746" i="3"/>
  <c r="AG746" i="3"/>
  <c r="E746" i="3"/>
  <c r="H746" i="3" s="1"/>
  <c r="AH746" i="3"/>
  <c r="Y744" i="3"/>
  <c r="K746" i="3" l="1"/>
  <c r="F746" i="3"/>
  <c r="G746" i="3"/>
  <c r="I746" i="3" l="1"/>
  <c r="J746" i="3"/>
  <c r="M746" i="3"/>
  <c r="N746" i="3" s="1"/>
  <c r="A747" i="3"/>
  <c r="B747" i="3" s="1"/>
  <c r="V746" i="3"/>
  <c r="W746" i="3" s="1"/>
  <c r="AA747" i="3" l="1"/>
  <c r="AC747" i="3"/>
  <c r="P747" i="3"/>
  <c r="Q747" i="3" s="1"/>
  <c r="R747" i="3" s="1"/>
  <c r="S747" i="3" s="1"/>
  <c r="T747" i="3" s="1"/>
  <c r="Z747" i="3"/>
  <c r="AE747" i="3"/>
  <c r="AD747" i="3"/>
  <c r="L746" i="3"/>
  <c r="U746" i="3" l="1"/>
  <c r="AG747" i="3"/>
  <c r="E747" i="3"/>
  <c r="H747" i="3" s="1"/>
  <c r="AH747" i="3"/>
  <c r="D747" i="3"/>
  <c r="Y745" i="3"/>
  <c r="F747" i="3" l="1"/>
  <c r="G747" i="3"/>
  <c r="K747" i="3"/>
  <c r="I747" i="3" l="1"/>
  <c r="J747" i="3"/>
  <c r="M747" i="3"/>
  <c r="N747" i="3" s="1"/>
  <c r="A748" i="3"/>
  <c r="B748" i="3" s="1"/>
  <c r="V747" i="3"/>
  <c r="W747" i="3" s="1"/>
  <c r="AC748" i="3" l="1"/>
  <c r="Z748" i="3"/>
  <c r="P748" i="3"/>
  <c r="Q748" i="3" s="1"/>
  <c r="R748" i="3" s="1"/>
  <c r="S748" i="3" s="1"/>
  <c r="T748" i="3" s="1"/>
  <c r="AA748" i="3"/>
  <c r="AE748" i="3"/>
  <c r="AD748" i="3"/>
  <c r="L747" i="3"/>
  <c r="U747" i="3" l="1"/>
  <c r="E748" i="3"/>
  <c r="H748" i="3" s="1"/>
  <c r="D748" i="3"/>
  <c r="AH748" i="3"/>
  <c r="AG748" i="3"/>
  <c r="Y746" i="3"/>
  <c r="F748" i="3" l="1"/>
  <c r="G748" i="3"/>
  <c r="K748" i="3"/>
  <c r="I748" i="3" l="1"/>
  <c r="J748" i="3"/>
  <c r="M748" i="3"/>
  <c r="N748" i="3" s="1"/>
  <c r="A749" i="3"/>
  <c r="B749" i="3" s="1"/>
  <c r="V748" i="3"/>
  <c r="W748" i="3" s="1"/>
  <c r="AC749" i="3" l="1"/>
  <c r="P749" i="3"/>
  <c r="Q749" i="3" s="1"/>
  <c r="R749" i="3" s="1"/>
  <c r="S749" i="3" s="1"/>
  <c r="T749" i="3" s="1"/>
  <c r="AA749" i="3"/>
  <c r="Z749" i="3"/>
  <c r="AE749" i="3"/>
  <c r="AD749" i="3"/>
  <c r="L748" i="3"/>
  <c r="U748" i="3" l="1"/>
  <c r="E749" i="3" s="1"/>
  <c r="H749" i="3" s="1"/>
  <c r="AG749" i="3"/>
  <c r="AH749" i="3"/>
  <c r="D749" i="3"/>
  <c r="Y747" i="3"/>
  <c r="F749" i="3" l="1"/>
  <c r="G749" i="3"/>
  <c r="K749" i="3"/>
  <c r="I749" i="3" l="1"/>
  <c r="J749" i="3"/>
  <c r="M749" i="3"/>
  <c r="N749" i="3" s="1"/>
  <c r="A750" i="3"/>
  <c r="B750" i="3" s="1"/>
  <c r="V749" i="3"/>
  <c r="W749" i="3" s="1"/>
  <c r="AA750" i="3" l="1"/>
  <c r="P750" i="3"/>
  <c r="Q750" i="3" s="1"/>
  <c r="R750" i="3" s="1"/>
  <c r="S750" i="3" s="1"/>
  <c r="T750" i="3" s="1"/>
  <c r="AC750" i="3"/>
  <c r="Z750" i="3"/>
  <c r="AE750" i="3"/>
  <c r="AD750" i="3"/>
  <c r="L749" i="3"/>
  <c r="AH750" i="3" l="1"/>
  <c r="AG750" i="3"/>
  <c r="U749" i="3"/>
  <c r="D750" i="3" s="1"/>
  <c r="E750" i="3"/>
  <c r="H750" i="3" s="1"/>
  <c r="Y748" i="3"/>
  <c r="K750" i="3" l="1"/>
  <c r="F750" i="3"/>
  <c r="G750" i="3"/>
  <c r="I750" i="3" l="1"/>
  <c r="J750" i="3"/>
  <c r="M750" i="3"/>
  <c r="N750" i="3" s="1"/>
  <c r="A751" i="3"/>
  <c r="B751" i="3" s="1"/>
  <c r="V750" i="3"/>
  <c r="W750" i="3" s="1"/>
  <c r="P751" i="3" l="1"/>
  <c r="Q751" i="3" s="1"/>
  <c r="R751" i="3" s="1"/>
  <c r="S751" i="3" s="1"/>
  <c r="T751" i="3" s="1"/>
  <c r="AA751" i="3"/>
  <c r="Z751" i="3"/>
  <c r="AC751" i="3"/>
  <c r="AE751" i="3"/>
  <c r="AD751" i="3"/>
  <c r="L750" i="3"/>
  <c r="U750" i="3" l="1"/>
  <c r="E751" i="3"/>
  <c r="H751" i="3" s="1"/>
  <c r="AG751" i="3"/>
  <c r="D751" i="3"/>
  <c r="AH751" i="3"/>
  <c r="Y749" i="3"/>
  <c r="K751" i="3" l="1"/>
  <c r="F751" i="3"/>
  <c r="G751" i="3"/>
  <c r="I751" i="3" l="1"/>
  <c r="J751" i="3"/>
  <c r="M751" i="3"/>
  <c r="N751" i="3" s="1"/>
  <c r="A752" i="3"/>
  <c r="B752" i="3" s="1"/>
  <c r="V751" i="3"/>
  <c r="W751" i="3" s="1"/>
  <c r="Z752" i="3" l="1"/>
  <c r="AA752" i="3"/>
  <c r="AC752" i="3"/>
  <c r="P752" i="3"/>
  <c r="Q752" i="3" s="1"/>
  <c r="R752" i="3" s="1"/>
  <c r="S752" i="3" s="1"/>
  <c r="T752" i="3" s="1"/>
  <c r="AE752" i="3"/>
  <c r="AD752" i="3"/>
  <c r="L751" i="3"/>
  <c r="U751" i="3" l="1"/>
  <c r="E752" i="3" s="1"/>
  <c r="H752" i="3" s="1"/>
  <c r="AG752" i="3"/>
  <c r="AH752" i="3"/>
  <c r="D752" i="3"/>
  <c r="Y750" i="3"/>
  <c r="F752" i="3" l="1"/>
  <c r="G752" i="3"/>
  <c r="K752" i="3"/>
  <c r="A753" i="3" l="1"/>
  <c r="B753" i="3" s="1"/>
  <c r="V752" i="3"/>
  <c r="I752" i="3"/>
  <c r="J752" i="3"/>
  <c r="M752" i="3"/>
  <c r="N752" i="3" s="1"/>
  <c r="W752" i="3" l="1"/>
  <c r="L752" i="3"/>
  <c r="AC753" i="3"/>
  <c r="AA753" i="3"/>
  <c r="Z753" i="3"/>
  <c r="P753" i="3"/>
  <c r="Q753" i="3" s="1"/>
  <c r="R753" i="3" s="1"/>
  <c r="S753" i="3" s="1"/>
  <c r="T753" i="3" s="1"/>
  <c r="AE753" i="3"/>
  <c r="AD753" i="3"/>
  <c r="AG753" i="3" l="1"/>
  <c r="U752" i="3"/>
  <c r="E753" i="3" s="1"/>
  <c r="H753" i="3" s="1"/>
  <c r="AH753" i="3"/>
  <c r="D753" i="3"/>
  <c r="Y751" i="3"/>
  <c r="F753" i="3" l="1"/>
  <c r="G753" i="3"/>
  <c r="K753" i="3"/>
  <c r="A754" i="3" l="1"/>
  <c r="B754" i="3" s="1"/>
  <c r="V753" i="3"/>
  <c r="I753" i="3"/>
  <c r="J753" i="3"/>
  <c r="M753" i="3"/>
  <c r="N753" i="3" s="1"/>
  <c r="L753" i="3" l="1"/>
  <c r="W753" i="3"/>
  <c r="AC754" i="3"/>
  <c r="Z754" i="3"/>
  <c r="AA754" i="3"/>
  <c r="P754" i="3"/>
  <c r="Q754" i="3" s="1"/>
  <c r="R754" i="3" s="1"/>
  <c r="S754" i="3" s="1"/>
  <c r="T754" i="3" s="1"/>
  <c r="AE754" i="3"/>
  <c r="AD754" i="3"/>
  <c r="AG754" i="3" l="1"/>
  <c r="AH754" i="3"/>
  <c r="U753" i="3"/>
  <c r="E754" i="3" s="1"/>
  <c r="H754" i="3" s="1"/>
  <c r="D754" i="3"/>
  <c r="Y752" i="3"/>
  <c r="F754" i="3" l="1"/>
  <c r="G754" i="3"/>
  <c r="K754" i="3"/>
  <c r="A755" i="3" l="1"/>
  <c r="B755" i="3" s="1"/>
  <c r="V754" i="3"/>
  <c r="I754" i="3"/>
  <c r="J754" i="3"/>
  <c r="M754" i="3"/>
  <c r="N754" i="3" s="1"/>
  <c r="L754" i="3" l="1"/>
  <c r="W754" i="3"/>
  <c r="P755" i="3"/>
  <c r="Q755" i="3" s="1"/>
  <c r="R755" i="3" s="1"/>
  <c r="S755" i="3" s="1"/>
  <c r="T755" i="3" s="1"/>
  <c r="AA755" i="3"/>
  <c r="Z755" i="3"/>
  <c r="AC755" i="3"/>
  <c r="AE755" i="3"/>
  <c r="AD755" i="3"/>
  <c r="U754" i="3" l="1"/>
  <c r="E755" i="3"/>
  <c r="H755" i="3" s="1"/>
  <c r="AH755" i="3"/>
  <c r="AG755" i="3"/>
  <c r="D755" i="3"/>
  <c r="Y753" i="3"/>
  <c r="F755" i="3" l="1"/>
  <c r="G755" i="3"/>
  <c r="K755" i="3"/>
  <c r="A756" i="3" l="1"/>
  <c r="B756" i="3" s="1"/>
  <c r="V755" i="3"/>
  <c r="I755" i="3"/>
  <c r="J755" i="3"/>
  <c r="M755" i="3"/>
  <c r="N755" i="3" s="1"/>
  <c r="L755" i="3" l="1"/>
  <c r="W755" i="3"/>
  <c r="Z756" i="3"/>
  <c r="P756" i="3"/>
  <c r="Q756" i="3" s="1"/>
  <c r="R756" i="3" s="1"/>
  <c r="S756" i="3" s="1"/>
  <c r="T756" i="3" s="1"/>
  <c r="AC756" i="3"/>
  <c r="AA756" i="3"/>
  <c r="AD756" i="3"/>
  <c r="AE756" i="3"/>
  <c r="AG756" i="3" l="1"/>
  <c r="U755" i="3"/>
  <c r="E756" i="3" s="1"/>
  <c r="H756" i="3" s="1"/>
  <c r="AH756" i="3"/>
  <c r="D756" i="3"/>
  <c r="Y754" i="3"/>
  <c r="K756" i="3" l="1"/>
  <c r="F756" i="3"/>
  <c r="G756" i="3"/>
  <c r="A757" i="3" l="1"/>
  <c r="B757" i="3" s="1"/>
  <c r="V756" i="3"/>
  <c r="I756" i="3"/>
  <c r="J756" i="3"/>
  <c r="M756" i="3"/>
  <c r="N756" i="3" s="1"/>
  <c r="L756" i="3" l="1"/>
  <c r="W756" i="3"/>
  <c r="AC757" i="3"/>
  <c r="Z757" i="3"/>
  <c r="P757" i="3"/>
  <c r="Q757" i="3" s="1"/>
  <c r="R757" i="3" s="1"/>
  <c r="S757" i="3" s="1"/>
  <c r="T757" i="3" s="1"/>
  <c r="AA757" i="3"/>
  <c r="AE757" i="3"/>
  <c r="AD757" i="3"/>
  <c r="U756" i="3" l="1"/>
  <c r="E757" i="3"/>
  <c r="H757" i="3" s="1"/>
  <c r="AH757" i="3"/>
  <c r="AG757" i="3"/>
  <c r="D757" i="3"/>
  <c r="Y755" i="3"/>
  <c r="F757" i="3" l="1"/>
  <c r="G757" i="3"/>
  <c r="K757" i="3"/>
  <c r="A758" i="3" l="1"/>
  <c r="B758" i="3" s="1"/>
  <c r="V757" i="3"/>
  <c r="I757" i="3"/>
  <c r="J757" i="3"/>
  <c r="M757" i="3"/>
  <c r="N757" i="3" s="1"/>
  <c r="L757" i="3" l="1"/>
  <c r="W757" i="3"/>
  <c r="AA758" i="3"/>
  <c r="Z758" i="3"/>
  <c r="P758" i="3"/>
  <c r="Q758" i="3" s="1"/>
  <c r="R758" i="3" s="1"/>
  <c r="S758" i="3" s="1"/>
  <c r="T758" i="3" s="1"/>
  <c r="AC758" i="3"/>
  <c r="AE758" i="3"/>
  <c r="AD758" i="3"/>
  <c r="AG758" i="3" l="1"/>
  <c r="U757" i="3"/>
  <c r="D758" i="3" s="1"/>
  <c r="AH758" i="3"/>
  <c r="E758" i="3"/>
  <c r="H758" i="3" s="1"/>
  <c r="Y756" i="3"/>
  <c r="F758" i="3" l="1"/>
  <c r="G758" i="3"/>
  <c r="K758" i="3"/>
  <c r="I758" i="3" l="1"/>
  <c r="J758" i="3"/>
  <c r="M758" i="3"/>
  <c r="N758" i="3" s="1"/>
  <c r="A759" i="3"/>
  <c r="B759" i="3" s="1"/>
  <c r="V758" i="3"/>
  <c r="W758" i="3" s="1"/>
  <c r="L758" i="3" l="1"/>
  <c r="AA759" i="3"/>
  <c r="P759" i="3"/>
  <c r="Q759" i="3" s="1"/>
  <c r="R759" i="3" s="1"/>
  <c r="S759" i="3" s="1"/>
  <c r="T759" i="3" s="1"/>
  <c r="Z759" i="3"/>
  <c r="AC759" i="3"/>
  <c r="AE759" i="3"/>
  <c r="AD759" i="3"/>
  <c r="U758" i="3" l="1"/>
  <c r="D759" i="3" s="1"/>
  <c r="AG759" i="3"/>
  <c r="AH759" i="3"/>
  <c r="Y757" i="3"/>
  <c r="E759" i="3" l="1"/>
  <c r="H759" i="3" s="1"/>
  <c r="K759" i="3" s="1"/>
  <c r="G759" i="3"/>
  <c r="F759" i="3" l="1"/>
  <c r="A760" i="3"/>
  <c r="B760" i="3" s="1"/>
  <c r="V759" i="3"/>
  <c r="I759" i="3"/>
  <c r="J759" i="3"/>
  <c r="M759" i="3"/>
  <c r="N759" i="3" s="1"/>
  <c r="W759" i="3" l="1"/>
  <c r="L759" i="3"/>
  <c r="AA760" i="3"/>
  <c r="AC760" i="3"/>
  <c r="P760" i="3"/>
  <c r="Q760" i="3" s="1"/>
  <c r="R760" i="3" s="1"/>
  <c r="S760" i="3" s="1"/>
  <c r="T760" i="3" s="1"/>
  <c r="Z760" i="3"/>
  <c r="AE760" i="3"/>
  <c r="AD760" i="3"/>
  <c r="U759" i="3" l="1"/>
  <c r="AH760" i="3"/>
  <c r="AG760" i="3"/>
  <c r="D760" i="3"/>
  <c r="E760" i="3"/>
  <c r="H760" i="3" s="1"/>
  <c r="Y758" i="3"/>
  <c r="F760" i="3" l="1"/>
  <c r="G760" i="3"/>
  <c r="K760" i="3"/>
  <c r="A761" i="3" l="1"/>
  <c r="B761" i="3" s="1"/>
  <c r="V760" i="3"/>
  <c r="I760" i="3"/>
  <c r="J760" i="3"/>
  <c r="M760" i="3"/>
  <c r="N760" i="3" s="1"/>
  <c r="L760" i="3" l="1"/>
  <c r="W760" i="3"/>
  <c r="P761" i="3"/>
  <c r="Q761" i="3" s="1"/>
  <c r="R761" i="3" s="1"/>
  <c r="S761" i="3" s="1"/>
  <c r="T761" i="3" s="1"/>
  <c r="AA761" i="3"/>
  <c r="Z761" i="3"/>
  <c r="AC761" i="3"/>
  <c r="AE761" i="3"/>
  <c r="AD761" i="3"/>
  <c r="U760" i="3" l="1"/>
  <c r="D761" i="3"/>
  <c r="AG761" i="3"/>
  <c r="AH761" i="3"/>
  <c r="E761" i="3"/>
  <c r="H761" i="3" s="1"/>
  <c r="Y759" i="3"/>
  <c r="K761" i="3" l="1"/>
  <c r="F761" i="3"/>
  <c r="G761" i="3"/>
  <c r="I761" i="3" l="1"/>
  <c r="J761" i="3"/>
  <c r="M761" i="3"/>
  <c r="N761" i="3" s="1"/>
  <c r="A762" i="3"/>
  <c r="B762" i="3" s="1"/>
  <c r="V761" i="3"/>
  <c r="W761" i="3" s="1"/>
  <c r="AC762" i="3" l="1"/>
  <c r="AA762" i="3"/>
  <c r="Z762" i="3"/>
  <c r="P762" i="3"/>
  <c r="Q762" i="3" s="1"/>
  <c r="R762" i="3" s="1"/>
  <c r="S762" i="3" s="1"/>
  <c r="T762" i="3" s="1"/>
  <c r="AE762" i="3"/>
  <c r="AD762" i="3"/>
  <c r="L761" i="3"/>
  <c r="U761" i="3" l="1"/>
  <c r="E762" i="3"/>
  <c r="H762" i="3" s="1"/>
  <c r="AH762" i="3"/>
  <c r="AG762" i="3"/>
  <c r="D762" i="3"/>
  <c r="Y760" i="3"/>
  <c r="K762" i="3" l="1"/>
  <c r="F762" i="3"/>
  <c r="G762" i="3"/>
  <c r="I762" i="3" l="1"/>
  <c r="J762" i="3"/>
  <c r="M762" i="3"/>
  <c r="N762" i="3" s="1"/>
  <c r="A763" i="3"/>
  <c r="B763" i="3" s="1"/>
  <c r="V762" i="3"/>
  <c r="W762" i="3" s="1"/>
  <c r="Z763" i="3" l="1"/>
  <c r="AA763" i="3"/>
  <c r="P763" i="3"/>
  <c r="Q763" i="3" s="1"/>
  <c r="R763" i="3" s="1"/>
  <c r="S763" i="3" s="1"/>
  <c r="T763" i="3" s="1"/>
  <c r="AC763" i="3"/>
  <c r="AE763" i="3"/>
  <c r="AD763" i="3"/>
  <c r="L762" i="3"/>
  <c r="U762" i="3" l="1"/>
  <c r="D763" i="3"/>
  <c r="AG763" i="3"/>
  <c r="AH763" i="3"/>
  <c r="E763" i="3"/>
  <c r="H763" i="3" s="1"/>
  <c r="Y761" i="3"/>
  <c r="K763" i="3" l="1"/>
  <c r="F763" i="3"/>
  <c r="G763" i="3"/>
  <c r="I763" i="3" l="1"/>
  <c r="J763" i="3"/>
  <c r="M763" i="3"/>
  <c r="N763" i="3" s="1"/>
  <c r="A764" i="3"/>
  <c r="B764" i="3" s="1"/>
  <c r="V763" i="3"/>
  <c r="W763" i="3" s="1"/>
  <c r="Z764" i="3" l="1"/>
  <c r="AC764" i="3"/>
  <c r="AA764" i="3"/>
  <c r="P764" i="3"/>
  <c r="Q764" i="3" s="1"/>
  <c r="R764" i="3" s="1"/>
  <c r="S764" i="3" s="1"/>
  <c r="T764" i="3" s="1"/>
  <c r="AE764" i="3"/>
  <c r="AD764" i="3"/>
  <c r="L763" i="3"/>
  <c r="U763" i="3" l="1"/>
  <c r="E764" i="3"/>
  <c r="H764" i="3" s="1"/>
  <c r="AG764" i="3"/>
  <c r="D764" i="3"/>
  <c r="AH764" i="3"/>
  <c r="Y762" i="3"/>
  <c r="F764" i="3" l="1"/>
  <c r="G764" i="3"/>
  <c r="K764" i="3"/>
  <c r="I764" i="3" l="1"/>
  <c r="J764" i="3"/>
  <c r="M764" i="3"/>
  <c r="N764" i="3" s="1"/>
  <c r="A765" i="3"/>
  <c r="B765" i="3" s="1"/>
  <c r="V764" i="3"/>
  <c r="W764" i="3" s="1"/>
  <c r="L764" i="3" l="1"/>
  <c r="P765" i="3"/>
  <c r="Q765" i="3" s="1"/>
  <c r="R765" i="3" s="1"/>
  <c r="S765" i="3" s="1"/>
  <c r="T765" i="3" s="1"/>
  <c r="AC765" i="3"/>
  <c r="Z765" i="3"/>
  <c r="AA765" i="3"/>
  <c r="AE765" i="3"/>
  <c r="AD765" i="3"/>
  <c r="AG765" i="3" l="1"/>
  <c r="AH765" i="3"/>
  <c r="U764" i="3"/>
  <c r="D765" i="3" s="1"/>
  <c r="E765" i="3"/>
  <c r="H765" i="3" s="1"/>
  <c r="Y763" i="3"/>
  <c r="K765" i="3" l="1"/>
  <c r="F765" i="3"/>
  <c r="G765" i="3"/>
  <c r="I765" i="3" l="1"/>
  <c r="J765" i="3"/>
  <c r="M765" i="3"/>
  <c r="N765" i="3" s="1"/>
  <c r="A766" i="3"/>
  <c r="B766" i="3" s="1"/>
  <c r="V765" i="3"/>
  <c r="W765" i="3" s="1"/>
  <c r="Z766" i="3" l="1"/>
  <c r="P766" i="3"/>
  <c r="Q766" i="3" s="1"/>
  <c r="R766" i="3" s="1"/>
  <c r="S766" i="3" s="1"/>
  <c r="T766" i="3" s="1"/>
  <c r="AA766" i="3"/>
  <c r="AC766" i="3"/>
  <c r="AE766" i="3"/>
  <c r="AD766" i="3"/>
  <c r="L765" i="3"/>
  <c r="U765" i="3" l="1"/>
  <c r="E766" i="3"/>
  <c r="H766" i="3" s="1"/>
  <c r="D766" i="3"/>
  <c r="AG766" i="3"/>
  <c r="AH766" i="3"/>
  <c r="Y764" i="3"/>
  <c r="K766" i="3" l="1"/>
  <c r="F766" i="3"/>
  <c r="G766" i="3"/>
  <c r="I766" i="3" l="1"/>
  <c r="J766" i="3"/>
  <c r="M766" i="3"/>
  <c r="N766" i="3" s="1"/>
  <c r="A767" i="3"/>
  <c r="B767" i="3" s="1"/>
  <c r="V766" i="3"/>
  <c r="W766" i="3" s="1"/>
  <c r="AC767" i="3" l="1"/>
  <c r="AA767" i="3"/>
  <c r="Z767" i="3"/>
  <c r="P767" i="3"/>
  <c r="Q767" i="3" s="1"/>
  <c r="R767" i="3" s="1"/>
  <c r="S767" i="3" s="1"/>
  <c r="T767" i="3" s="1"/>
  <c r="AE767" i="3"/>
  <c r="AD767" i="3"/>
  <c r="L766" i="3"/>
  <c r="AH767" i="3" l="1"/>
  <c r="AG767" i="3"/>
  <c r="U766" i="3"/>
  <c r="D767" i="3" s="1"/>
  <c r="E767" i="3"/>
  <c r="H767" i="3" s="1"/>
  <c r="Y765" i="3"/>
  <c r="F767" i="3" l="1"/>
  <c r="G767" i="3"/>
  <c r="K767" i="3"/>
  <c r="A768" i="3" l="1"/>
  <c r="B768" i="3" s="1"/>
  <c r="V767" i="3"/>
  <c r="I767" i="3"/>
  <c r="J767" i="3"/>
  <c r="M767" i="3"/>
  <c r="N767" i="3" s="1"/>
  <c r="L767" i="3" l="1"/>
  <c r="W767" i="3"/>
  <c r="AC768" i="3"/>
  <c r="P768" i="3"/>
  <c r="Q768" i="3" s="1"/>
  <c r="R768" i="3" s="1"/>
  <c r="S768" i="3" s="1"/>
  <c r="T768" i="3" s="1"/>
  <c r="Z768" i="3"/>
  <c r="AA768" i="3"/>
  <c r="AE768" i="3"/>
  <c r="AD768" i="3"/>
  <c r="U767" i="3" l="1"/>
  <c r="D768" i="3"/>
  <c r="AH768" i="3"/>
  <c r="E768" i="3"/>
  <c r="H768" i="3" s="1"/>
  <c r="AG768" i="3"/>
  <c r="Y766" i="3"/>
  <c r="K768" i="3" l="1"/>
  <c r="F768" i="3"/>
  <c r="G768" i="3"/>
  <c r="I768" i="3" l="1"/>
  <c r="J768" i="3"/>
  <c r="M768" i="3"/>
  <c r="N768" i="3" s="1"/>
  <c r="A769" i="3"/>
  <c r="B769" i="3" s="1"/>
  <c r="V768" i="3"/>
  <c r="W768" i="3" s="1"/>
  <c r="L768" i="3" l="1"/>
  <c r="AC769" i="3"/>
  <c r="P769" i="3"/>
  <c r="Q769" i="3" s="1"/>
  <c r="R769" i="3" s="1"/>
  <c r="S769" i="3" s="1"/>
  <c r="T769" i="3" s="1"/>
  <c r="AA769" i="3"/>
  <c r="Z769" i="3"/>
  <c r="AE769" i="3"/>
  <c r="AD769" i="3"/>
  <c r="U768" i="3" l="1"/>
  <c r="AG769" i="3"/>
  <c r="D769" i="3"/>
  <c r="AH769" i="3"/>
  <c r="E769" i="3"/>
  <c r="H769" i="3" s="1"/>
  <c r="Y767" i="3"/>
  <c r="K769" i="3" l="1"/>
  <c r="F769" i="3"/>
  <c r="G769" i="3"/>
  <c r="I769" i="3" l="1"/>
  <c r="J769" i="3"/>
  <c r="M769" i="3"/>
  <c r="N769" i="3" s="1"/>
  <c r="A770" i="3"/>
  <c r="B770" i="3" s="1"/>
  <c r="V769" i="3"/>
  <c r="W769" i="3" s="1"/>
  <c r="AC770" i="3" l="1"/>
  <c r="Z770" i="3"/>
  <c r="P770" i="3"/>
  <c r="Q770" i="3" s="1"/>
  <c r="R770" i="3" s="1"/>
  <c r="S770" i="3" s="1"/>
  <c r="T770" i="3" s="1"/>
  <c r="AD770" i="3"/>
  <c r="AA770" i="3"/>
  <c r="AE770" i="3"/>
  <c r="L769" i="3"/>
  <c r="U769" i="3" l="1"/>
  <c r="E770" i="3" s="1"/>
  <c r="H770" i="3" s="1"/>
  <c r="D770" i="3"/>
  <c r="AH770" i="3"/>
  <c r="AG770" i="3"/>
  <c r="Y768" i="3"/>
  <c r="K770" i="3" l="1"/>
  <c r="F770" i="3"/>
  <c r="G770" i="3"/>
  <c r="I770" i="3" l="1"/>
  <c r="J770" i="3"/>
  <c r="M770" i="3"/>
  <c r="N770" i="3" s="1"/>
  <c r="A771" i="3"/>
  <c r="B771" i="3" s="1"/>
  <c r="V770" i="3"/>
  <c r="W770" i="3" s="1"/>
  <c r="AC771" i="3" l="1"/>
  <c r="AA771" i="3"/>
  <c r="P771" i="3"/>
  <c r="Q771" i="3" s="1"/>
  <c r="R771" i="3" s="1"/>
  <c r="S771" i="3" s="1"/>
  <c r="T771" i="3" s="1"/>
  <c r="Z771" i="3"/>
  <c r="AE771" i="3"/>
  <c r="AD771" i="3"/>
  <c r="L770" i="3"/>
  <c r="U770" i="3" l="1"/>
  <c r="AH771" i="3"/>
  <c r="E771" i="3"/>
  <c r="H771" i="3" s="1"/>
  <c r="AG771" i="3"/>
  <c r="D771" i="3"/>
  <c r="Y769" i="3"/>
  <c r="F771" i="3" l="1"/>
  <c r="G771" i="3"/>
  <c r="K771" i="3"/>
  <c r="A772" i="3" l="1"/>
  <c r="B772" i="3" s="1"/>
  <c r="V771" i="3"/>
  <c r="I771" i="3"/>
  <c r="J771" i="3"/>
  <c r="M771" i="3"/>
  <c r="N771" i="3" s="1"/>
  <c r="L771" i="3" l="1"/>
  <c r="W771" i="3"/>
  <c r="AA772" i="3"/>
  <c r="AC772" i="3"/>
  <c r="P772" i="3"/>
  <c r="Q772" i="3" s="1"/>
  <c r="R772" i="3" s="1"/>
  <c r="S772" i="3" s="1"/>
  <c r="T772" i="3" s="1"/>
  <c r="Z772" i="3"/>
  <c r="AE772" i="3"/>
  <c r="AD772" i="3"/>
  <c r="U771" i="3" l="1"/>
  <c r="E772" i="3"/>
  <c r="H772" i="3" s="1"/>
  <c r="D772" i="3"/>
  <c r="AG772" i="3"/>
  <c r="AH772" i="3"/>
  <c r="Y770" i="3"/>
  <c r="F772" i="3" l="1"/>
  <c r="G772" i="3"/>
  <c r="K772" i="3"/>
  <c r="A773" i="3" l="1"/>
  <c r="B773" i="3" s="1"/>
  <c r="V772" i="3"/>
  <c r="I772" i="3"/>
  <c r="J772" i="3"/>
  <c r="M772" i="3"/>
  <c r="N772" i="3" s="1"/>
  <c r="W772" i="3" l="1"/>
  <c r="L772" i="3"/>
  <c r="P773" i="3"/>
  <c r="Q773" i="3" s="1"/>
  <c r="R773" i="3" s="1"/>
  <c r="S773" i="3" s="1"/>
  <c r="T773" i="3" s="1"/>
  <c r="Z773" i="3"/>
  <c r="AD773" i="3"/>
  <c r="AA773" i="3"/>
  <c r="AC773" i="3"/>
  <c r="AE773" i="3"/>
  <c r="U772" i="3" l="1"/>
  <c r="D773" i="3"/>
  <c r="E773" i="3"/>
  <c r="H773" i="3" s="1"/>
  <c r="AH773" i="3"/>
  <c r="AG773" i="3"/>
  <c r="Y771" i="3"/>
  <c r="K773" i="3" l="1"/>
  <c r="F773" i="3"/>
  <c r="G773" i="3"/>
  <c r="I773" i="3" l="1"/>
  <c r="J773" i="3"/>
  <c r="M773" i="3"/>
  <c r="N773" i="3" s="1"/>
  <c r="A774" i="3"/>
  <c r="B774" i="3" s="1"/>
  <c r="V773" i="3"/>
  <c r="L773" i="3" l="1"/>
  <c r="AD774" i="3"/>
  <c r="Z774" i="3"/>
  <c r="AC774" i="3"/>
  <c r="P774" i="3"/>
  <c r="Q774" i="3" s="1"/>
  <c r="R774" i="3" s="1"/>
  <c r="S774" i="3" s="1"/>
  <c r="T774" i="3" s="1"/>
  <c r="AA774" i="3"/>
  <c r="AE774" i="3"/>
  <c r="W773" i="3"/>
  <c r="AG774" i="3" l="1"/>
  <c r="U773" i="3"/>
  <c r="E774" i="3" s="1"/>
  <c r="H774" i="3" s="1"/>
  <c r="AH774" i="3"/>
  <c r="D774" i="3"/>
  <c r="Y772" i="3"/>
  <c r="K774" i="3" l="1"/>
  <c r="F774" i="3"/>
  <c r="G774" i="3"/>
  <c r="I774" i="3" l="1"/>
  <c r="J774" i="3"/>
  <c r="M774" i="3"/>
  <c r="N774" i="3" s="1"/>
  <c r="A775" i="3"/>
  <c r="B775" i="3" s="1"/>
  <c r="V774" i="3"/>
  <c r="P775" i="3" l="1"/>
  <c r="Q775" i="3" s="1"/>
  <c r="R775" i="3" s="1"/>
  <c r="S775" i="3" s="1"/>
  <c r="T775" i="3" s="1"/>
  <c r="AA775" i="3"/>
  <c r="Z775" i="3"/>
  <c r="AD775" i="3"/>
  <c r="AC775" i="3"/>
  <c r="AE775" i="3"/>
  <c r="L774" i="3"/>
  <c r="W774" i="3"/>
  <c r="U774" i="3" l="1"/>
  <c r="D775" i="3" s="1"/>
  <c r="AG775" i="3"/>
  <c r="AH775" i="3"/>
  <c r="E775" i="3"/>
  <c r="H775" i="3" s="1"/>
  <c r="Y773" i="3"/>
  <c r="K775" i="3" l="1"/>
  <c r="F775" i="3"/>
  <c r="G775" i="3"/>
  <c r="I775" i="3" l="1"/>
  <c r="J775" i="3"/>
  <c r="M775" i="3"/>
  <c r="N775" i="3" s="1"/>
  <c r="A776" i="3"/>
  <c r="B776" i="3" s="1"/>
  <c r="V775" i="3"/>
  <c r="W775" i="3" s="1"/>
  <c r="AD776" i="3" l="1"/>
  <c r="P776" i="3"/>
  <c r="Q776" i="3" s="1"/>
  <c r="R776" i="3" s="1"/>
  <c r="S776" i="3" s="1"/>
  <c r="T776" i="3" s="1"/>
  <c r="AA776" i="3"/>
  <c r="AC776" i="3"/>
  <c r="Z776" i="3"/>
  <c r="AE776" i="3"/>
  <c r="L775" i="3"/>
  <c r="U775" i="3" l="1"/>
  <c r="AG776" i="3"/>
  <c r="AH776" i="3"/>
  <c r="E776" i="3"/>
  <c r="H776" i="3" s="1"/>
  <c r="D776" i="3"/>
  <c r="Y774" i="3"/>
  <c r="F776" i="3" l="1"/>
  <c r="G776" i="3"/>
  <c r="K776" i="3"/>
  <c r="I776" i="3" l="1"/>
  <c r="J776" i="3"/>
  <c r="M776" i="3"/>
  <c r="N776" i="3" s="1"/>
  <c r="A777" i="3"/>
  <c r="B777" i="3" s="1"/>
  <c r="V776" i="3"/>
  <c r="W776" i="3" s="1"/>
  <c r="AC777" i="3" l="1"/>
  <c r="Z777" i="3"/>
  <c r="AA777" i="3"/>
  <c r="P777" i="3"/>
  <c r="Q777" i="3" s="1"/>
  <c r="R777" i="3" s="1"/>
  <c r="S777" i="3" s="1"/>
  <c r="T777" i="3" s="1"/>
  <c r="AD777" i="3"/>
  <c r="AE777" i="3"/>
  <c r="L776" i="3"/>
  <c r="U776" i="3" l="1"/>
  <c r="E777" i="3"/>
  <c r="H777" i="3" s="1"/>
  <c r="D777" i="3"/>
  <c r="AG777" i="3"/>
  <c r="AH777" i="3"/>
  <c r="Y775" i="3"/>
  <c r="K777" i="3" l="1"/>
  <c r="F777" i="3"/>
  <c r="G777" i="3"/>
  <c r="I777" i="3" l="1"/>
  <c r="J777" i="3"/>
  <c r="M777" i="3"/>
  <c r="N777" i="3" s="1"/>
  <c r="A778" i="3"/>
  <c r="B778" i="3" s="1"/>
  <c r="V777" i="3"/>
  <c r="W777" i="3" s="1"/>
  <c r="L777" i="3" l="1"/>
  <c r="Z778" i="3"/>
  <c r="AA778" i="3"/>
  <c r="AC778" i="3"/>
  <c r="P778" i="3"/>
  <c r="Q778" i="3" s="1"/>
  <c r="R778" i="3" s="1"/>
  <c r="S778" i="3" s="1"/>
  <c r="T778" i="3" s="1"/>
  <c r="AE778" i="3"/>
  <c r="AD778" i="3"/>
  <c r="U777" i="3" l="1"/>
  <c r="E778" i="3"/>
  <c r="H778" i="3" s="1"/>
  <c r="AG778" i="3"/>
  <c r="D778" i="3"/>
  <c r="AH778" i="3"/>
  <c r="Y776" i="3"/>
  <c r="K778" i="3" l="1"/>
  <c r="F778" i="3"/>
  <c r="G778" i="3"/>
  <c r="I778" i="3" l="1"/>
  <c r="J778" i="3"/>
  <c r="M778" i="3"/>
  <c r="N778" i="3" s="1"/>
  <c r="A779" i="3"/>
  <c r="B779" i="3" s="1"/>
  <c r="V778" i="3"/>
  <c r="W778" i="3" s="1"/>
  <c r="L778" i="3" l="1"/>
  <c r="Z779" i="3"/>
  <c r="AD779" i="3"/>
  <c r="AA779" i="3"/>
  <c r="AC779" i="3"/>
  <c r="P779" i="3"/>
  <c r="Q779" i="3" s="1"/>
  <c r="R779" i="3" s="1"/>
  <c r="S779" i="3" s="1"/>
  <c r="T779" i="3" s="1"/>
  <c r="AE779" i="3"/>
  <c r="U778" i="3" l="1"/>
  <c r="E779" i="3"/>
  <c r="H779" i="3" s="1"/>
  <c r="AG779" i="3"/>
  <c r="AH779" i="3"/>
  <c r="D779" i="3"/>
  <c r="Y777" i="3"/>
  <c r="F779" i="3" l="1"/>
  <c r="G779" i="3"/>
  <c r="K779" i="3"/>
  <c r="A780" i="3" l="1"/>
  <c r="B780" i="3" s="1"/>
  <c r="V779" i="3"/>
  <c r="I779" i="3"/>
  <c r="J779" i="3"/>
  <c r="M779" i="3"/>
  <c r="N779" i="3" s="1"/>
  <c r="L779" i="3" l="1"/>
  <c r="W779" i="3"/>
  <c r="AC780" i="3"/>
  <c r="P780" i="3"/>
  <c r="Q780" i="3" s="1"/>
  <c r="R780" i="3" s="1"/>
  <c r="S780" i="3" s="1"/>
  <c r="T780" i="3" s="1"/>
  <c r="AD780" i="3"/>
  <c r="AA780" i="3"/>
  <c r="Z780" i="3"/>
  <c r="AE780" i="3"/>
  <c r="U779" i="3" l="1"/>
  <c r="D780" i="3"/>
  <c r="AH780" i="3"/>
  <c r="E780" i="3"/>
  <c r="H780" i="3" s="1"/>
  <c r="AG780" i="3"/>
  <c r="Y778" i="3"/>
  <c r="K780" i="3" l="1"/>
  <c r="F780" i="3"/>
  <c r="G780" i="3"/>
  <c r="I780" i="3" l="1"/>
  <c r="J780" i="3"/>
  <c r="M780" i="3"/>
  <c r="N780" i="3" s="1"/>
  <c r="A781" i="3"/>
  <c r="B781" i="3" s="1"/>
  <c r="V780" i="3"/>
  <c r="W780" i="3" s="1"/>
  <c r="P781" i="3" l="1"/>
  <c r="Q781" i="3" s="1"/>
  <c r="R781" i="3" s="1"/>
  <c r="S781" i="3" s="1"/>
  <c r="T781" i="3" s="1"/>
  <c r="AD781" i="3"/>
  <c r="Z781" i="3"/>
  <c r="AA781" i="3"/>
  <c r="AC781" i="3"/>
  <c r="AE781" i="3"/>
  <c r="L780" i="3"/>
  <c r="U780" i="3" l="1"/>
  <c r="E781" i="3"/>
  <c r="H781" i="3" s="1"/>
  <c r="AG781" i="3"/>
  <c r="AH781" i="3"/>
  <c r="D781" i="3"/>
  <c r="Y779" i="3"/>
  <c r="F781" i="3" l="1"/>
  <c r="G781" i="3"/>
  <c r="K781" i="3"/>
  <c r="I781" i="3" l="1"/>
  <c r="J781" i="3"/>
  <c r="M781" i="3"/>
  <c r="N781" i="3" s="1"/>
  <c r="A782" i="3"/>
  <c r="B782" i="3" s="1"/>
  <c r="V781" i="3"/>
  <c r="W781" i="3" s="1"/>
  <c r="L781" i="3" l="1"/>
  <c r="Z782" i="3"/>
  <c r="P782" i="3"/>
  <c r="Q782" i="3" s="1"/>
  <c r="R782" i="3" s="1"/>
  <c r="S782" i="3" s="1"/>
  <c r="T782" i="3" s="1"/>
  <c r="AC782" i="3"/>
  <c r="AD782" i="3"/>
  <c r="AA782" i="3"/>
  <c r="AE782" i="3"/>
  <c r="U781" i="3" l="1"/>
  <c r="D782" i="3" s="1"/>
  <c r="AH782" i="3"/>
  <c r="AG782" i="3"/>
  <c r="E782" i="3"/>
  <c r="H782" i="3" s="1"/>
  <c r="Y780" i="3"/>
  <c r="K782" i="3" l="1"/>
  <c r="F782" i="3"/>
  <c r="G782" i="3"/>
  <c r="I782" i="3" l="1"/>
  <c r="J782" i="3"/>
  <c r="M782" i="3"/>
  <c r="N782" i="3" s="1"/>
  <c r="A783" i="3"/>
  <c r="B783" i="3" s="1"/>
  <c r="V782" i="3"/>
  <c r="W782" i="3" s="1"/>
  <c r="L782" i="3" l="1"/>
  <c r="AA783" i="3"/>
  <c r="P783" i="3"/>
  <c r="Q783" i="3" s="1"/>
  <c r="R783" i="3" s="1"/>
  <c r="S783" i="3" s="1"/>
  <c r="T783" i="3" s="1"/>
  <c r="AD783" i="3"/>
  <c r="Z783" i="3"/>
  <c r="AC783" i="3"/>
  <c r="AE783" i="3"/>
  <c r="U782" i="3" l="1"/>
  <c r="AG783" i="3"/>
  <c r="D783" i="3"/>
  <c r="E783" i="3"/>
  <c r="H783" i="3" s="1"/>
  <c r="AH783" i="3"/>
  <c r="Y781" i="3"/>
  <c r="F783" i="3" l="1"/>
  <c r="G783" i="3"/>
  <c r="K783" i="3"/>
  <c r="I783" i="3" l="1"/>
  <c r="J783" i="3"/>
  <c r="M783" i="3"/>
  <c r="N783" i="3" s="1"/>
  <c r="A784" i="3"/>
  <c r="B784" i="3" s="1"/>
  <c r="V783" i="3"/>
  <c r="W783" i="3" s="1"/>
  <c r="L783" i="3" l="1"/>
  <c r="P784" i="3"/>
  <c r="Q784" i="3" s="1"/>
  <c r="R784" i="3" s="1"/>
  <c r="S784" i="3" s="1"/>
  <c r="T784" i="3" s="1"/>
  <c r="AC784" i="3"/>
  <c r="Z784" i="3"/>
  <c r="AA784" i="3"/>
  <c r="AE784" i="3"/>
  <c r="AD784" i="3"/>
  <c r="U783" i="3" l="1"/>
  <c r="E784" i="3"/>
  <c r="H784" i="3" s="1"/>
  <c r="AH784" i="3"/>
  <c r="D784" i="3"/>
  <c r="AG784" i="3"/>
  <c r="Y782" i="3"/>
  <c r="F784" i="3" l="1"/>
  <c r="G784" i="3"/>
  <c r="K784" i="3"/>
  <c r="A785" i="3" l="1"/>
  <c r="B785" i="3" s="1"/>
  <c r="V784" i="3"/>
  <c r="I784" i="3"/>
  <c r="J784" i="3"/>
  <c r="M784" i="3"/>
  <c r="N784" i="3" s="1"/>
  <c r="L784" i="3" l="1"/>
  <c r="W784" i="3"/>
  <c r="Z785" i="3"/>
  <c r="AC785" i="3"/>
  <c r="AA785" i="3"/>
  <c r="P785" i="3"/>
  <c r="Q785" i="3" s="1"/>
  <c r="R785" i="3" s="1"/>
  <c r="S785" i="3" s="1"/>
  <c r="T785" i="3" s="1"/>
  <c r="AE785" i="3"/>
  <c r="AD785" i="3"/>
  <c r="U784" i="3" l="1"/>
  <c r="E785" i="3" s="1"/>
  <c r="H785" i="3" s="1"/>
  <c r="AG785" i="3"/>
  <c r="D785" i="3"/>
  <c r="AH785" i="3"/>
  <c r="Y783" i="3"/>
  <c r="F785" i="3" l="1"/>
  <c r="G785" i="3"/>
  <c r="K785" i="3"/>
  <c r="A786" i="3" l="1"/>
  <c r="B786" i="3" s="1"/>
  <c r="V785" i="3"/>
  <c r="I785" i="3"/>
  <c r="J785" i="3"/>
  <c r="M785" i="3"/>
  <c r="N785" i="3" s="1"/>
  <c r="L785" i="3" l="1"/>
  <c r="W785" i="3"/>
  <c r="Z786" i="3"/>
  <c r="AA786" i="3"/>
  <c r="AC786" i="3"/>
  <c r="P786" i="3"/>
  <c r="Q786" i="3" s="1"/>
  <c r="R786" i="3" s="1"/>
  <c r="S786" i="3" s="1"/>
  <c r="T786" i="3" s="1"/>
  <c r="AE786" i="3"/>
  <c r="AD786" i="3"/>
  <c r="U785" i="3" l="1"/>
  <c r="E786" i="3"/>
  <c r="H786" i="3" s="1"/>
  <c r="AG786" i="3"/>
  <c r="D786" i="3"/>
  <c r="AH786" i="3"/>
  <c r="Y784" i="3"/>
  <c r="F786" i="3" l="1"/>
  <c r="G786" i="3"/>
  <c r="K786" i="3"/>
  <c r="A787" i="3" l="1"/>
  <c r="B787" i="3" s="1"/>
  <c r="V786" i="3"/>
  <c r="I786" i="3"/>
  <c r="J786" i="3"/>
  <c r="M786" i="3"/>
  <c r="N786" i="3" s="1"/>
  <c r="L786" i="3" l="1"/>
  <c r="W786" i="3"/>
  <c r="AC787" i="3"/>
  <c r="Z787" i="3"/>
  <c r="P787" i="3"/>
  <c r="Q787" i="3" s="1"/>
  <c r="R787" i="3" s="1"/>
  <c r="S787" i="3" s="1"/>
  <c r="T787" i="3" s="1"/>
  <c r="AA787" i="3"/>
  <c r="AE787" i="3"/>
  <c r="AD787" i="3"/>
  <c r="U786" i="3" l="1"/>
  <c r="D787" i="3"/>
  <c r="AH787" i="3"/>
  <c r="E787" i="3"/>
  <c r="H787" i="3" s="1"/>
  <c r="AG787" i="3"/>
  <c r="Y785" i="3"/>
  <c r="K787" i="3" l="1"/>
  <c r="F787" i="3"/>
  <c r="G787" i="3"/>
  <c r="I787" i="3" l="1"/>
  <c r="J787" i="3"/>
  <c r="M787" i="3"/>
  <c r="N787" i="3" s="1"/>
  <c r="A788" i="3"/>
  <c r="B788" i="3" s="1"/>
  <c r="V787" i="3"/>
  <c r="W787" i="3" s="1"/>
  <c r="L787" i="3" l="1"/>
  <c r="P788" i="3"/>
  <c r="Q788" i="3" s="1"/>
  <c r="R788" i="3" s="1"/>
  <c r="S788" i="3" s="1"/>
  <c r="T788" i="3" s="1"/>
  <c r="AC788" i="3"/>
  <c r="Z788" i="3"/>
  <c r="AA788" i="3"/>
  <c r="AD788" i="3"/>
  <c r="AE788" i="3"/>
  <c r="U787" i="3" l="1"/>
  <c r="D788" i="3"/>
  <c r="AG788" i="3"/>
  <c r="AH788" i="3"/>
  <c r="E788" i="3"/>
  <c r="H788" i="3" s="1"/>
  <c r="Y786" i="3"/>
  <c r="K788" i="3" l="1"/>
  <c r="F788" i="3"/>
  <c r="G788" i="3"/>
  <c r="I788" i="3" l="1"/>
  <c r="J788" i="3"/>
  <c r="M788" i="3"/>
  <c r="N788" i="3" s="1"/>
  <c r="A789" i="3"/>
  <c r="B789" i="3" s="1"/>
  <c r="V788" i="3"/>
  <c r="W788" i="3" s="1"/>
  <c r="AC789" i="3" l="1"/>
  <c r="Z789" i="3"/>
  <c r="P789" i="3"/>
  <c r="Q789" i="3" s="1"/>
  <c r="R789" i="3" s="1"/>
  <c r="S789" i="3" s="1"/>
  <c r="T789" i="3" s="1"/>
  <c r="AA789" i="3"/>
  <c r="AE789" i="3"/>
  <c r="AD789" i="3"/>
  <c r="L788" i="3"/>
  <c r="U788" i="3" l="1"/>
  <c r="D789" i="3"/>
  <c r="E789" i="3"/>
  <c r="H789" i="3" s="1"/>
  <c r="AH789" i="3"/>
  <c r="AG789" i="3"/>
  <c r="Y787" i="3"/>
  <c r="F789" i="3" l="1"/>
  <c r="G789" i="3"/>
  <c r="K789" i="3"/>
  <c r="A790" i="3" l="1"/>
  <c r="B790" i="3" s="1"/>
  <c r="V789" i="3"/>
  <c r="I789" i="3"/>
  <c r="J789" i="3"/>
  <c r="M789" i="3"/>
  <c r="N789" i="3" s="1"/>
  <c r="L789" i="3" l="1"/>
  <c r="W789" i="3"/>
  <c r="AA790" i="3"/>
  <c r="AC790" i="3"/>
  <c r="Z790" i="3"/>
  <c r="P790" i="3"/>
  <c r="Q790" i="3" s="1"/>
  <c r="R790" i="3" s="1"/>
  <c r="S790" i="3" s="1"/>
  <c r="T790" i="3" s="1"/>
  <c r="AE790" i="3"/>
  <c r="AD790" i="3"/>
  <c r="U789" i="3" l="1"/>
  <c r="AG790" i="3"/>
  <c r="AH790" i="3"/>
  <c r="E790" i="3"/>
  <c r="H790" i="3" s="1"/>
  <c r="D790" i="3"/>
  <c r="Y788" i="3"/>
  <c r="F790" i="3" l="1"/>
  <c r="G790" i="3"/>
  <c r="K790" i="3"/>
  <c r="A791" i="3" l="1"/>
  <c r="B791" i="3" s="1"/>
  <c r="V790" i="3"/>
  <c r="I790" i="3"/>
  <c r="J790" i="3"/>
  <c r="M790" i="3"/>
  <c r="N790" i="3" s="1"/>
  <c r="L790" i="3" l="1"/>
  <c r="W790" i="3"/>
  <c r="AC791" i="3"/>
  <c r="AA791" i="3"/>
  <c r="P791" i="3"/>
  <c r="Q791" i="3" s="1"/>
  <c r="R791" i="3" s="1"/>
  <c r="S791" i="3" s="1"/>
  <c r="T791" i="3" s="1"/>
  <c r="Z791" i="3"/>
  <c r="AE791" i="3"/>
  <c r="AD791" i="3"/>
  <c r="U790" i="3" l="1"/>
  <c r="E791" i="3"/>
  <c r="H791" i="3" s="1"/>
  <c r="D791" i="3"/>
  <c r="AH791" i="3"/>
  <c r="AG791" i="3"/>
  <c r="Y789" i="3"/>
  <c r="F791" i="3" l="1"/>
  <c r="G791" i="3"/>
  <c r="K791" i="3"/>
  <c r="A792" i="3" l="1"/>
  <c r="B792" i="3" s="1"/>
  <c r="V791" i="3"/>
  <c r="I791" i="3"/>
  <c r="J791" i="3"/>
  <c r="M791" i="3"/>
  <c r="N791" i="3" s="1"/>
  <c r="L791" i="3" l="1"/>
  <c r="W791" i="3"/>
  <c r="P792" i="3"/>
  <c r="Q792" i="3" s="1"/>
  <c r="R792" i="3" s="1"/>
  <c r="S792" i="3" s="1"/>
  <c r="T792" i="3" s="1"/>
  <c r="AC792" i="3"/>
  <c r="Z792" i="3"/>
  <c r="AA792" i="3"/>
  <c r="AE792" i="3"/>
  <c r="AD792" i="3"/>
  <c r="U791" i="3" l="1"/>
  <c r="AH792" i="3"/>
  <c r="D792" i="3"/>
  <c r="E792" i="3"/>
  <c r="H792" i="3" s="1"/>
  <c r="AG792" i="3"/>
  <c r="Y790" i="3"/>
  <c r="K792" i="3" l="1"/>
  <c r="F792" i="3"/>
  <c r="G792" i="3"/>
  <c r="A793" i="3" l="1"/>
  <c r="B793" i="3" s="1"/>
  <c r="V792" i="3"/>
  <c r="W792" i="3" s="1"/>
  <c r="I792" i="3"/>
  <c r="J792" i="3"/>
  <c r="M792" i="3"/>
  <c r="N792" i="3" s="1"/>
  <c r="L792" i="3" l="1"/>
  <c r="AC793" i="3"/>
  <c r="AA793" i="3"/>
  <c r="P793" i="3"/>
  <c r="Q793" i="3" s="1"/>
  <c r="R793" i="3" s="1"/>
  <c r="S793" i="3" s="1"/>
  <c r="T793" i="3" s="1"/>
  <c r="AD793" i="3"/>
  <c r="Z793" i="3"/>
  <c r="AE793" i="3"/>
  <c r="U792" i="3" l="1"/>
  <c r="E793" i="3"/>
  <c r="H793" i="3" s="1"/>
  <c r="D793" i="3"/>
  <c r="AG793" i="3"/>
  <c r="AH793" i="3"/>
  <c r="Y791" i="3"/>
  <c r="F793" i="3" l="1"/>
  <c r="G793" i="3"/>
  <c r="K793" i="3"/>
  <c r="A794" i="3" l="1"/>
  <c r="B794" i="3" s="1"/>
  <c r="V793" i="3"/>
  <c r="I793" i="3"/>
  <c r="J793" i="3"/>
  <c r="M793" i="3"/>
  <c r="N793" i="3" s="1"/>
  <c r="W793" i="3" l="1"/>
  <c r="L793" i="3"/>
  <c r="Z794" i="3"/>
  <c r="AA794" i="3"/>
  <c r="P794" i="3"/>
  <c r="Q794" i="3" s="1"/>
  <c r="R794" i="3" s="1"/>
  <c r="S794" i="3" s="1"/>
  <c r="T794" i="3" s="1"/>
  <c r="AC794" i="3"/>
  <c r="AE794" i="3"/>
  <c r="AD794" i="3"/>
  <c r="U793" i="3" l="1"/>
  <c r="D794" i="3" s="1"/>
  <c r="AH794" i="3"/>
  <c r="AG794" i="3"/>
  <c r="E794" i="3"/>
  <c r="H794" i="3" s="1"/>
  <c r="Y792" i="3"/>
  <c r="K794" i="3" l="1"/>
  <c r="F794" i="3"/>
  <c r="G794" i="3"/>
  <c r="I794" i="3" l="1"/>
  <c r="J794" i="3"/>
  <c r="M794" i="3"/>
  <c r="N794" i="3" s="1"/>
  <c r="A795" i="3"/>
  <c r="B795" i="3" s="1"/>
  <c r="V794" i="3"/>
  <c r="W794" i="3" s="1"/>
  <c r="L794" i="3" l="1"/>
  <c r="Z795" i="3"/>
  <c r="AA795" i="3"/>
  <c r="AD795" i="3"/>
  <c r="AC795" i="3"/>
  <c r="P795" i="3"/>
  <c r="Q795" i="3" s="1"/>
  <c r="R795" i="3" s="1"/>
  <c r="S795" i="3" s="1"/>
  <c r="T795" i="3" s="1"/>
  <c r="AE795" i="3"/>
  <c r="U794" i="3" l="1"/>
  <c r="D795" i="3"/>
  <c r="E795" i="3"/>
  <c r="H795" i="3" s="1"/>
  <c r="AH795" i="3"/>
  <c r="AG795" i="3"/>
  <c r="Y793" i="3"/>
  <c r="F795" i="3" l="1"/>
  <c r="G795" i="3"/>
  <c r="K795" i="3"/>
  <c r="A796" i="3" l="1"/>
  <c r="B796" i="3" s="1"/>
  <c r="V795" i="3"/>
  <c r="I795" i="3"/>
  <c r="J795" i="3"/>
  <c r="M795" i="3"/>
  <c r="N795" i="3" s="1"/>
  <c r="L795" i="3" l="1"/>
  <c r="W795" i="3"/>
  <c r="AC796" i="3"/>
  <c r="AA796" i="3"/>
  <c r="AD796" i="3"/>
  <c r="P796" i="3"/>
  <c r="Q796" i="3" s="1"/>
  <c r="R796" i="3" s="1"/>
  <c r="S796" i="3" s="1"/>
  <c r="T796" i="3" s="1"/>
  <c r="Z796" i="3"/>
  <c r="AE796" i="3"/>
  <c r="U795" i="3" l="1"/>
  <c r="E796" i="3"/>
  <c r="H796" i="3" s="1"/>
  <c r="AH796" i="3"/>
  <c r="AG796" i="3"/>
  <c r="D796" i="3"/>
  <c r="Y794" i="3"/>
  <c r="F796" i="3" l="1"/>
  <c r="G796" i="3"/>
  <c r="K796" i="3"/>
  <c r="A797" i="3" l="1"/>
  <c r="B797" i="3" s="1"/>
  <c r="V796" i="3"/>
  <c r="I796" i="3"/>
  <c r="J796" i="3"/>
  <c r="M796" i="3"/>
  <c r="N796" i="3" s="1"/>
  <c r="L796" i="3" l="1"/>
  <c r="W796" i="3"/>
  <c r="Z797" i="3"/>
  <c r="AA797" i="3"/>
  <c r="AD797" i="3"/>
  <c r="P797" i="3"/>
  <c r="Q797" i="3" s="1"/>
  <c r="R797" i="3" s="1"/>
  <c r="S797" i="3" s="1"/>
  <c r="T797" i="3" s="1"/>
  <c r="AC797" i="3"/>
  <c r="AE797" i="3"/>
  <c r="AH797" i="3" l="1"/>
  <c r="AG797" i="3"/>
  <c r="U796" i="3"/>
  <c r="E797" i="3" s="1"/>
  <c r="H797" i="3" s="1"/>
  <c r="D797" i="3"/>
  <c r="Y795" i="3"/>
  <c r="K797" i="3" l="1"/>
  <c r="F797" i="3"/>
  <c r="G797" i="3"/>
  <c r="I797" i="3" l="1"/>
  <c r="J797" i="3"/>
  <c r="M797" i="3"/>
  <c r="N797" i="3" s="1"/>
  <c r="A798" i="3"/>
  <c r="B798" i="3" s="1"/>
  <c r="V797" i="3"/>
  <c r="W797" i="3" s="1"/>
  <c r="Z798" i="3" l="1"/>
  <c r="AC798" i="3"/>
  <c r="AA798" i="3"/>
  <c r="P798" i="3"/>
  <c r="Q798" i="3" s="1"/>
  <c r="R798" i="3" s="1"/>
  <c r="S798" i="3" s="1"/>
  <c r="T798" i="3" s="1"/>
  <c r="AE798" i="3"/>
  <c r="AD798" i="3"/>
  <c r="L797" i="3"/>
  <c r="U797" i="3" l="1"/>
  <c r="E798" i="3"/>
  <c r="H798" i="3" s="1"/>
  <c r="D798" i="3"/>
  <c r="AH798" i="3"/>
  <c r="AG798" i="3"/>
  <c r="Y796" i="3"/>
  <c r="F798" i="3" l="1"/>
  <c r="G798" i="3"/>
  <c r="K798" i="3"/>
  <c r="A799" i="3" l="1"/>
  <c r="B799" i="3" s="1"/>
  <c r="V798" i="3"/>
  <c r="I798" i="3"/>
  <c r="J798" i="3"/>
  <c r="M798" i="3"/>
  <c r="N798" i="3" s="1"/>
  <c r="L798" i="3" l="1"/>
  <c r="W798" i="3"/>
  <c r="Z799" i="3"/>
  <c r="P799" i="3"/>
  <c r="Q799" i="3" s="1"/>
  <c r="R799" i="3" s="1"/>
  <c r="S799" i="3" s="1"/>
  <c r="T799" i="3" s="1"/>
  <c r="AD799" i="3"/>
  <c r="AC799" i="3"/>
  <c r="AA799" i="3"/>
  <c r="AE799" i="3"/>
  <c r="U798" i="3" l="1"/>
  <c r="AG799" i="3"/>
  <c r="E799" i="3"/>
  <c r="H799" i="3" s="1"/>
  <c r="D799" i="3"/>
  <c r="AH799" i="3"/>
  <c r="Y797" i="3"/>
  <c r="K799" i="3" l="1"/>
  <c r="F799" i="3"/>
  <c r="G799" i="3"/>
  <c r="I799" i="3" l="1"/>
  <c r="J799" i="3"/>
  <c r="M799" i="3"/>
  <c r="N799" i="3" s="1"/>
  <c r="A800" i="3"/>
  <c r="B800" i="3" s="1"/>
  <c r="V799" i="3"/>
  <c r="W799" i="3" s="1"/>
  <c r="AC800" i="3" l="1"/>
  <c r="P800" i="3"/>
  <c r="Q800" i="3" s="1"/>
  <c r="R800" i="3" s="1"/>
  <c r="S800" i="3" s="1"/>
  <c r="T800" i="3" s="1"/>
  <c r="Z800" i="3"/>
  <c r="AA800" i="3"/>
  <c r="AD800" i="3"/>
  <c r="AE800" i="3"/>
  <c r="L799" i="3"/>
  <c r="U799" i="3" l="1"/>
  <c r="E800" i="3"/>
  <c r="H800" i="3" s="1"/>
  <c r="D800" i="3"/>
  <c r="AG800" i="3"/>
  <c r="AH800" i="3"/>
  <c r="Y798" i="3"/>
  <c r="K800" i="3" l="1"/>
  <c r="F800" i="3"/>
  <c r="G800" i="3"/>
  <c r="I800" i="3" l="1"/>
  <c r="J800" i="3"/>
  <c r="M800" i="3"/>
  <c r="N800" i="3" s="1"/>
  <c r="A801" i="3"/>
  <c r="B801" i="3" s="1"/>
  <c r="V800" i="3"/>
  <c r="W800" i="3" s="1"/>
  <c r="AD801" i="3" l="1"/>
  <c r="AC801" i="3"/>
  <c r="AA801" i="3"/>
  <c r="Z801" i="3"/>
  <c r="P801" i="3"/>
  <c r="Q801" i="3" s="1"/>
  <c r="R801" i="3" s="1"/>
  <c r="S801" i="3" s="1"/>
  <c r="T801" i="3" s="1"/>
  <c r="AE801" i="3"/>
  <c r="L800" i="3"/>
  <c r="AG801" i="3" l="1"/>
  <c r="AH801" i="3"/>
  <c r="U800" i="3"/>
  <c r="E801" i="3" s="1"/>
  <c r="H801" i="3" s="1"/>
  <c r="Y799" i="3"/>
  <c r="D801" i="3" l="1"/>
  <c r="F801" i="3" s="1"/>
  <c r="G801" i="3"/>
  <c r="K801" i="3"/>
  <c r="A802" i="3" l="1"/>
  <c r="B802" i="3" s="1"/>
  <c r="V801" i="3"/>
  <c r="I801" i="3"/>
  <c r="J801" i="3"/>
  <c r="M801" i="3"/>
  <c r="N801" i="3" s="1"/>
  <c r="L801" i="3" l="1"/>
  <c r="W801" i="3"/>
  <c r="Z802" i="3"/>
  <c r="AC802" i="3"/>
  <c r="P802" i="3"/>
  <c r="Q802" i="3" s="1"/>
  <c r="R802" i="3" s="1"/>
  <c r="S802" i="3" s="1"/>
  <c r="T802" i="3" s="1"/>
  <c r="AA802" i="3"/>
  <c r="AD802" i="3"/>
  <c r="AE802" i="3"/>
  <c r="U801" i="3" l="1"/>
  <c r="D802" i="3"/>
  <c r="AH802" i="3"/>
  <c r="E802" i="3"/>
  <c r="H802" i="3" s="1"/>
  <c r="AG802" i="3"/>
  <c r="Y800" i="3"/>
  <c r="K802" i="3" l="1"/>
  <c r="F802" i="3"/>
  <c r="G802" i="3"/>
  <c r="I802" i="3" l="1"/>
  <c r="J802" i="3"/>
  <c r="M802" i="3"/>
  <c r="N802" i="3" s="1"/>
  <c r="A803" i="3"/>
  <c r="B803" i="3" s="1"/>
  <c r="V802" i="3"/>
  <c r="W802" i="3" s="1"/>
  <c r="L802" i="3" l="1"/>
  <c r="AC803" i="3"/>
  <c r="P803" i="3"/>
  <c r="Q803" i="3" s="1"/>
  <c r="R803" i="3" s="1"/>
  <c r="S803" i="3" s="1"/>
  <c r="T803" i="3" s="1"/>
  <c r="Z803" i="3"/>
  <c r="AA803" i="3"/>
  <c r="AD803" i="3"/>
  <c r="AE803" i="3"/>
  <c r="U802" i="3" l="1"/>
  <c r="AH803" i="3"/>
  <c r="D803" i="3"/>
  <c r="E803" i="3"/>
  <c r="H803" i="3" s="1"/>
  <c r="AG803" i="3"/>
  <c r="Y801" i="3"/>
  <c r="F803" i="3" l="1"/>
  <c r="G803" i="3"/>
  <c r="K803" i="3"/>
  <c r="I803" i="3" l="1"/>
  <c r="J803" i="3"/>
  <c r="M803" i="3"/>
  <c r="N803" i="3" s="1"/>
  <c r="A804" i="3"/>
  <c r="B804" i="3" s="1"/>
  <c r="V803" i="3"/>
  <c r="W803" i="3" s="1"/>
  <c r="AC804" i="3" l="1"/>
  <c r="Z804" i="3"/>
  <c r="P804" i="3"/>
  <c r="Q804" i="3" s="1"/>
  <c r="R804" i="3" s="1"/>
  <c r="S804" i="3" s="1"/>
  <c r="T804" i="3" s="1"/>
  <c r="AA804" i="3"/>
  <c r="AE804" i="3"/>
  <c r="AD804" i="3"/>
  <c r="L803" i="3"/>
  <c r="U803" i="3" l="1"/>
  <c r="D804" i="3"/>
  <c r="AG804" i="3"/>
  <c r="E804" i="3"/>
  <c r="H804" i="3" s="1"/>
  <c r="AH804" i="3"/>
  <c r="Y802" i="3"/>
  <c r="K804" i="3" l="1"/>
  <c r="F804" i="3"/>
  <c r="G804" i="3"/>
  <c r="I804" i="3" l="1"/>
  <c r="J804" i="3"/>
  <c r="M804" i="3"/>
  <c r="N804" i="3" s="1"/>
  <c r="A805" i="3"/>
  <c r="B805" i="3" s="1"/>
  <c r="V804" i="3"/>
  <c r="W804" i="3" s="1"/>
  <c r="Z805" i="3" l="1"/>
  <c r="AA805" i="3"/>
  <c r="AD805" i="3"/>
  <c r="AC805" i="3"/>
  <c r="P805" i="3"/>
  <c r="Q805" i="3" s="1"/>
  <c r="R805" i="3" s="1"/>
  <c r="S805" i="3" s="1"/>
  <c r="T805" i="3" s="1"/>
  <c r="AE805" i="3"/>
  <c r="L804" i="3"/>
  <c r="U804" i="3" l="1"/>
  <c r="E805" i="3"/>
  <c r="H805" i="3" s="1"/>
  <c r="AG805" i="3"/>
  <c r="D805" i="3"/>
  <c r="AH805" i="3"/>
  <c r="Y803" i="3"/>
  <c r="F805" i="3" l="1"/>
  <c r="G805" i="3"/>
  <c r="K805" i="3"/>
  <c r="A806" i="3" l="1"/>
  <c r="B806" i="3" s="1"/>
  <c r="V805" i="3"/>
  <c r="I805" i="3"/>
  <c r="J805" i="3"/>
  <c r="M805" i="3"/>
  <c r="N805" i="3" s="1"/>
  <c r="L805" i="3" l="1"/>
  <c r="W805" i="3"/>
  <c r="Z806" i="3"/>
  <c r="AA806" i="3"/>
  <c r="AD806" i="3"/>
  <c r="P806" i="3"/>
  <c r="Q806" i="3" s="1"/>
  <c r="R806" i="3" s="1"/>
  <c r="S806" i="3" s="1"/>
  <c r="T806" i="3" s="1"/>
  <c r="AC806" i="3"/>
  <c r="AE806" i="3"/>
  <c r="U805" i="3" l="1"/>
  <c r="D806" i="3"/>
  <c r="AH806" i="3"/>
  <c r="AG806" i="3"/>
  <c r="E806" i="3"/>
  <c r="H806" i="3" s="1"/>
  <c r="Y804" i="3"/>
  <c r="F806" i="3" l="1"/>
  <c r="G806" i="3"/>
  <c r="K806" i="3"/>
  <c r="A807" i="3" l="1"/>
  <c r="B807" i="3" s="1"/>
  <c r="V806" i="3"/>
  <c r="I806" i="3"/>
  <c r="J806" i="3"/>
  <c r="M806" i="3"/>
  <c r="N806" i="3" s="1"/>
  <c r="L806" i="3" l="1"/>
  <c r="W806" i="3"/>
  <c r="P807" i="3"/>
  <c r="Q807" i="3" s="1"/>
  <c r="R807" i="3" s="1"/>
  <c r="S807" i="3" s="1"/>
  <c r="T807" i="3" s="1"/>
  <c r="AA807" i="3"/>
  <c r="AD807" i="3"/>
  <c r="Z807" i="3"/>
  <c r="AC807" i="3"/>
  <c r="AE807" i="3"/>
  <c r="U806" i="3" l="1"/>
  <c r="AH807" i="3"/>
  <c r="AG807" i="3"/>
  <c r="E807" i="3"/>
  <c r="H807" i="3" s="1"/>
  <c r="D807" i="3"/>
  <c r="Y805" i="3"/>
  <c r="F807" i="3" l="1"/>
  <c r="G807" i="3"/>
  <c r="K807" i="3"/>
  <c r="I807" i="3" l="1"/>
  <c r="J807" i="3"/>
  <c r="M807" i="3"/>
  <c r="N807" i="3" s="1"/>
  <c r="A808" i="3"/>
  <c r="B808" i="3" s="1"/>
  <c r="V807" i="3"/>
  <c r="W807" i="3" s="1"/>
  <c r="AA808" i="3" l="1"/>
  <c r="P808" i="3"/>
  <c r="Q808" i="3" s="1"/>
  <c r="R808" i="3" s="1"/>
  <c r="S808" i="3" s="1"/>
  <c r="T808" i="3" s="1"/>
  <c r="AC808" i="3"/>
  <c r="Z808" i="3"/>
  <c r="AE808" i="3"/>
  <c r="AD808" i="3"/>
  <c r="L807" i="3"/>
  <c r="U807" i="3" l="1"/>
  <c r="D808" i="3"/>
  <c r="E808" i="3"/>
  <c r="H808" i="3" s="1"/>
  <c r="AG808" i="3"/>
  <c r="AH808" i="3"/>
  <c r="Y806" i="3"/>
  <c r="F808" i="3" l="1"/>
  <c r="G808" i="3"/>
  <c r="K808" i="3"/>
  <c r="A809" i="3" l="1"/>
  <c r="B809" i="3" s="1"/>
  <c r="V808" i="3"/>
  <c r="I808" i="3"/>
  <c r="J808" i="3"/>
  <c r="M808" i="3"/>
  <c r="N808" i="3" s="1"/>
  <c r="W808" i="3" l="1"/>
  <c r="L808" i="3"/>
  <c r="P809" i="3"/>
  <c r="Q809" i="3" s="1"/>
  <c r="R809" i="3" s="1"/>
  <c r="S809" i="3" s="1"/>
  <c r="T809" i="3" s="1"/>
  <c r="AD809" i="3"/>
  <c r="AA809" i="3"/>
  <c r="AC809" i="3"/>
  <c r="Z809" i="3"/>
  <c r="AE809" i="3"/>
  <c r="U808" i="3" l="1"/>
  <c r="E809" i="3"/>
  <c r="H809" i="3" s="1"/>
  <c r="AG809" i="3"/>
  <c r="D809" i="3"/>
  <c r="AH809" i="3"/>
  <c r="Y807" i="3"/>
  <c r="F809" i="3" l="1"/>
  <c r="G809" i="3"/>
  <c r="K809" i="3"/>
  <c r="A810" i="3" l="1"/>
  <c r="B810" i="3" s="1"/>
  <c r="V809" i="3"/>
  <c r="I809" i="3"/>
  <c r="J809" i="3"/>
  <c r="M809" i="3"/>
  <c r="N809" i="3" s="1"/>
  <c r="L809" i="3" l="1"/>
  <c r="W809" i="3"/>
  <c r="AD810" i="3"/>
  <c r="P810" i="3"/>
  <c r="Q810" i="3" s="1"/>
  <c r="R810" i="3" s="1"/>
  <c r="S810" i="3" s="1"/>
  <c r="T810" i="3" s="1"/>
  <c r="AA810" i="3"/>
  <c r="AC810" i="3"/>
  <c r="Z810" i="3"/>
  <c r="AE810" i="3"/>
  <c r="AH810" i="3" l="1"/>
  <c r="AG810" i="3"/>
  <c r="U809" i="3"/>
  <c r="E810" i="3" s="1"/>
  <c r="H810" i="3" s="1"/>
  <c r="D810" i="3"/>
  <c r="Y808" i="3"/>
  <c r="F810" i="3" l="1"/>
  <c r="G810" i="3"/>
  <c r="K810" i="3"/>
  <c r="A811" i="3" l="1"/>
  <c r="B811" i="3" s="1"/>
  <c r="V810" i="3"/>
  <c r="I810" i="3"/>
  <c r="J810" i="3"/>
  <c r="M810" i="3"/>
  <c r="N810" i="3" s="1"/>
  <c r="L810" i="3" l="1"/>
  <c r="W810" i="3"/>
  <c r="AA811" i="3"/>
  <c r="Z811" i="3"/>
  <c r="AD811" i="3"/>
  <c r="P811" i="3"/>
  <c r="Q811" i="3" s="1"/>
  <c r="R811" i="3" s="1"/>
  <c r="S811" i="3" s="1"/>
  <c r="T811" i="3" s="1"/>
  <c r="AC811" i="3"/>
  <c r="AE811" i="3"/>
  <c r="U810" i="3" l="1"/>
  <c r="D811" i="3" s="1"/>
  <c r="E811" i="3"/>
  <c r="H811" i="3" s="1"/>
  <c r="AH811" i="3"/>
  <c r="AG811" i="3"/>
  <c r="Y809" i="3"/>
  <c r="F811" i="3" l="1"/>
  <c r="G811" i="3"/>
  <c r="K811" i="3"/>
  <c r="I811" i="3" l="1"/>
  <c r="J811" i="3"/>
  <c r="M811" i="3"/>
  <c r="N811" i="3" s="1"/>
  <c r="A812" i="3"/>
  <c r="B812" i="3" s="1"/>
  <c r="V811" i="3"/>
  <c r="W811" i="3" s="1"/>
  <c r="AA812" i="3" l="1"/>
  <c r="AC812" i="3"/>
  <c r="Z812" i="3"/>
  <c r="P812" i="3"/>
  <c r="Q812" i="3" s="1"/>
  <c r="R812" i="3" s="1"/>
  <c r="S812" i="3" s="1"/>
  <c r="T812" i="3" s="1"/>
  <c r="AD812" i="3"/>
  <c r="AE812" i="3"/>
  <c r="L811" i="3"/>
  <c r="AG812" i="3" l="1"/>
  <c r="U811" i="3"/>
  <c r="D812" i="3" s="1"/>
  <c r="AH812" i="3"/>
  <c r="E812" i="3"/>
  <c r="H812" i="3" s="1"/>
  <c r="Y810" i="3"/>
  <c r="K812" i="3" l="1"/>
  <c r="F812" i="3"/>
  <c r="G812" i="3"/>
  <c r="I812" i="3" l="1"/>
  <c r="J812" i="3"/>
  <c r="M812" i="3"/>
  <c r="N812" i="3" s="1"/>
  <c r="A813" i="3"/>
  <c r="B813" i="3" s="1"/>
  <c r="V812" i="3"/>
  <c r="W812" i="3" s="1"/>
  <c r="AC813" i="3" l="1"/>
  <c r="AD813" i="3"/>
  <c r="P813" i="3"/>
  <c r="Q813" i="3" s="1"/>
  <c r="R813" i="3" s="1"/>
  <c r="S813" i="3" s="1"/>
  <c r="T813" i="3" s="1"/>
  <c r="AA813" i="3"/>
  <c r="Z813" i="3"/>
  <c r="AE813" i="3"/>
  <c r="L812" i="3"/>
  <c r="U812" i="3" l="1"/>
  <c r="AH813" i="3"/>
  <c r="D813" i="3"/>
  <c r="E813" i="3"/>
  <c r="H813" i="3" s="1"/>
  <c r="AG813" i="3"/>
  <c r="Y811" i="3"/>
  <c r="K813" i="3" l="1"/>
  <c r="F813" i="3"/>
  <c r="G813" i="3"/>
  <c r="A814" i="3" l="1"/>
  <c r="B814" i="3" s="1"/>
  <c r="V813" i="3"/>
  <c r="I813" i="3"/>
  <c r="J813" i="3"/>
  <c r="M813" i="3"/>
  <c r="N813" i="3" s="1"/>
  <c r="W813" i="3" l="1"/>
  <c r="L813" i="3"/>
  <c r="P814" i="3"/>
  <c r="Q814" i="3" s="1"/>
  <c r="R814" i="3" s="1"/>
  <c r="S814" i="3" s="1"/>
  <c r="T814" i="3" s="1"/>
  <c r="AC814" i="3"/>
  <c r="AA814" i="3"/>
  <c r="Z814" i="3"/>
  <c r="AE814" i="3"/>
  <c r="AD814" i="3"/>
  <c r="U813" i="3" l="1"/>
  <c r="D814" i="3"/>
  <c r="E814" i="3"/>
  <c r="H814" i="3" s="1"/>
  <c r="AH814" i="3"/>
  <c r="AG814" i="3"/>
  <c r="Y812" i="3"/>
  <c r="K814" i="3" l="1"/>
  <c r="F814" i="3"/>
  <c r="G814" i="3"/>
  <c r="I814" i="3" l="1"/>
  <c r="J814" i="3"/>
  <c r="M814" i="3"/>
  <c r="N814" i="3" s="1"/>
  <c r="A815" i="3"/>
  <c r="B815" i="3" s="1"/>
  <c r="V814" i="3"/>
  <c r="W814" i="3" s="1"/>
  <c r="AA815" i="3" l="1"/>
  <c r="Z815" i="3"/>
  <c r="P815" i="3"/>
  <c r="Q815" i="3" s="1"/>
  <c r="R815" i="3" s="1"/>
  <c r="S815" i="3" s="1"/>
  <c r="T815" i="3" s="1"/>
  <c r="AC815" i="3"/>
  <c r="AD815" i="3"/>
  <c r="AE815" i="3"/>
  <c r="L814" i="3"/>
  <c r="U814" i="3" l="1"/>
  <c r="AG815" i="3"/>
  <c r="E815" i="3"/>
  <c r="H815" i="3" s="1"/>
  <c r="D815" i="3"/>
  <c r="AH815" i="3"/>
  <c r="Y813" i="3"/>
  <c r="K815" i="3" l="1"/>
  <c r="F815" i="3"/>
  <c r="G815" i="3"/>
  <c r="I815" i="3" l="1"/>
  <c r="J815" i="3"/>
  <c r="M815" i="3"/>
  <c r="N815" i="3" s="1"/>
  <c r="A816" i="3"/>
  <c r="B816" i="3" s="1"/>
  <c r="V815" i="3"/>
  <c r="W815" i="3" s="1"/>
  <c r="L815" i="3" l="1"/>
  <c r="P816" i="3"/>
  <c r="Q816" i="3" s="1"/>
  <c r="R816" i="3" s="1"/>
  <c r="S816" i="3" s="1"/>
  <c r="T816" i="3" s="1"/>
  <c r="AA816" i="3"/>
  <c r="AD816" i="3"/>
  <c r="AC816" i="3"/>
  <c r="Z816" i="3"/>
  <c r="AE816" i="3"/>
  <c r="U815" i="3" l="1"/>
  <c r="E816" i="3"/>
  <c r="H816" i="3" s="1"/>
  <c r="D816" i="3"/>
  <c r="AG816" i="3"/>
  <c r="AH816" i="3"/>
  <c r="Y814" i="3"/>
  <c r="F816" i="3" l="1"/>
  <c r="G816" i="3"/>
  <c r="K816" i="3"/>
  <c r="A817" i="3" l="1"/>
  <c r="B817" i="3" s="1"/>
  <c r="V816" i="3"/>
  <c r="I816" i="3"/>
  <c r="J816" i="3"/>
  <c r="M816" i="3"/>
  <c r="N816" i="3" s="1"/>
  <c r="L816" i="3" l="1"/>
  <c r="W816" i="3"/>
  <c r="P817" i="3"/>
  <c r="Q817" i="3" s="1"/>
  <c r="R817" i="3" s="1"/>
  <c r="S817" i="3" s="1"/>
  <c r="T817" i="3" s="1"/>
  <c r="AD817" i="3"/>
  <c r="Z817" i="3"/>
  <c r="AA817" i="3"/>
  <c r="AC817" i="3"/>
  <c r="AE817" i="3"/>
  <c r="U816" i="3" l="1"/>
  <c r="E817" i="3"/>
  <c r="H817" i="3" s="1"/>
  <c r="AH817" i="3"/>
  <c r="D817" i="3"/>
  <c r="AG817" i="3"/>
  <c r="Y815" i="3"/>
  <c r="F817" i="3" l="1"/>
  <c r="G817" i="3"/>
  <c r="K817" i="3"/>
  <c r="A818" i="3" l="1"/>
  <c r="B818" i="3" s="1"/>
  <c r="V817" i="3"/>
  <c r="I817" i="3"/>
  <c r="J817" i="3"/>
  <c r="M817" i="3"/>
  <c r="N817" i="3" s="1"/>
  <c r="L817" i="3" l="1"/>
  <c r="W817" i="3"/>
  <c r="Z818" i="3"/>
  <c r="P818" i="3"/>
  <c r="Q818" i="3" s="1"/>
  <c r="R818" i="3" s="1"/>
  <c r="S818" i="3" s="1"/>
  <c r="T818" i="3" s="1"/>
  <c r="AA818" i="3"/>
  <c r="AC818" i="3"/>
  <c r="AE818" i="3"/>
  <c r="AD818" i="3"/>
  <c r="U817" i="3" l="1"/>
  <c r="E818" i="3"/>
  <c r="H818" i="3" s="1"/>
  <c r="D818" i="3"/>
  <c r="AH818" i="3"/>
  <c r="AG818" i="3"/>
  <c r="Y816" i="3"/>
  <c r="F818" i="3" l="1"/>
  <c r="G818" i="3"/>
  <c r="K818" i="3"/>
  <c r="A819" i="3" l="1"/>
  <c r="B819" i="3" s="1"/>
  <c r="V818" i="3"/>
  <c r="I818" i="3"/>
  <c r="J818" i="3"/>
  <c r="M818" i="3"/>
  <c r="N818" i="3" s="1"/>
  <c r="W818" i="3" l="1"/>
  <c r="L818" i="3"/>
  <c r="AD819" i="3"/>
  <c r="AA819" i="3"/>
  <c r="Z819" i="3"/>
  <c r="P819" i="3"/>
  <c r="Q819" i="3" s="1"/>
  <c r="R819" i="3" s="1"/>
  <c r="S819" i="3" s="1"/>
  <c r="T819" i="3" s="1"/>
  <c r="AC819" i="3"/>
  <c r="AE819" i="3"/>
  <c r="U818" i="3" l="1"/>
  <c r="AH819" i="3"/>
  <c r="E819" i="3"/>
  <c r="H819" i="3" s="1"/>
  <c r="D819" i="3"/>
  <c r="AG819" i="3"/>
  <c r="Y817" i="3"/>
  <c r="F819" i="3" l="1"/>
  <c r="G819" i="3"/>
  <c r="K819" i="3"/>
  <c r="A820" i="3" l="1"/>
  <c r="B820" i="3" s="1"/>
  <c r="V819" i="3"/>
  <c r="I819" i="3"/>
  <c r="J819" i="3"/>
  <c r="M819" i="3"/>
  <c r="N819" i="3" s="1"/>
  <c r="L819" i="3" l="1"/>
  <c r="W819" i="3"/>
  <c r="AD820" i="3"/>
  <c r="AA820" i="3"/>
  <c r="Z820" i="3"/>
  <c r="P820" i="3"/>
  <c r="Q820" i="3" s="1"/>
  <c r="R820" i="3" s="1"/>
  <c r="S820" i="3" s="1"/>
  <c r="T820" i="3" s="1"/>
  <c r="AC820" i="3"/>
  <c r="AE820" i="3"/>
  <c r="U819" i="3" l="1"/>
  <c r="E820" i="3" s="1"/>
  <c r="H820" i="3" s="1"/>
  <c r="AG820" i="3"/>
  <c r="AH820" i="3"/>
  <c r="D820" i="3"/>
  <c r="Y818" i="3"/>
  <c r="F820" i="3" l="1"/>
  <c r="G820" i="3"/>
  <c r="K820" i="3"/>
  <c r="I820" i="3" l="1"/>
  <c r="J820" i="3"/>
  <c r="M820" i="3"/>
  <c r="N820" i="3" s="1"/>
  <c r="A821" i="3"/>
  <c r="B821" i="3" s="1"/>
  <c r="V820" i="3"/>
  <c r="W820" i="3" s="1"/>
  <c r="P821" i="3" l="1"/>
  <c r="Q821" i="3" s="1"/>
  <c r="R821" i="3" s="1"/>
  <c r="S821" i="3" s="1"/>
  <c r="T821" i="3" s="1"/>
  <c r="AC821" i="3"/>
  <c r="AA821" i="3"/>
  <c r="Z821" i="3"/>
  <c r="AD821" i="3"/>
  <c r="AE821" i="3"/>
  <c r="L820" i="3"/>
  <c r="U820" i="3" l="1"/>
  <c r="AG821" i="3"/>
  <c r="D821" i="3"/>
  <c r="E821" i="3"/>
  <c r="H821" i="3" s="1"/>
  <c r="AH821" i="3"/>
  <c r="Y819" i="3"/>
  <c r="F821" i="3" l="1"/>
  <c r="G821" i="3"/>
  <c r="K821" i="3"/>
  <c r="A822" i="3" l="1"/>
  <c r="B822" i="3" s="1"/>
  <c r="V821" i="3"/>
  <c r="I821" i="3"/>
  <c r="J821" i="3"/>
  <c r="M821" i="3"/>
  <c r="N821" i="3" s="1"/>
  <c r="W821" i="3" l="1"/>
  <c r="L821" i="3"/>
  <c r="P822" i="3"/>
  <c r="Q822" i="3" s="1"/>
  <c r="R822" i="3" s="1"/>
  <c r="S822" i="3" s="1"/>
  <c r="T822" i="3" s="1"/>
  <c r="AA822" i="3"/>
  <c r="AD822" i="3"/>
  <c r="Z822" i="3"/>
  <c r="AC822" i="3"/>
  <c r="AE822" i="3"/>
  <c r="U821" i="3" l="1"/>
  <c r="D822" i="3"/>
  <c r="E822" i="3"/>
  <c r="H822" i="3" s="1"/>
  <c r="AG822" i="3"/>
  <c r="AH822" i="3"/>
  <c r="Y820" i="3"/>
  <c r="F822" i="3" l="1"/>
  <c r="G822" i="3"/>
  <c r="K822" i="3"/>
  <c r="A823" i="3" l="1"/>
  <c r="B823" i="3" s="1"/>
  <c r="V822" i="3"/>
  <c r="I822" i="3"/>
  <c r="J822" i="3"/>
  <c r="M822" i="3"/>
  <c r="N822" i="3" s="1"/>
  <c r="L822" i="3" l="1"/>
  <c r="W822" i="3"/>
  <c r="P823" i="3"/>
  <c r="Q823" i="3" s="1"/>
  <c r="R823" i="3" s="1"/>
  <c r="S823" i="3" s="1"/>
  <c r="T823" i="3" s="1"/>
  <c r="AC823" i="3"/>
  <c r="Z823" i="3"/>
  <c r="AD823" i="3"/>
  <c r="AA823" i="3"/>
  <c r="AE823" i="3"/>
  <c r="U822" i="3" l="1"/>
  <c r="D823" i="3"/>
  <c r="E823" i="3"/>
  <c r="H823" i="3" s="1"/>
  <c r="AG823" i="3"/>
  <c r="AH823" i="3"/>
  <c r="Y821" i="3"/>
  <c r="K823" i="3" l="1"/>
  <c r="F823" i="3"/>
  <c r="G823" i="3"/>
  <c r="I823" i="3" l="1"/>
  <c r="J823" i="3"/>
  <c r="M823" i="3"/>
  <c r="N823" i="3" s="1"/>
  <c r="A824" i="3"/>
  <c r="B824" i="3" s="1"/>
  <c r="V823" i="3"/>
  <c r="W823" i="3" s="1"/>
  <c r="L823" i="3" l="1"/>
  <c r="Z824" i="3"/>
  <c r="AC824" i="3"/>
  <c r="P824" i="3"/>
  <c r="Q824" i="3" s="1"/>
  <c r="R824" i="3" s="1"/>
  <c r="S824" i="3" s="1"/>
  <c r="T824" i="3" s="1"/>
  <c r="AA824" i="3"/>
  <c r="AE824" i="3"/>
  <c r="AD824" i="3"/>
  <c r="U823" i="3" l="1"/>
  <c r="AH824" i="3"/>
  <c r="E824" i="3"/>
  <c r="H824" i="3" s="1"/>
  <c r="AG824" i="3"/>
  <c r="D824" i="3"/>
  <c r="Y822" i="3"/>
  <c r="F824" i="3" l="1"/>
  <c r="G824" i="3"/>
  <c r="K824" i="3"/>
  <c r="A825" i="3" l="1"/>
  <c r="B825" i="3" s="1"/>
  <c r="V824" i="3"/>
  <c r="I824" i="3"/>
  <c r="J824" i="3"/>
  <c r="M824" i="3"/>
  <c r="N824" i="3" s="1"/>
  <c r="W824" i="3" l="1"/>
  <c r="L824" i="3"/>
  <c r="AC825" i="3"/>
  <c r="P825" i="3"/>
  <c r="Q825" i="3" s="1"/>
  <c r="R825" i="3" s="1"/>
  <c r="S825" i="3" s="1"/>
  <c r="T825" i="3" s="1"/>
  <c r="AD825" i="3"/>
  <c r="AA825" i="3"/>
  <c r="Z825" i="3"/>
  <c r="AE825" i="3"/>
  <c r="U824" i="3" l="1"/>
  <c r="D825" i="3"/>
  <c r="E825" i="3"/>
  <c r="H825" i="3" s="1"/>
  <c r="AH825" i="3"/>
  <c r="AG825" i="3"/>
  <c r="Y823" i="3"/>
  <c r="K825" i="3" l="1"/>
  <c r="F825" i="3"/>
  <c r="G825" i="3"/>
  <c r="I825" i="3" l="1"/>
  <c r="J825" i="3"/>
  <c r="M825" i="3"/>
  <c r="N825" i="3" s="1"/>
  <c r="A826" i="3"/>
  <c r="B826" i="3" s="1"/>
  <c r="V825" i="3"/>
  <c r="W825" i="3" s="1"/>
  <c r="P826" i="3" l="1"/>
  <c r="Q826" i="3" s="1"/>
  <c r="R826" i="3" s="1"/>
  <c r="S826" i="3" s="1"/>
  <c r="T826" i="3" s="1"/>
  <c r="AA826" i="3"/>
  <c r="Z826" i="3"/>
  <c r="AD826" i="3"/>
  <c r="AC826" i="3"/>
  <c r="AE826" i="3"/>
  <c r="L825" i="3"/>
  <c r="U825" i="3" l="1"/>
  <c r="E826" i="3"/>
  <c r="H826" i="3" s="1"/>
  <c r="AH826" i="3"/>
  <c r="D826" i="3"/>
  <c r="AG826" i="3"/>
  <c r="Y824" i="3"/>
  <c r="F826" i="3" l="1"/>
  <c r="G826" i="3"/>
  <c r="K826" i="3"/>
  <c r="I826" i="3" l="1"/>
  <c r="J826" i="3"/>
  <c r="M826" i="3"/>
  <c r="N826" i="3" s="1"/>
  <c r="A827" i="3"/>
  <c r="B827" i="3" s="1"/>
  <c r="V826" i="3"/>
  <c r="W826" i="3" s="1"/>
  <c r="L826" i="3" l="1"/>
  <c r="Z827" i="3"/>
  <c r="AD827" i="3"/>
  <c r="P827" i="3"/>
  <c r="Q827" i="3" s="1"/>
  <c r="R827" i="3" s="1"/>
  <c r="S827" i="3" s="1"/>
  <c r="T827" i="3" s="1"/>
  <c r="AC827" i="3"/>
  <c r="AA827" i="3"/>
  <c r="AE827" i="3"/>
  <c r="U826" i="3" l="1"/>
  <c r="D827" i="3"/>
  <c r="E827" i="3"/>
  <c r="H827" i="3" s="1"/>
  <c r="AG827" i="3"/>
  <c r="AH827" i="3"/>
  <c r="Y825" i="3"/>
  <c r="K827" i="3" l="1"/>
  <c r="F827" i="3"/>
  <c r="G827" i="3"/>
  <c r="A828" i="3" l="1"/>
  <c r="B828" i="3" s="1"/>
  <c r="V827" i="3"/>
  <c r="I827" i="3"/>
  <c r="J827" i="3"/>
  <c r="M827" i="3"/>
  <c r="N827" i="3" s="1"/>
  <c r="L827" i="3" l="1"/>
  <c r="W827" i="3"/>
  <c r="AA828" i="3"/>
  <c r="P828" i="3"/>
  <c r="Q828" i="3" s="1"/>
  <c r="R828" i="3" s="1"/>
  <c r="S828" i="3" s="1"/>
  <c r="T828" i="3" s="1"/>
  <c r="Z828" i="3"/>
  <c r="AC828" i="3"/>
  <c r="AE828" i="3"/>
  <c r="AD828" i="3"/>
  <c r="U827" i="3" l="1"/>
  <c r="D828" i="3"/>
  <c r="AG828" i="3"/>
  <c r="AH828" i="3"/>
  <c r="E828" i="3"/>
  <c r="H828" i="3" s="1"/>
  <c r="Y826" i="3"/>
  <c r="F828" i="3" l="1"/>
  <c r="G828" i="3"/>
  <c r="K828" i="3"/>
  <c r="A829" i="3" l="1"/>
  <c r="B829" i="3" s="1"/>
  <c r="V828" i="3"/>
  <c r="I828" i="3"/>
  <c r="J828" i="3"/>
  <c r="M828" i="3"/>
  <c r="N828" i="3" s="1"/>
  <c r="L828" i="3" l="1"/>
  <c r="W828" i="3"/>
  <c r="AA829" i="3"/>
  <c r="AD829" i="3"/>
  <c r="Z829" i="3"/>
  <c r="P829" i="3"/>
  <c r="Q829" i="3" s="1"/>
  <c r="R829" i="3" s="1"/>
  <c r="S829" i="3" s="1"/>
  <c r="T829" i="3" s="1"/>
  <c r="AC829" i="3"/>
  <c r="AE829" i="3"/>
  <c r="U828" i="3" l="1"/>
  <c r="AH829" i="3"/>
  <c r="D829" i="3"/>
  <c r="E829" i="3"/>
  <c r="H829" i="3" s="1"/>
  <c r="AG829" i="3"/>
  <c r="Y827" i="3"/>
  <c r="F829" i="3" l="1"/>
  <c r="G829" i="3"/>
  <c r="K829" i="3"/>
  <c r="A830" i="3" l="1"/>
  <c r="B830" i="3" s="1"/>
  <c r="V829" i="3"/>
  <c r="I829" i="3"/>
  <c r="J829" i="3"/>
  <c r="M829" i="3"/>
  <c r="N829" i="3" s="1"/>
  <c r="L829" i="3" l="1"/>
  <c r="W829" i="3"/>
  <c r="AA830" i="3"/>
  <c r="AC830" i="3"/>
  <c r="P830" i="3"/>
  <c r="Q830" i="3" s="1"/>
  <c r="R830" i="3" s="1"/>
  <c r="S830" i="3" s="1"/>
  <c r="T830" i="3" s="1"/>
  <c r="Z830" i="3"/>
  <c r="AD830" i="3"/>
  <c r="AE830" i="3"/>
  <c r="U829" i="3" l="1"/>
  <c r="D830" i="3"/>
  <c r="E830" i="3"/>
  <c r="H830" i="3" s="1"/>
  <c r="AG830" i="3"/>
  <c r="AH830" i="3"/>
  <c r="Y828" i="3"/>
  <c r="F830" i="3" l="1"/>
  <c r="G830" i="3"/>
  <c r="K830" i="3"/>
  <c r="A831" i="3" l="1"/>
  <c r="B831" i="3" s="1"/>
  <c r="V830" i="3"/>
  <c r="I830" i="3"/>
  <c r="J830" i="3"/>
  <c r="M830" i="3"/>
  <c r="N830" i="3" s="1"/>
  <c r="W830" i="3" l="1"/>
  <c r="L830" i="3"/>
  <c r="AA831" i="3"/>
  <c r="AD831" i="3"/>
  <c r="AC831" i="3"/>
  <c r="Z831" i="3"/>
  <c r="P831" i="3"/>
  <c r="Q831" i="3" s="1"/>
  <c r="R831" i="3" s="1"/>
  <c r="S831" i="3" s="1"/>
  <c r="T831" i="3" s="1"/>
  <c r="AE831" i="3"/>
  <c r="U830" i="3" l="1"/>
  <c r="E831" i="3"/>
  <c r="H831" i="3" s="1"/>
  <c r="D831" i="3"/>
  <c r="AG831" i="3"/>
  <c r="AH831" i="3"/>
  <c r="Y829" i="3"/>
  <c r="F831" i="3" l="1"/>
  <c r="G831" i="3"/>
  <c r="K831" i="3"/>
  <c r="A832" i="3" l="1"/>
  <c r="B832" i="3" s="1"/>
  <c r="V831" i="3"/>
  <c r="I831" i="3"/>
  <c r="J831" i="3"/>
  <c r="M831" i="3"/>
  <c r="N831" i="3" s="1"/>
  <c r="L831" i="3" l="1"/>
  <c r="W831" i="3"/>
  <c r="P832" i="3"/>
  <c r="Q832" i="3" s="1"/>
  <c r="R832" i="3" s="1"/>
  <c r="S832" i="3" s="1"/>
  <c r="T832" i="3" s="1"/>
  <c r="Z832" i="3"/>
  <c r="AD832" i="3"/>
  <c r="AA832" i="3"/>
  <c r="AC832" i="3"/>
  <c r="AE832" i="3"/>
  <c r="U831" i="3" l="1"/>
  <c r="D832" i="3"/>
  <c r="AG832" i="3"/>
  <c r="E832" i="3"/>
  <c r="H832" i="3" s="1"/>
  <c r="AH832" i="3"/>
  <c r="Y830" i="3"/>
  <c r="K832" i="3" l="1"/>
  <c r="F832" i="3"/>
  <c r="G832" i="3"/>
  <c r="I832" i="3" l="1"/>
  <c r="J832" i="3"/>
  <c r="M832" i="3"/>
  <c r="N832" i="3" s="1"/>
  <c r="A833" i="3"/>
  <c r="B833" i="3" s="1"/>
  <c r="V832" i="3"/>
  <c r="W832" i="3" s="1"/>
  <c r="L832" i="3" l="1"/>
  <c r="AA833" i="3"/>
  <c r="AC833" i="3"/>
  <c r="P833" i="3"/>
  <c r="Q833" i="3" s="1"/>
  <c r="R833" i="3" s="1"/>
  <c r="S833" i="3" s="1"/>
  <c r="T833" i="3" s="1"/>
  <c r="Z833" i="3"/>
  <c r="AD833" i="3"/>
  <c r="AE833" i="3"/>
  <c r="U832" i="3" l="1"/>
  <c r="E833" i="3"/>
  <c r="H833" i="3" s="1"/>
  <c r="AG833" i="3"/>
  <c r="D833" i="3"/>
  <c r="AH833" i="3"/>
  <c r="Y831" i="3"/>
  <c r="K833" i="3" l="1"/>
  <c r="F833" i="3"/>
  <c r="G833" i="3"/>
  <c r="I833" i="3" l="1"/>
  <c r="J833" i="3"/>
  <c r="M833" i="3"/>
  <c r="N833" i="3" s="1"/>
  <c r="A834" i="3"/>
  <c r="B834" i="3" s="1"/>
  <c r="V833" i="3"/>
  <c r="W833" i="3" s="1"/>
  <c r="P834" i="3" l="1"/>
  <c r="Q834" i="3" s="1"/>
  <c r="R834" i="3" s="1"/>
  <c r="S834" i="3" s="1"/>
  <c r="T834" i="3" s="1"/>
  <c r="AC834" i="3"/>
  <c r="AA834" i="3"/>
  <c r="Z834" i="3"/>
  <c r="AE834" i="3"/>
  <c r="AD834" i="3"/>
  <c r="L833" i="3"/>
  <c r="U833" i="3" l="1"/>
  <c r="D834" i="3"/>
  <c r="E834" i="3"/>
  <c r="H834" i="3" s="1"/>
  <c r="AH834" i="3"/>
  <c r="AG834" i="3"/>
  <c r="Y832" i="3"/>
  <c r="K834" i="3" l="1"/>
  <c r="F834" i="3"/>
  <c r="G834" i="3"/>
  <c r="I834" i="3" l="1"/>
  <c r="J834" i="3"/>
  <c r="M834" i="3"/>
  <c r="N834" i="3" s="1"/>
  <c r="A835" i="3"/>
  <c r="B835" i="3" s="1"/>
  <c r="V834" i="3"/>
  <c r="W834" i="3" s="1"/>
  <c r="Z835" i="3" l="1"/>
  <c r="AC835" i="3"/>
  <c r="P835" i="3"/>
  <c r="Q835" i="3" s="1"/>
  <c r="R835" i="3" s="1"/>
  <c r="S835" i="3" s="1"/>
  <c r="T835" i="3" s="1"/>
  <c r="AA835" i="3"/>
  <c r="AD835" i="3"/>
  <c r="AE835" i="3"/>
  <c r="L834" i="3"/>
  <c r="U834" i="3" l="1"/>
  <c r="E835" i="3"/>
  <c r="H835" i="3" s="1"/>
  <c r="AH835" i="3"/>
  <c r="AG835" i="3"/>
  <c r="D835" i="3"/>
  <c r="Y833" i="3"/>
  <c r="F835" i="3" l="1"/>
  <c r="G835" i="3"/>
  <c r="K835" i="3"/>
  <c r="A836" i="3" l="1"/>
  <c r="B836" i="3" s="1"/>
  <c r="V835" i="3"/>
  <c r="I835" i="3"/>
  <c r="J835" i="3"/>
  <c r="M835" i="3"/>
  <c r="N835" i="3" s="1"/>
  <c r="L835" i="3" l="1"/>
  <c r="W835" i="3"/>
  <c r="Z836" i="3"/>
  <c r="AA836" i="3"/>
  <c r="AD836" i="3"/>
  <c r="AC836" i="3"/>
  <c r="P836" i="3"/>
  <c r="Q836" i="3" s="1"/>
  <c r="R836" i="3" s="1"/>
  <c r="S836" i="3" s="1"/>
  <c r="T836" i="3" s="1"/>
  <c r="AE836" i="3"/>
  <c r="AG836" i="3" l="1"/>
  <c r="U835" i="3"/>
  <c r="D836" i="3" s="1"/>
  <c r="AH836" i="3"/>
  <c r="E836" i="3"/>
  <c r="H836" i="3" s="1"/>
  <c r="Y834" i="3"/>
  <c r="K836" i="3" l="1"/>
  <c r="F836" i="3"/>
  <c r="G836" i="3"/>
  <c r="I836" i="3" l="1"/>
  <c r="J836" i="3"/>
  <c r="M836" i="3"/>
  <c r="N836" i="3" s="1"/>
  <c r="A837" i="3"/>
  <c r="B837" i="3" s="1"/>
  <c r="V836" i="3"/>
  <c r="W836" i="3" s="1"/>
  <c r="AC837" i="3" l="1"/>
  <c r="P837" i="3"/>
  <c r="Q837" i="3" s="1"/>
  <c r="R837" i="3" s="1"/>
  <c r="S837" i="3" s="1"/>
  <c r="T837" i="3" s="1"/>
  <c r="AD837" i="3"/>
  <c r="AA837" i="3"/>
  <c r="Z837" i="3"/>
  <c r="AE837" i="3"/>
  <c r="L836" i="3"/>
  <c r="U836" i="3" l="1"/>
  <c r="E837" i="3"/>
  <c r="H837" i="3" s="1"/>
  <c r="D837" i="3"/>
  <c r="AG837" i="3"/>
  <c r="AH837" i="3"/>
  <c r="Y835" i="3"/>
  <c r="K837" i="3" l="1"/>
  <c r="F837" i="3"/>
  <c r="G837" i="3"/>
  <c r="I837" i="3" l="1"/>
  <c r="J837" i="3"/>
  <c r="M837" i="3"/>
  <c r="N837" i="3" s="1"/>
  <c r="A838" i="3"/>
  <c r="B838" i="3" s="1"/>
  <c r="V837" i="3"/>
  <c r="W837" i="3" s="1"/>
  <c r="Z838" i="3" l="1"/>
  <c r="AC838" i="3"/>
  <c r="AA838" i="3"/>
  <c r="P838" i="3"/>
  <c r="Q838" i="3" s="1"/>
  <c r="R838" i="3" s="1"/>
  <c r="S838" i="3" s="1"/>
  <c r="T838" i="3" s="1"/>
  <c r="AE838" i="3"/>
  <c r="AD838" i="3"/>
  <c r="L837" i="3"/>
  <c r="U837" i="3" l="1"/>
  <c r="E838" i="3"/>
  <c r="H838" i="3" s="1"/>
  <c r="D838" i="3"/>
  <c r="AG838" i="3"/>
  <c r="AH838" i="3"/>
  <c r="Y836" i="3"/>
  <c r="K838" i="3" l="1"/>
  <c r="F838" i="3"/>
  <c r="G838" i="3"/>
  <c r="A839" i="3" l="1"/>
  <c r="B839" i="3" s="1"/>
  <c r="V838" i="3"/>
  <c r="I838" i="3"/>
  <c r="J838" i="3"/>
  <c r="M838" i="3"/>
  <c r="N838" i="3" s="1"/>
  <c r="L838" i="3" l="1"/>
  <c r="W838" i="3"/>
  <c r="P839" i="3"/>
  <c r="Q839" i="3" s="1"/>
  <c r="R839" i="3" s="1"/>
  <c r="S839" i="3" s="1"/>
  <c r="T839" i="3" s="1"/>
  <c r="AD839" i="3"/>
  <c r="Z839" i="3"/>
  <c r="AC839" i="3"/>
  <c r="AA839" i="3"/>
  <c r="AE839" i="3"/>
  <c r="U838" i="3" l="1"/>
  <c r="E839" i="3"/>
  <c r="H839" i="3" s="1"/>
  <c r="AG839" i="3"/>
  <c r="D839" i="3"/>
  <c r="AH839" i="3"/>
  <c r="Y837" i="3"/>
  <c r="F839" i="3" l="1"/>
  <c r="G839" i="3"/>
  <c r="K839" i="3"/>
  <c r="A840" i="3" l="1"/>
  <c r="B840" i="3" s="1"/>
  <c r="V839" i="3"/>
  <c r="I839" i="3"/>
  <c r="J839" i="3"/>
  <c r="M839" i="3"/>
  <c r="N839" i="3" s="1"/>
  <c r="L839" i="3" l="1"/>
  <c r="W839" i="3"/>
  <c r="AC840" i="3"/>
  <c r="AA840" i="3"/>
  <c r="P840" i="3"/>
  <c r="Q840" i="3" s="1"/>
  <c r="R840" i="3" s="1"/>
  <c r="S840" i="3" s="1"/>
  <c r="T840" i="3" s="1"/>
  <c r="Z840" i="3"/>
  <c r="AD840" i="3"/>
  <c r="AE840" i="3"/>
  <c r="U839" i="3" l="1"/>
  <c r="AG840" i="3"/>
  <c r="E840" i="3"/>
  <c r="H840" i="3" s="1"/>
  <c r="AH840" i="3"/>
  <c r="D840" i="3"/>
  <c r="Y838" i="3"/>
  <c r="K840" i="3" l="1"/>
  <c r="F840" i="3"/>
  <c r="G840" i="3"/>
  <c r="I840" i="3" l="1"/>
  <c r="J840" i="3"/>
  <c r="M840" i="3"/>
  <c r="N840" i="3" s="1"/>
  <c r="A841" i="3"/>
  <c r="B841" i="3" s="1"/>
  <c r="V840" i="3"/>
  <c r="W840" i="3" s="1"/>
  <c r="Z841" i="3" l="1"/>
  <c r="P841" i="3"/>
  <c r="Q841" i="3" s="1"/>
  <c r="R841" i="3" s="1"/>
  <c r="S841" i="3" s="1"/>
  <c r="T841" i="3" s="1"/>
  <c r="AC841" i="3"/>
  <c r="AD841" i="3"/>
  <c r="AA841" i="3"/>
  <c r="AE841" i="3"/>
  <c r="L840" i="3"/>
  <c r="U840" i="3" l="1"/>
  <c r="E841" i="3"/>
  <c r="H841" i="3" s="1"/>
  <c r="D841" i="3"/>
  <c r="AH841" i="3"/>
  <c r="AG841" i="3"/>
  <c r="Y839" i="3"/>
  <c r="F841" i="3" l="1"/>
  <c r="G841" i="3"/>
  <c r="K841" i="3"/>
  <c r="A842" i="3" l="1"/>
  <c r="B842" i="3" s="1"/>
  <c r="V841" i="3"/>
  <c r="I841" i="3"/>
  <c r="J841" i="3"/>
  <c r="M841" i="3"/>
  <c r="N841" i="3" s="1"/>
  <c r="L841" i="3" l="1"/>
  <c r="W841" i="3"/>
  <c r="P842" i="3"/>
  <c r="Q842" i="3" s="1"/>
  <c r="R842" i="3" s="1"/>
  <c r="S842" i="3" s="1"/>
  <c r="T842" i="3" s="1"/>
  <c r="Z842" i="3"/>
  <c r="AC842" i="3"/>
  <c r="AA842" i="3"/>
  <c r="AD842" i="3"/>
  <c r="AE842" i="3"/>
  <c r="U841" i="3" l="1"/>
  <c r="D842" i="3"/>
  <c r="AH842" i="3"/>
  <c r="AG842" i="3"/>
  <c r="E842" i="3"/>
  <c r="H842" i="3" s="1"/>
  <c r="Y840" i="3"/>
  <c r="K842" i="3" l="1"/>
  <c r="F842" i="3"/>
  <c r="G842" i="3"/>
  <c r="I842" i="3" l="1"/>
  <c r="J842" i="3"/>
  <c r="M842" i="3"/>
  <c r="N842" i="3" s="1"/>
  <c r="A843" i="3"/>
  <c r="B843" i="3" s="1"/>
  <c r="V842" i="3"/>
  <c r="W842" i="3" s="1"/>
  <c r="P843" i="3" l="1"/>
  <c r="Q843" i="3" s="1"/>
  <c r="R843" i="3" s="1"/>
  <c r="S843" i="3" s="1"/>
  <c r="T843" i="3" s="1"/>
  <c r="AD843" i="3"/>
  <c r="AA843" i="3"/>
  <c r="Z843" i="3"/>
  <c r="AC843" i="3"/>
  <c r="AE843" i="3"/>
  <c r="L842" i="3"/>
  <c r="U842" i="3" l="1"/>
  <c r="D843" i="3"/>
  <c r="AH843" i="3"/>
  <c r="AG843" i="3"/>
  <c r="E843" i="3"/>
  <c r="H843" i="3" s="1"/>
  <c r="Y841" i="3"/>
  <c r="K843" i="3" l="1"/>
  <c r="F843" i="3"/>
  <c r="G843" i="3"/>
  <c r="I843" i="3" l="1"/>
  <c r="J843" i="3"/>
  <c r="M843" i="3"/>
  <c r="N843" i="3" s="1"/>
  <c r="A844" i="3"/>
  <c r="B844" i="3" s="1"/>
  <c r="V843" i="3"/>
  <c r="W843" i="3" s="1"/>
  <c r="AC844" i="3" l="1"/>
  <c r="P844" i="3"/>
  <c r="Q844" i="3" s="1"/>
  <c r="R844" i="3" s="1"/>
  <c r="S844" i="3" s="1"/>
  <c r="T844" i="3" s="1"/>
  <c r="AA844" i="3"/>
  <c r="Z844" i="3"/>
  <c r="AE844" i="3"/>
  <c r="AD844" i="3"/>
  <c r="L843" i="3"/>
  <c r="U843" i="3" l="1"/>
  <c r="AG844" i="3"/>
  <c r="D844" i="3"/>
  <c r="AH844" i="3"/>
  <c r="E844" i="3"/>
  <c r="H844" i="3" s="1"/>
  <c r="Y842" i="3"/>
  <c r="F844" i="3" l="1"/>
  <c r="G844" i="3"/>
  <c r="K844" i="3"/>
  <c r="A845" i="3" l="1"/>
  <c r="B845" i="3" s="1"/>
  <c r="V844" i="3"/>
  <c r="I844" i="3"/>
  <c r="J844" i="3"/>
  <c r="M844" i="3"/>
  <c r="N844" i="3" s="1"/>
  <c r="L844" i="3" l="1"/>
  <c r="W844" i="3"/>
  <c r="P845" i="3"/>
  <c r="Q845" i="3" s="1"/>
  <c r="R845" i="3" s="1"/>
  <c r="S845" i="3" s="1"/>
  <c r="T845" i="3" s="1"/>
  <c r="AD845" i="3"/>
  <c r="Z845" i="3"/>
  <c r="AA845" i="3"/>
  <c r="AC845" i="3"/>
  <c r="AE845" i="3"/>
  <c r="AH845" i="3" l="1"/>
  <c r="U844" i="3"/>
  <c r="D845" i="3" s="1"/>
  <c r="AG845" i="3"/>
  <c r="Y843" i="3"/>
  <c r="E845" i="3" l="1"/>
  <c r="H845" i="3" s="1"/>
  <c r="K845" i="3" s="1"/>
  <c r="G845" i="3"/>
  <c r="F845" i="3" l="1"/>
  <c r="A846" i="3"/>
  <c r="B846" i="3" s="1"/>
  <c r="V845" i="3"/>
  <c r="I845" i="3"/>
  <c r="J845" i="3"/>
  <c r="M845" i="3"/>
  <c r="N845" i="3" s="1"/>
  <c r="L845" i="3" l="1"/>
  <c r="W845" i="3"/>
  <c r="P846" i="3"/>
  <c r="Q846" i="3" s="1"/>
  <c r="R846" i="3" s="1"/>
  <c r="S846" i="3" s="1"/>
  <c r="T846" i="3" s="1"/>
  <c r="AC846" i="3"/>
  <c r="AA846" i="3"/>
  <c r="Z846" i="3"/>
  <c r="AD846" i="3"/>
  <c r="AE846" i="3"/>
  <c r="U845" i="3" l="1"/>
  <c r="D846" i="3"/>
  <c r="E846" i="3"/>
  <c r="H846" i="3" s="1"/>
  <c r="AG846" i="3"/>
  <c r="AH846" i="3"/>
  <c r="Y844" i="3"/>
  <c r="K846" i="3" l="1"/>
  <c r="F846" i="3"/>
  <c r="G846" i="3"/>
  <c r="I846" i="3" l="1"/>
  <c r="J846" i="3"/>
  <c r="M846" i="3"/>
  <c r="N846" i="3" s="1"/>
  <c r="A847" i="3"/>
  <c r="B847" i="3" s="1"/>
  <c r="V846" i="3"/>
  <c r="W846" i="3" s="1"/>
  <c r="L846" i="3" l="1"/>
  <c r="P847" i="3"/>
  <c r="Q847" i="3" s="1"/>
  <c r="R847" i="3" s="1"/>
  <c r="S847" i="3" s="1"/>
  <c r="T847" i="3" s="1"/>
  <c r="AD847" i="3"/>
  <c r="AA847" i="3"/>
  <c r="Z847" i="3"/>
  <c r="AC847" i="3"/>
  <c r="AE847" i="3"/>
  <c r="U846" i="3" l="1"/>
  <c r="D847" i="3"/>
  <c r="E847" i="3"/>
  <c r="H847" i="3" s="1"/>
  <c r="AH847" i="3"/>
  <c r="AG847" i="3"/>
  <c r="Y845" i="3"/>
  <c r="K847" i="3" l="1"/>
  <c r="F847" i="3"/>
  <c r="G847" i="3"/>
  <c r="I847" i="3" l="1"/>
  <c r="J847" i="3"/>
  <c r="M847" i="3"/>
  <c r="N847" i="3" s="1"/>
  <c r="A848" i="3"/>
  <c r="B848" i="3" s="1"/>
  <c r="V847" i="3"/>
  <c r="W847" i="3" s="1"/>
  <c r="L847" i="3" l="1"/>
  <c r="AA848" i="3"/>
  <c r="AC848" i="3"/>
  <c r="P848" i="3"/>
  <c r="Q848" i="3" s="1"/>
  <c r="R848" i="3" s="1"/>
  <c r="S848" i="3" s="1"/>
  <c r="T848" i="3" s="1"/>
  <c r="Z848" i="3"/>
  <c r="AE848" i="3"/>
  <c r="AD848" i="3"/>
  <c r="U847" i="3" l="1"/>
  <c r="D848" i="3"/>
  <c r="AH848" i="3"/>
  <c r="E848" i="3"/>
  <c r="H848" i="3" s="1"/>
  <c r="AG848" i="3"/>
  <c r="Y846" i="3"/>
  <c r="F848" i="3" l="1"/>
  <c r="G848" i="3"/>
  <c r="K848" i="3"/>
  <c r="A849" i="3" l="1"/>
  <c r="B849" i="3" s="1"/>
  <c r="V848" i="3"/>
  <c r="I848" i="3"/>
  <c r="J848" i="3"/>
  <c r="M848" i="3"/>
  <c r="N848" i="3" s="1"/>
  <c r="L848" i="3" l="1"/>
  <c r="W848" i="3"/>
  <c r="P849" i="3"/>
  <c r="Q849" i="3" s="1"/>
  <c r="R849" i="3" s="1"/>
  <c r="S849" i="3" s="1"/>
  <c r="T849" i="3" s="1"/>
  <c r="Z849" i="3"/>
  <c r="AA849" i="3"/>
  <c r="AD849" i="3"/>
  <c r="AC849" i="3"/>
  <c r="AE849" i="3"/>
  <c r="U848" i="3" l="1"/>
  <c r="E849" i="3"/>
  <c r="H849" i="3" s="1"/>
  <c r="D849" i="3"/>
  <c r="AH849" i="3"/>
  <c r="AG849" i="3"/>
  <c r="Y847" i="3"/>
  <c r="K849" i="3" l="1"/>
  <c r="F849" i="3"/>
  <c r="G849" i="3"/>
  <c r="I849" i="3" l="1"/>
  <c r="J849" i="3"/>
  <c r="M849" i="3"/>
  <c r="N849" i="3" s="1"/>
  <c r="A850" i="3"/>
  <c r="B850" i="3" s="1"/>
  <c r="V849" i="3"/>
  <c r="W849" i="3" s="1"/>
  <c r="AA850" i="3" l="1"/>
  <c r="Z850" i="3"/>
  <c r="AC850" i="3"/>
  <c r="P850" i="3"/>
  <c r="Q850" i="3" s="1"/>
  <c r="R850" i="3" s="1"/>
  <c r="S850" i="3" s="1"/>
  <c r="T850" i="3" s="1"/>
  <c r="AD850" i="3"/>
  <c r="AE850" i="3"/>
  <c r="L849" i="3"/>
  <c r="U849" i="3" l="1"/>
  <c r="E850" i="3"/>
  <c r="H850" i="3" s="1"/>
  <c r="D850" i="3"/>
  <c r="AH850" i="3"/>
  <c r="AG850" i="3"/>
  <c r="Y848" i="3"/>
  <c r="F850" i="3" l="1"/>
  <c r="G850" i="3"/>
  <c r="K850" i="3"/>
  <c r="A851" i="3" l="1"/>
  <c r="B851" i="3" s="1"/>
  <c r="V850" i="3"/>
  <c r="I850" i="3"/>
  <c r="J850" i="3"/>
  <c r="M850" i="3"/>
  <c r="N850" i="3" s="1"/>
  <c r="L850" i="3" l="1"/>
  <c r="W850" i="3"/>
  <c r="AD851" i="3"/>
  <c r="Z851" i="3"/>
  <c r="P851" i="3"/>
  <c r="Q851" i="3" s="1"/>
  <c r="R851" i="3" s="1"/>
  <c r="S851" i="3" s="1"/>
  <c r="T851" i="3" s="1"/>
  <c r="AC851" i="3"/>
  <c r="AA851" i="3"/>
  <c r="AE851" i="3"/>
  <c r="U850" i="3" l="1"/>
  <c r="E851" i="3"/>
  <c r="H851" i="3" s="1"/>
  <c r="AG851" i="3"/>
  <c r="D851" i="3"/>
  <c r="AH851" i="3"/>
  <c r="Y849" i="3"/>
  <c r="F851" i="3" l="1"/>
  <c r="G851" i="3"/>
  <c r="K851" i="3"/>
  <c r="A852" i="3" l="1"/>
  <c r="B852" i="3" s="1"/>
  <c r="V851" i="3"/>
  <c r="I851" i="3"/>
  <c r="J851" i="3"/>
  <c r="M851" i="3"/>
  <c r="N851" i="3" s="1"/>
  <c r="W851" i="3" l="1"/>
  <c r="L851" i="3"/>
  <c r="AC852" i="3"/>
  <c r="P852" i="3"/>
  <c r="Q852" i="3" s="1"/>
  <c r="R852" i="3" s="1"/>
  <c r="S852" i="3" s="1"/>
  <c r="T852" i="3" s="1"/>
  <c r="Z852" i="3"/>
  <c r="AA852" i="3"/>
  <c r="AD852" i="3"/>
  <c r="AE852" i="3"/>
  <c r="U851" i="3" l="1"/>
  <c r="D852" i="3"/>
  <c r="AH852" i="3"/>
  <c r="E852" i="3"/>
  <c r="H852" i="3" s="1"/>
  <c r="AG852" i="3"/>
  <c r="Y850" i="3"/>
  <c r="K852" i="3" l="1"/>
  <c r="F852" i="3"/>
  <c r="G852" i="3"/>
  <c r="I852" i="3" l="1"/>
  <c r="J852" i="3"/>
  <c r="M852" i="3"/>
  <c r="N852" i="3" s="1"/>
  <c r="A853" i="3"/>
  <c r="B853" i="3" s="1"/>
  <c r="V852" i="3"/>
  <c r="W852" i="3" s="1"/>
  <c r="Z853" i="3" l="1"/>
  <c r="AA853" i="3"/>
  <c r="P853" i="3"/>
  <c r="Q853" i="3" s="1"/>
  <c r="R853" i="3" s="1"/>
  <c r="S853" i="3" s="1"/>
  <c r="T853" i="3" s="1"/>
  <c r="AC853" i="3"/>
  <c r="AD853" i="3"/>
  <c r="AE853" i="3"/>
  <c r="L852" i="3"/>
  <c r="U852" i="3" l="1"/>
  <c r="E853" i="3"/>
  <c r="H853" i="3" s="1"/>
  <c r="AH853" i="3"/>
  <c r="D853" i="3"/>
  <c r="AG853" i="3"/>
  <c r="Y851" i="3"/>
  <c r="F853" i="3" l="1"/>
  <c r="G853" i="3"/>
  <c r="K853" i="3"/>
  <c r="I853" i="3" l="1"/>
  <c r="J853" i="3"/>
  <c r="M853" i="3"/>
  <c r="N853" i="3" s="1"/>
  <c r="A854" i="3"/>
  <c r="B854" i="3" s="1"/>
  <c r="V853" i="3"/>
  <c r="W853" i="3" s="1"/>
  <c r="Z854" i="3" l="1"/>
  <c r="AA854" i="3"/>
  <c r="P854" i="3"/>
  <c r="Q854" i="3" s="1"/>
  <c r="R854" i="3" s="1"/>
  <c r="S854" i="3" s="1"/>
  <c r="T854" i="3" s="1"/>
  <c r="AC854" i="3"/>
  <c r="AE854" i="3"/>
  <c r="AD854" i="3"/>
  <c r="L853" i="3"/>
  <c r="U853" i="3" l="1"/>
  <c r="E854" i="3" s="1"/>
  <c r="H854" i="3" s="1"/>
  <c r="AH854" i="3"/>
  <c r="D854" i="3"/>
  <c r="AG854" i="3"/>
  <c r="Y852" i="3"/>
  <c r="K854" i="3" l="1"/>
  <c r="F854" i="3"/>
  <c r="G854" i="3"/>
  <c r="I854" i="3" l="1"/>
  <c r="J854" i="3"/>
  <c r="M854" i="3"/>
  <c r="N854" i="3" s="1"/>
  <c r="A855" i="3"/>
  <c r="B855" i="3" s="1"/>
  <c r="V854" i="3"/>
  <c r="W854" i="3" s="1"/>
  <c r="L854" i="3" l="1"/>
  <c r="AD855" i="3"/>
  <c r="P855" i="3"/>
  <c r="Q855" i="3" s="1"/>
  <c r="R855" i="3" s="1"/>
  <c r="S855" i="3" s="1"/>
  <c r="T855" i="3" s="1"/>
  <c r="AA855" i="3"/>
  <c r="Z855" i="3"/>
  <c r="AC855" i="3"/>
  <c r="AE855" i="3"/>
  <c r="U854" i="3" l="1"/>
  <c r="E855" i="3"/>
  <c r="H855" i="3" s="1"/>
  <c r="D855" i="3"/>
  <c r="AH855" i="3"/>
  <c r="AG855" i="3"/>
  <c r="Y853" i="3"/>
  <c r="F855" i="3" l="1"/>
  <c r="G855" i="3"/>
  <c r="K855" i="3"/>
  <c r="A856" i="3" l="1"/>
  <c r="B856" i="3" s="1"/>
  <c r="V855" i="3"/>
  <c r="I855" i="3"/>
  <c r="J855" i="3"/>
  <c r="M855" i="3"/>
  <c r="N855" i="3" s="1"/>
  <c r="L855" i="3" l="1"/>
  <c r="W855" i="3"/>
  <c r="AA856" i="3"/>
  <c r="P856" i="3"/>
  <c r="Q856" i="3" s="1"/>
  <c r="R856" i="3" s="1"/>
  <c r="S856" i="3" s="1"/>
  <c r="T856" i="3" s="1"/>
  <c r="Z856" i="3"/>
  <c r="AD856" i="3"/>
  <c r="AC856" i="3"/>
  <c r="AE856" i="3"/>
  <c r="U855" i="3" l="1"/>
  <c r="D856" i="3" s="1"/>
  <c r="AH856" i="3"/>
  <c r="AG856" i="3"/>
  <c r="E856" i="3"/>
  <c r="H856" i="3" s="1"/>
  <c r="Y854" i="3"/>
  <c r="K856" i="3" l="1"/>
  <c r="F856" i="3"/>
  <c r="G856" i="3"/>
  <c r="A857" i="3" l="1"/>
  <c r="B857" i="3" s="1"/>
  <c r="V856" i="3"/>
  <c r="I856" i="3"/>
  <c r="J856" i="3"/>
  <c r="M856" i="3"/>
  <c r="N856" i="3" s="1"/>
  <c r="L856" i="3" l="1"/>
  <c r="W856" i="3"/>
  <c r="AD857" i="3"/>
  <c r="AA857" i="3"/>
  <c r="P857" i="3"/>
  <c r="Q857" i="3" s="1"/>
  <c r="R857" i="3" s="1"/>
  <c r="S857" i="3" s="1"/>
  <c r="T857" i="3" s="1"/>
  <c r="Z857" i="3"/>
  <c r="AC857" i="3"/>
  <c r="AE857" i="3"/>
  <c r="U856" i="3" l="1"/>
  <c r="E857" i="3"/>
  <c r="H857" i="3" s="1"/>
  <c r="AG857" i="3"/>
  <c r="D857" i="3"/>
  <c r="AH857" i="3"/>
  <c r="Y855" i="3"/>
  <c r="F857" i="3" l="1"/>
  <c r="G857" i="3"/>
  <c r="K857" i="3"/>
  <c r="I857" i="3" l="1"/>
  <c r="J857" i="3"/>
  <c r="M857" i="3"/>
  <c r="N857" i="3" s="1"/>
  <c r="A858" i="3"/>
  <c r="B858" i="3" s="1"/>
  <c r="V857" i="3"/>
  <c r="W857" i="3" s="1"/>
  <c r="AA858" i="3" l="1"/>
  <c r="Z858" i="3"/>
  <c r="AC858" i="3"/>
  <c r="P858" i="3"/>
  <c r="Q858" i="3" s="1"/>
  <c r="R858" i="3" s="1"/>
  <c r="S858" i="3" s="1"/>
  <c r="T858" i="3" s="1"/>
  <c r="AE858" i="3"/>
  <c r="AD858" i="3"/>
  <c r="L857" i="3"/>
  <c r="U857" i="3" l="1"/>
  <c r="D858" i="3"/>
  <c r="E858" i="3"/>
  <c r="H858" i="3" s="1"/>
  <c r="AG858" i="3"/>
  <c r="AH858" i="3"/>
  <c r="Y856" i="3"/>
  <c r="K858" i="3" l="1"/>
  <c r="F858" i="3"/>
  <c r="G858" i="3"/>
  <c r="I858" i="3" l="1"/>
  <c r="J858" i="3"/>
  <c r="M858" i="3"/>
  <c r="N858" i="3" s="1"/>
  <c r="A859" i="3"/>
  <c r="B859" i="3" s="1"/>
  <c r="V858" i="3"/>
  <c r="W858" i="3" s="1"/>
  <c r="L858" i="3" l="1"/>
  <c r="AD859" i="3"/>
  <c r="AC859" i="3"/>
  <c r="AA859" i="3"/>
  <c r="P859" i="3"/>
  <c r="Q859" i="3" s="1"/>
  <c r="R859" i="3" s="1"/>
  <c r="S859" i="3" s="1"/>
  <c r="T859" i="3" s="1"/>
  <c r="Z859" i="3"/>
  <c r="AE859" i="3"/>
  <c r="U858" i="3" l="1"/>
  <c r="D859" i="3"/>
  <c r="AH859" i="3"/>
  <c r="AG859" i="3"/>
  <c r="E859" i="3"/>
  <c r="H859" i="3" s="1"/>
  <c r="Y857" i="3"/>
  <c r="K859" i="3" l="1"/>
  <c r="F859" i="3"/>
  <c r="G859" i="3"/>
  <c r="I859" i="3" l="1"/>
  <c r="J859" i="3"/>
  <c r="M859" i="3"/>
  <c r="N859" i="3" s="1"/>
  <c r="A860" i="3"/>
  <c r="B860" i="3" s="1"/>
  <c r="V859" i="3"/>
  <c r="W859" i="3" s="1"/>
  <c r="AC860" i="3" l="1"/>
  <c r="P860" i="3"/>
  <c r="Q860" i="3" s="1"/>
  <c r="R860" i="3" s="1"/>
  <c r="S860" i="3" s="1"/>
  <c r="T860" i="3" s="1"/>
  <c r="AA860" i="3"/>
  <c r="AD860" i="3"/>
  <c r="Z860" i="3"/>
  <c r="AE860" i="3"/>
  <c r="L859" i="3"/>
  <c r="U859" i="3" l="1"/>
  <c r="D860" i="3"/>
  <c r="AG860" i="3"/>
  <c r="AH860" i="3"/>
  <c r="E860" i="3"/>
  <c r="H860" i="3" s="1"/>
  <c r="Y858" i="3"/>
  <c r="K860" i="3" l="1"/>
  <c r="F860" i="3"/>
  <c r="G860" i="3"/>
  <c r="I860" i="3" l="1"/>
  <c r="J860" i="3"/>
  <c r="M860" i="3"/>
  <c r="N860" i="3" s="1"/>
  <c r="A861" i="3"/>
  <c r="B861" i="3" s="1"/>
  <c r="V860" i="3"/>
  <c r="W860" i="3" s="1"/>
  <c r="L860" i="3" l="1"/>
  <c r="Z861" i="3"/>
  <c r="AC861" i="3"/>
  <c r="P861" i="3"/>
  <c r="Q861" i="3" s="1"/>
  <c r="R861" i="3" s="1"/>
  <c r="S861" i="3" s="1"/>
  <c r="T861" i="3" s="1"/>
  <c r="AD861" i="3"/>
  <c r="AA861" i="3"/>
  <c r="AE861" i="3"/>
  <c r="U860" i="3" l="1"/>
  <c r="D861" i="3"/>
  <c r="AH861" i="3"/>
  <c r="AG861" i="3"/>
  <c r="E861" i="3"/>
  <c r="H861" i="3" s="1"/>
  <c r="Y859" i="3"/>
  <c r="K861" i="3" l="1"/>
  <c r="F861" i="3"/>
  <c r="G861" i="3"/>
  <c r="A862" i="3" l="1"/>
  <c r="B862" i="3" s="1"/>
  <c r="V861" i="3"/>
  <c r="I861" i="3"/>
  <c r="J861" i="3"/>
  <c r="M861" i="3"/>
  <c r="N861" i="3" s="1"/>
  <c r="L861" i="3" l="1"/>
  <c r="W861" i="3"/>
  <c r="P862" i="3"/>
  <c r="Q862" i="3" s="1"/>
  <c r="R862" i="3" s="1"/>
  <c r="S862" i="3" s="1"/>
  <c r="T862" i="3" s="1"/>
  <c r="AC862" i="3"/>
  <c r="AD862" i="3"/>
  <c r="Z862" i="3"/>
  <c r="AA862" i="3"/>
  <c r="AE862" i="3"/>
  <c r="AH862" i="3" l="1"/>
  <c r="U861" i="3"/>
  <c r="D862" i="3" s="1"/>
  <c r="AG862" i="3"/>
  <c r="E862" i="3"/>
  <c r="H862" i="3" s="1"/>
  <c r="Y860" i="3"/>
  <c r="K862" i="3" l="1"/>
  <c r="F862" i="3"/>
  <c r="G862" i="3"/>
  <c r="I862" i="3" l="1"/>
  <c r="J862" i="3"/>
  <c r="M862" i="3"/>
  <c r="N862" i="3" s="1"/>
  <c r="A863" i="3"/>
  <c r="B863" i="3" s="1"/>
  <c r="V862" i="3"/>
  <c r="W862" i="3" s="1"/>
  <c r="L862" i="3" l="1"/>
  <c r="AC863" i="3"/>
  <c r="P863" i="3"/>
  <c r="Q863" i="3" s="1"/>
  <c r="R863" i="3" s="1"/>
  <c r="S863" i="3" s="1"/>
  <c r="T863" i="3" s="1"/>
  <c r="AA863" i="3"/>
  <c r="Z863" i="3"/>
  <c r="AD863" i="3"/>
  <c r="AE863" i="3"/>
  <c r="U862" i="3" l="1"/>
  <c r="E863" i="3"/>
  <c r="H863" i="3" s="1"/>
  <c r="D863" i="3"/>
  <c r="AH863" i="3"/>
  <c r="AG863" i="3"/>
  <c r="Y861" i="3"/>
  <c r="F863" i="3" l="1"/>
  <c r="G863" i="3"/>
  <c r="K863" i="3"/>
  <c r="A864" i="3" l="1"/>
  <c r="B864" i="3" s="1"/>
  <c r="V863" i="3"/>
  <c r="I863" i="3"/>
  <c r="J863" i="3"/>
  <c r="M863" i="3"/>
  <c r="N863" i="3" s="1"/>
  <c r="L863" i="3" l="1"/>
  <c r="W863" i="3"/>
  <c r="AC864" i="3"/>
  <c r="AA864" i="3"/>
  <c r="P864" i="3"/>
  <c r="Q864" i="3" s="1"/>
  <c r="R864" i="3" s="1"/>
  <c r="S864" i="3" s="1"/>
  <c r="T864" i="3" s="1"/>
  <c r="Z864" i="3"/>
  <c r="AE864" i="3"/>
  <c r="AD864" i="3"/>
  <c r="U863" i="3" l="1"/>
  <c r="E864" i="3"/>
  <c r="H864" i="3" s="1"/>
  <c r="D864" i="3"/>
  <c r="AG864" i="3"/>
  <c r="AH864" i="3"/>
  <c r="Y862" i="3"/>
  <c r="F864" i="3" l="1"/>
  <c r="G864" i="3"/>
  <c r="K864" i="3"/>
  <c r="A865" i="3" l="1"/>
  <c r="B865" i="3" s="1"/>
  <c r="V864" i="3"/>
  <c r="I864" i="3"/>
  <c r="J864" i="3"/>
  <c r="M864" i="3"/>
  <c r="N864" i="3" s="1"/>
  <c r="L864" i="3" l="1"/>
  <c r="W864" i="3"/>
  <c r="AD865" i="3"/>
  <c r="P865" i="3"/>
  <c r="Q865" i="3" s="1"/>
  <c r="R865" i="3" s="1"/>
  <c r="S865" i="3" s="1"/>
  <c r="T865" i="3" s="1"/>
  <c r="AC865" i="3"/>
  <c r="Z865" i="3"/>
  <c r="AA865" i="3"/>
  <c r="AE865" i="3"/>
  <c r="U864" i="3" l="1"/>
  <c r="E865" i="3"/>
  <c r="H865" i="3" s="1"/>
  <c r="D865" i="3"/>
  <c r="AH865" i="3"/>
  <c r="AG865" i="3"/>
  <c r="Y863" i="3"/>
  <c r="F865" i="3" l="1"/>
  <c r="G865" i="3"/>
  <c r="K865" i="3"/>
  <c r="A866" i="3" l="1"/>
  <c r="B866" i="3" s="1"/>
  <c r="V865" i="3"/>
  <c r="I865" i="3"/>
  <c r="J865" i="3"/>
  <c r="M865" i="3"/>
  <c r="N865" i="3" s="1"/>
  <c r="W865" i="3" l="1"/>
  <c r="L865" i="3"/>
  <c r="P866" i="3"/>
  <c r="Q866" i="3" s="1"/>
  <c r="R866" i="3" s="1"/>
  <c r="S866" i="3" s="1"/>
  <c r="T866" i="3" s="1"/>
  <c r="AC866" i="3"/>
  <c r="AD866" i="3"/>
  <c r="Z866" i="3"/>
  <c r="AA866" i="3"/>
  <c r="AE866" i="3"/>
  <c r="U865" i="3" l="1"/>
  <c r="D866" i="3"/>
  <c r="AG866" i="3"/>
  <c r="AH866" i="3"/>
  <c r="E866" i="3"/>
  <c r="H866" i="3" s="1"/>
  <c r="Y864" i="3"/>
  <c r="K866" i="3" l="1"/>
  <c r="F866" i="3"/>
  <c r="G866" i="3"/>
  <c r="I866" i="3" l="1"/>
  <c r="J866" i="3"/>
  <c r="M866" i="3"/>
  <c r="N866" i="3" s="1"/>
  <c r="A867" i="3"/>
  <c r="B867" i="3" s="1"/>
  <c r="V866" i="3"/>
  <c r="W866" i="3" s="1"/>
  <c r="P867" i="3" l="1"/>
  <c r="Q867" i="3" s="1"/>
  <c r="R867" i="3" s="1"/>
  <c r="S867" i="3" s="1"/>
  <c r="T867" i="3" s="1"/>
  <c r="AC867" i="3"/>
  <c r="Z867" i="3"/>
  <c r="AD867" i="3"/>
  <c r="AA867" i="3"/>
  <c r="AE867" i="3"/>
  <c r="L866" i="3"/>
  <c r="U866" i="3" l="1"/>
  <c r="AG867" i="3"/>
  <c r="E867" i="3"/>
  <c r="H867" i="3" s="1"/>
  <c r="AH867" i="3"/>
  <c r="D867" i="3"/>
  <c r="Y865" i="3"/>
  <c r="F867" i="3" l="1"/>
  <c r="G867" i="3"/>
  <c r="K867" i="3"/>
  <c r="A868" i="3" l="1"/>
  <c r="B868" i="3" s="1"/>
  <c r="V867" i="3"/>
  <c r="I867" i="3"/>
  <c r="J867" i="3"/>
  <c r="M867" i="3"/>
  <c r="N867" i="3" s="1"/>
  <c r="L867" i="3" l="1"/>
  <c r="W867" i="3"/>
  <c r="Z868" i="3"/>
  <c r="P868" i="3"/>
  <c r="Q868" i="3" s="1"/>
  <c r="R868" i="3" s="1"/>
  <c r="S868" i="3" s="1"/>
  <c r="T868" i="3" s="1"/>
  <c r="AA868" i="3"/>
  <c r="AC868" i="3"/>
  <c r="AE868" i="3"/>
  <c r="AD868" i="3"/>
  <c r="U867" i="3" l="1"/>
  <c r="E868" i="3"/>
  <c r="H868" i="3" s="1"/>
  <c r="AH868" i="3"/>
  <c r="D868" i="3"/>
  <c r="AG868" i="3"/>
  <c r="Y866" i="3"/>
  <c r="F868" i="3" l="1"/>
  <c r="G868" i="3"/>
  <c r="K868" i="3"/>
  <c r="I868" i="3" l="1"/>
  <c r="J868" i="3"/>
  <c r="M868" i="3"/>
  <c r="N868" i="3" s="1"/>
  <c r="A869" i="3"/>
  <c r="B869" i="3" s="1"/>
  <c r="V868" i="3"/>
  <c r="W868" i="3" s="1"/>
  <c r="AA869" i="3" l="1"/>
  <c r="AD869" i="3"/>
  <c r="AC869" i="3"/>
  <c r="P869" i="3"/>
  <c r="Q869" i="3" s="1"/>
  <c r="R869" i="3" s="1"/>
  <c r="S869" i="3" s="1"/>
  <c r="T869" i="3" s="1"/>
  <c r="Z869" i="3"/>
  <c r="AE869" i="3"/>
  <c r="L868" i="3"/>
  <c r="U868" i="3" l="1"/>
  <c r="E869" i="3"/>
  <c r="H869" i="3" s="1"/>
  <c r="AG869" i="3"/>
  <c r="D869" i="3"/>
  <c r="AH869" i="3"/>
  <c r="Y867" i="3"/>
  <c r="F869" i="3" l="1"/>
  <c r="G869" i="3"/>
  <c r="K869" i="3"/>
  <c r="I869" i="3" l="1"/>
  <c r="J869" i="3"/>
  <c r="M869" i="3"/>
  <c r="N869" i="3" s="1"/>
  <c r="A870" i="3"/>
  <c r="B870" i="3" s="1"/>
  <c r="V869" i="3"/>
  <c r="W869" i="3" s="1"/>
  <c r="L869" i="3" l="1"/>
  <c r="AD870" i="3"/>
  <c r="AA870" i="3"/>
  <c r="AC870" i="3"/>
  <c r="P870" i="3"/>
  <c r="Q870" i="3" s="1"/>
  <c r="R870" i="3" s="1"/>
  <c r="S870" i="3" s="1"/>
  <c r="T870" i="3" s="1"/>
  <c r="Z870" i="3"/>
  <c r="AE870" i="3"/>
  <c r="U869" i="3" l="1"/>
  <c r="E870" i="3" s="1"/>
  <c r="H870" i="3" s="1"/>
  <c r="AH870" i="3"/>
  <c r="AG870" i="3"/>
  <c r="D870" i="3"/>
  <c r="Y868" i="3"/>
  <c r="F870" i="3" l="1"/>
  <c r="G870" i="3"/>
  <c r="K870" i="3"/>
  <c r="A871" i="3" l="1"/>
  <c r="B871" i="3" s="1"/>
  <c r="V870" i="3"/>
  <c r="I870" i="3"/>
  <c r="J870" i="3"/>
  <c r="M870" i="3"/>
  <c r="N870" i="3" s="1"/>
  <c r="L870" i="3" l="1"/>
  <c r="W870" i="3"/>
  <c r="Z871" i="3"/>
  <c r="P871" i="3"/>
  <c r="Q871" i="3" s="1"/>
  <c r="R871" i="3" s="1"/>
  <c r="S871" i="3" s="1"/>
  <c r="T871" i="3" s="1"/>
  <c r="AD871" i="3"/>
  <c r="AA871" i="3"/>
  <c r="AC871" i="3"/>
  <c r="AE871" i="3"/>
  <c r="U870" i="3" l="1"/>
  <c r="E871" i="3"/>
  <c r="H871" i="3" s="1"/>
  <c r="AG871" i="3"/>
  <c r="D871" i="3"/>
  <c r="AH871" i="3"/>
  <c r="Y869" i="3"/>
  <c r="K871" i="3" l="1"/>
  <c r="F871" i="3"/>
  <c r="G871" i="3"/>
  <c r="A872" i="3" l="1"/>
  <c r="B872" i="3" s="1"/>
  <c r="V871" i="3"/>
  <c r="I871" i="3"/>
  <c r="J871" i="3"/>
  <c r="M871" i="3"/>
  <c r="N871" i="3" s="1"/>
  <c r="L871" i="3" l="1"/>
  <c r="W871" i="3"/>
  <c r="Z872" i="3"/>
  <c r="AD872" i="3"/>
  <c r="AC872" i="3"/>
  <c r="P872" i="3"/>
  <c r="Q872" i="3" s="1"/>
  <c r="R872" i="3" s="1"/>
  <c r="S872" i="3" s="1"/>
  <c r="T872" i="3" s="1"/>
  <c r="AA872" i="3"/>
  <c r="AE872" i="3"/>
  <c r="AG872" i="3" l="1"/>
  <c r="AH872" i="3"/>
  <c r="U871" i="3"/>
  <c r="E872" i="3" s="1"/>
  <c r="H872" i="3" s="1"/>
  <c r="D872" i="3"/>
  <c r="Y870" i="3"/>
  <c r="F872" i="3" l="1"/>
  <c r="G872" i="3"/>
  <c r="K872" i="3"/>
  <c r="A873" i="3" l="1"/>
  <c r="B873" i="3" s="1"/>
  <c r="V872" i="3"/>
  <c r="I872" i="3"/>
  <c r="J872" i="3"/>
  <c r="M872" i="3"/>
  <c r="N872" i="3" s="1"/>
  <c r="L872" i="3" l="1"/>
  <c r="W872" i="3"/>
  <c r="AC873" i="3"/>
  <c r="AD873" i="3"/>
  <c r="Z873" i="3"/>
  <c r="P873" i="3"/>
  <c r="Q873" i="3" s="1"/>
  <c r="R873" i="3" s="1"/>
  <c r="S873" i="3" s="1"/>
  <c r="T873" i="3" s="1"/>
  <c r="AA873" i="3"/>
  <c r="AE873" i="3"/>
  <c r="U872" i="3" l="1"/>
  <c r="AG873" i="3"/>
  <c r="E873" i="3"/>
  <c r="H873" i="3" s="1"/>
  <c r="D873" i="3"/>
  <c r="AH873" i="3"/>
  <c r="Y871" i="3"/>
  <c r="F873" i="3" l="1"/>
  <c r="G873" i="3"/>
  <c r="K873" i="3"/>
  <c r="A874" i="3" l="1"/>
  <c r="B874" i="3" s="1"/>
  <c r="V873" i="3"/>
  <c r="I873" i="3"/>
  <c r="J873" i="3"/>
  <c r="M873" i="3"/>
  <c r="N873" i="3" s="1"/>
  <c r="W873" i="3" l="1"/>
  <c r="L873" i="3"/>
  <c r="P874" i="3"/>
  <c r="Q874" i="3" s="1"/>
  <c r="R874" i="3" s="1"/>
  <c r="S874" i="3" s="1"/>
  <c r="T874" i="3" s="1"/>
  <c r="AA874" i="3"/>
  <c r="Z874" i="3"/>
  <c r="AC874" i="3"/>
  <c r="AE874" i="3"/>
  <c r="AD874" i="3"/>
  <c r="U873" i="3" l="1"/>
  <c r="E874" i="3"/>
  <c r="H874" i="3" s="1"/>
  <c r="D874" i="3"/>
  <c r="AG874" i="3"/>
  <c r="AH874" i="3"/>
  <c r="Y872" i="3"/>
  <c r="K874" i="3" l="1"/>
  <c r="F874" i="3"/>
  <c r="G874" i="3"/>
  <c r="I874" i="3" l="1"/>
  <c r="J874" i="3"/>
  <c r="M874" i="3"/>
  <c r="N874" i="3" s="1"/>
  <c r="A875" i="3"/>
  <c r="B875" i="3" s="1"/>
  <c r="V874" i="3"/>
  <c r="W874" i="3" s="1"/>
  <c r="AD875" i="3" l="1"/>
  <c r="AA875" i="3"/>
  <c r="AC875" i="3"/>
  <c r="Z875" i="3"/>
  <c r="P875" i="3"/>
  <c r="Q875" i="3" s="1"/>
  <c r="R875" i="3" s="1"/>
  <c r="S875" i="3" s="1"/>
  <c r="T875" i="3" s="1"/>
  <c r="AE875" i="3"/>
  <c r="L874" i="3"/>
  <c r="U874" i="3" l="1"/>
  <c r="D875" i="3"/>
  <c r="E875" i="3"/>
  <c r="H875" i="3" s="1"/>
  <c r="AH875" i="3"/>
  <c r="AG875" i="3"/>
  <c r="Y873" i="3"/>
  <c r="K875" i="3" l="1"/>
  <c r="F875" i="3"/>
  <c r="G875" i="3"/>
  <c r="I875" i="3" l="1"/>
  <c r="J875" i="3"/>
  <c r="M875" i="3"/>
  <c r="N875" i="3" s="1"/>
  <c r="A876" i="3"/>
  <c r="B876" i="3" s="1"/>
  <c r="V875" i="3"/>
  <c r="W875" i="3" s="1"/>
  <c r="AA876" i="3" l="1"/>
  <c r="AD876" i="3"/>
  <c r="P876" i="3"/>
  <c r="Q876" i="3" s="1"/>
  <c r="R876" i="3" s="1"/>
  <c r="S876" i="3" s="1"/>
  <c r="T876" i="3" s="1"/>
  <c r="AC876" i="3"/>
  <c r="Z876" i="3"/>
  <c r="AE876" i="3"/>
  <c r="L875" i="3"/>
  <c r="U875" i="3" l="1"/>
  <c r="D876" i="3" s="1"/>
  <c r="E876" i="3"/>
  <c r="H876" i="3" s="1"/>
  <c r="AH876" i="3"/>
  <c r="AG876" i="3"/>
  <c r="Y874" i="3"/>
  <c r="K876" i="3" l="1"/>
  <c r="F876" i="3"/>
  <c r="G876" i="3"/>
  <c r="A877" i="3" l="1"/>
  <c r="B877" i="3" s="1"/>
  <c r="V876" i="3"/>
  <c r="I876" i="3"/>
  <c r="J876" i="3"/>
  <c r="M876" i="3"/>
  <c r="N876" i="3" s="1"/>
  <c r="L876" i="3" l="1"/>
  <c r="W876" i="3"/>
  <c r="P877" i="3"/>
  <c r="Q877" i="3" s="1"/>
  <c r="R877" i="3" s="1"/>
  <c r="S877" i="3" s="1"/>
  <c r="T877" i="3" s="1"/>
  <c r="Z877" i="3"/>
  <c r="AC877" i="3"/>
  <c r="AD877" i="3"/>
  <c r="AA877" i="3"/>
  <c r="AE877" i="3"/>
  <c r="U876" i="3" l="1"/>
  <c r="D877" i="3"/>
  <c r="AH877" i="3"/>
  <c r="AG877" i="3"/>
  <c r="E877" i="3"/>
  <c r="H877" i="3" s="1"/>
  <c r="Y875" i="3"/>
  <c r="K877" i="3" l="1"/>
  <c r="F877" i="3"/>
  <c r="G877" i="3"/>
  <c r="A878" i="3" l="1"/>
  <c r="B878" i="3" s="1"/>
  <c r="V877" i="3"/>
  <c r="I877" i="3"/>
  <c r="J877" i="3"/>
  <c r="M877" i="3"/>
  <c r="N877" i="3" s="1"/>
  <c r="L877" i="3" l="1"/>
  <c r="W877" i="3"/>
  <c r="P878" i="3"/>
  <c r="Q878" i="3" s="1"/>
  <c r="R878" i="3" s="1"/>
  <c r="S878" i="3" s="1"/>
  <c r="T878" i="3" s="1"/>
  <c r="AA878" i="3"/>
  <c r="Z878" i="3"/>
  <c r="AC878" i="3"/>
  <c r="AE878" i="3"/>
  <c r="AD878" i="3"/>
  <c r="U877" i="3" l="1"/>
  <c r="D878" i="3"/>
  <c r="AG878" i="3"/>
  <c r="AH878" i="3"/>
  <c r="E878" i="3"/>
  <c r="H878" i="3" s="1"/>
  <c r="Y876" i="3"/>
  <c r="F878" i="3" l="1"/>
  <c r="G878" i="3"/>
  <c r="K878" i="3"/>
  <c r="I878" i="3" l="1"/>
  <c r="J878" i="3"/>
  <c r="M878" i="3"/>
  <c r="N878" i="3" s="1"/>
  <c r="A879" i="3"/>
  <c r="B879" i="3" s="1"/>
  <c r="V878" i="3"/>
  <c r="W878" i="3" s="1"/>
  <c r="L878" i="3" l="1"/>
  <c r="AC879" i="3"/>
  <c r="P879" i="3"/>
  <c r="Q879" i="3" s="1"/>
  <c r="R879" i="3" s="1"/>
  <c r="S879" i="3" s="1"/>
  <c r="T879" i="3" s="1"/>
  <c r="Z879" i="3"/>
  <c r="AA879" i="3"/>
  <c r="AD879" i="3"/>
  <c r="AE879" i="3"/>
  <c r="U878" i="3" l="1"/>
  <c r="E879" i="3"/>
  <c r="H879" i="3" s="1"/>
  <c r="D879" i="3"/>
  <c r="AH879" i="3"/>
  <c r="AG879" i="3"/>
  <c r="Y877" i="3"/>
  <c r="F879" i="3" l="1"/>
  <c r="G879" i="3"/>
  <c r="K879" i="3"/>
  <c r="A880" i="3" l="1"/>
  <c r="B880" i="3" s="1"/>
  <c r="V879" i="3"/>
  <c r="I879" i="3"/>
  <c r="J879" i="3"/>
  <c r="M879" i="3"/>
  <c r="N879" i="3" s="1"/>
  <c r="L879" i="3" l="1"/>
  <c r="W879" i="3"/>
  <c r="AA880" i="3"/>
  <c r="AD880" i="3"/>
  <c r="Z880" i="3"/>
  <c r="AC880" i="3"/>
  <c r="P880" i="3"/>
  <c r="Q880" i="3" s="1"/>
  <c r="R880" i="3" s="1"/>
  <c r="S880" i="3" s="1"/>
  <c r="T880" i="3" s="1"/>
  <c r="AE880" i="3"/>
  <c r="U879" i="3" l="1"/>
  <c r="D880" i="3"/>
  <c r="AH880" i="3"/>
  <c r="E880" i="3"/>
  <c r="H880" i="3" s="1"/>
  <c r="AG880" i="3"/>
  <c r="Y878" i="3"/>
  <c r="K880" i="3" l="1"/>
  <c r="F880" i="3"/>
  <c r="G880" i="3"/>
  <c r="A881" i="3" l="1"/>
  <c r="B881" i="3" s="1"/>
  <c r="V880" i="3"/>
  <c r="I880" i="3"/>
  <c r="J880" i="3"/>
  <c r="M880" i="3"/>
  <c r="N880" i="3" s="1"/>
  <c r="L880" i="3" l="1"/>
  <c r="W880" i="3"/>
  <c r="Z881" i="3"/>
  <c r="AD881" i="3"/>
  <c r="AC881" i="3"/>
  <c r="AA881" i="3"/>
  <c r="P881" i="3"/>
  <c r="Q881" i="3" s="1"/>
  <c r="R881" i="3" s="1"/>
  <c r="S881" i="3" s="1"/>
  <c r="T881" i="3" s="1"/>
  <c r="AE881" i="3"/>
  <c r="U880" i="3" l="1"/>
  <c r="E881" i="3"/>
  <c r="H881" i="3" s="1"/>
  <c r="D881" i="3"/>
  <c r="AG881" i="3"/>
  <c r="AH881" i="3"/>
  <c r="Y879" i="3"/>
  <c r="F881" i="3" l="1"/>
  <c r="G881" i="3"/>
  <c r="K881" i="3"/>
  <c r="A882" i="3" l="1"/>
  <c r="B882" i="3" s="1"/>
  <c r="V881" i="3"/>
  <c r="I881" i="3"/>
  <c r="J881" i="3"/>
  <c r="M881" i="3"/>
  <c r="N881" i="3" s="1"/>
  <c r="L881" i="3" l="1"/>
  <c r="W881" i="3"/>
  <c r="AC882" i="3"/>
  <c r="P882" i="3"/>
  <c r="Q882" i="3" s="1"/>
  <c r="R882" i="3" s="1"/>
  <c r="S882" i="3" s="1"/>
  <c r="T882" i="3" s="1"/>
  <c r="AD882" i="3"/>
  <c r="AA882" i="3"/>
  <c r="Z882" i="3"/>
  <c r="AE882" i="3"/>
  <c r="U881" i="3" l="1"/>
  <c r="AH882" i="3"/>
  <c r="D882" i="3"/>
  <c r="E882" i="3"/>
  <c r="H882" i="3" s="1"/>
  <c r="AG882" i="3"/>
  <c r="Y880" i="3"/>
  <c r="F882" i="3" l="1"/>
  <c r="G882" i="3"/>
  <c r="K882" i="3"/>
  <c r="A883" i="3" l="1"/>
  <c r="B883" i="3" s="1"/>
  <c r="V882" i="3"/>
  <c r="I882" i="3"/>
  <c r="J882" i="3"/>
  <c r="M882" i="3"/>
  <c r="N882" i="3" s="1"/>
  <c r="L882" i="3" l="1"/>
  <c r="W882" i="3"/>
  <c r="AD883" i="3"/>
  <c r="AC883" i="3"/>
  <c r="P883" i="3"/>
  <c r="Q883" i="3" s="1"/>
  <c r="R883" i="3" s="1"/>
  <c r="S883" i="3" s="1"/>
  <c r="T883" i="3" s="1"/>
  <c r="Z883" i="3"/>
  <c r="AA883" i="3"/>
  <c r="AE883" i="3"/>
  <c r="U882" i="3" l="1"/>
  <c r="E883" i="3"/>
  <c r="H883" i="3" s="1"/>
  <c r="D883" i="3"/>
  <c r="AH883" i="3"/>
  <c r="AG883" i="3"/>
  <c r="Y881" i="3"/>
  <c r="F883" i="3" l="1"/>
  <c r="G883" i="3"/>
  <c r="K883" i="3"/>
  <c r="A884" i="3" l="1"/>
  <c r="B884" i="3" s="1"/>
  <c r="V883" i="3"/>
  <c r="I883" i="3"/>
  <c r="J883" i="3"/>
  <c r="M883" i="3"/>
  <c r="N883" i="3" s="1"/>
  <c r="L883" i="3" l="1"/>
  <c r="W883" i="3"/>
  <c r="Z884" i="3"/>
  <c r="AC884" i="3"/>
  <c r="P884" i="3"/>
  <c r="Q884" i="3" s="1"/>
  <c r="R884" i="3" s="1"/>
  <c r="S884" i="3" s="1"/>
  <c r="T884" i="3" s="1"/>
  <c r="AA884" i="3"/>
  <c r="AE884" i="3"/>
  <c r="AD884" i="3"/>
  <c r="AG884" i="3" l="1"/>
  <c r="U883" i="3"/>
  <c r="D884" i="3" s="1"/>
  <c r="AH884" i="3"/>
  <c r="E884" i="3"/>
  <c r="H884" i="3" s="1"/>
  <c r="Y882" i="3"/>
  <c r="K884" i="3" l="1"/>
  <c r="F884" i="3"/>
  <c r="G884" i="3"/>
  <c r="I884" i="3" l="1"/>
  <c r="J884" i="3"/>
  <c r="M884" i="3"/>
  <c r="N884" i="3" s="1"/>
  <c r="A885" i="3"/>
  <c r="B885" i="3" s="1"/>
  <c r="V884" i="3"/>
  <c r="W884" i="3" s="1"/>
  <c r="P885" i="3" l="1"/>
  <c r="Q885" i="3" s="1"/>
  <c r="R885" i="3" s="1"/>
  <c r="S885" i="3" s="1"/>
  <c r="T885" i="3" s="1"/>
  <c r="Z885" i="3"/>
  <c r="AC885" i="3"/>
  <c r="AD885" i="3"/>
  <c r="AA885" i="3"/>
  <c r="AE885" i="3"/>
  <c r="L884" i="3"/>
  <c r="U884" i="3" l="1"/>
  <c r="D885" i="3"/>
  <c r="E885" i="3"/>
  <c r="H885" i="3" s="1"/>
  <c r="AG885" i="3"/>
  <c r="AH885" i="3"/>
  <c r="Y883" i="3"/>
  <c r="K885" i="3" l="1"/>
  <c r="F885" i="3"/>
  <c r="G885" i="3"/>
  <c r="I885" i="3" l="1"/>
  <c r="J885" i="3"/>
  <c r="M885" i="3"/>
  <c r="N885" i="3" s="1"/>
  <c r="A886" i="3"/>
  <c r="B886" i="3" s="1"/>
  <c r="V885" i="3"/>
  <c r="W885" i="3" s="1"/>
  <c r="AC886" i="3" l="1"/>
  <c r="AD886" i="3"/>
  <c r="P886" i="3"/>
  <c r="Q886" i="3" s="1"/>
  <c r="R886" i="3" s="1"/>
  <c r="S886" i="3" s="1"/>
  <c r="T886" i="3" s="1"/>
  <c r="AA886" i="3"/>
  <c r="Z886" i="3"/>
  <c r="AE886" i="3"/>
  <c r="L885" i="3"/>
  <c r="U885" i="3" l="1"/>
  <c r="E886" i="3"/>
  <c r="H886" i="3" s="1"/>
  <c r="AH886" i="3"/>
  <c r="AG886" i="3"/>
  <c r="D886" i="3"/>
  <c r="Y884" i="3"/>
  <c r="F886" i="3" l="1"/>
  <c r="G886" i="3"/>
  <c r="K886" i="3"/>
  <c r="I886" i="3" l="1"/>
  <c r="J886" i="3"/>
  <c r="M886" i="3"/>
  <c r="N886" i="3" s="1"/>
  <c r="A887" i="3"/>
  <c r="B887" i="3" s="1"/>
  <c r="V886" i="3"/>
  <c r="W886" i="3" s="1"/>
  <c r="L886" i="3" l="1"/>
  <c r="AD887" i="3"/>
  <c r="P887" i="3"/>
  <c r="Q887" i="3" s="1"/>
  <c r="R887" i="3" s="1"/>
  <c r="S887" i="3" s="1"/>
  <c r="T887" i="3" s="1"/>
  <c r="AA887" i="3"/>
  <c r="AC887" i="3"/>
  <c r="Z887" i="3"/>
  <c r="AE887" i="3"/>
  <c r="AG887" i="3" l="1"/>
  <c r="AH887" i="3"/>
  <c r="U886" i="3"/>
  <c r="D887" i="3" s="1"/>
  <c r="E887" i="3"/>
  <c r="H887" i="3" s="1"/>
  <c r="Y885" i="3"/>
  <c r="F887" i="3" l="1"/>
  <c r="G887" i="3"/>
  <c r="K887" i="3"/>
  <c r="A888" i="3" l="1"/>
  <c r="B888" i="3" s="1"/>
  <c r="V887" i="3"/>
  <c r="I887" i="3"/>
  <c r="J887" i="3"/>
  <c r="M887" i="3"/>
  <c r="N887" i="3" s="1"/>
  <c r="L887" i="3" l="1"/>
  <c r="W887" i="3"/>
  <c r="AA888" i="3"/>
  <c r="AC888" i="3"/>
  <c r="Z888" i="3"/>
  <c r="P888" i="3"/>
  <c r="Q888" i="3" s="1"/>
  <c r="R888" i="3" s="1"/>
  <c r="S888" i="3" s="1"/>
  <c r="T888" i="3" s="1"/>
  <c r="AE888" i="3"/>
  <c r="AD888" i="3"/>
  <c r="U887" i="3" l="1"/>
  <c r="E888" i="3"/>
  <c r="H888" i="3" s="1"/>
  <c r="D888" i="3"/>
  <c r="AG888" i="3"/>
  <c r="AH888" i="3"/>
  <c r="Y886" i="3"/>
  <c r="K888" i="3" l="1"/>
  <c r="F888" i="3"/>
  <c r="G888" i="3"/>
  <c r="I888" i="3" l="1"/>
  <c r="J888" i="3"/>
  <c r="M888" i="3"/>
  <c r="N888" i="3" s="1"/>
  <c r="A889" i="3"/>
  <c r="B889" i="3" s="1"/>
  <c r="V888" i="3"/>
  <c r="W888" i="3" s="1"/>
  <c r="AD889" i="3" l="1"/>
  <c r="P889" i="3"/>
  <c r="Q889" i="3" s="1"/>
  <c r="R889" i="3" s="1"/>
  <c r="S889" i="3" s="1"/>
  <c r="T889" i="3" s="1"/>
  <c r="AA889" i="3"/>
  <c r="Z889" i="3"/>
  <c r="AC889" i="3"/>
  <c r="AE889" i="3"/>
  <c r="L888" i="3"/>
  <c r="U888" i="3" l="1"/>
  <c r="AH889" i="3"/>
  <c r="D889" i="3"/>
  <c r="E889" i="3"/>
  <c r="H889" i="3" s="1"/>
  <c r="AG889" i="3"/>
  <c r="Y887" i="3"/>
  <c r="K889" i="3" l="1"/>
  <c r="F889" i="3"/>
  <c r="G889" i="3"/>
  <c r="A890" i="3" l="1"/>
  <c r="B890" i="3" s="1"/>
  <c r="V889" i="3"/>
  <c r="I889" i="3"/>
  <c r="J889" i="3"/>
  <c r="M889" i="3"/>
  <c r="N889" i="3" s="1"/>
  <c r="L889" i="3" l="1"/>
  <c r="W889" i="3"/>
  <c r="P890" i="3"/>
  <c r="Q890" i="3" s="1"/>
  <c r="R890" i="3" s="1"/>
  <c r="S890" i="3" s="1"/>
  <c r="T890" i="3" s="1"/>
  <c r="AC890" i="3"/>
  <c r="AA890" i="3"/>
  <c r="Z890" i="3"/>
  <c r="AD890" i="3"/>
  <c r="AE890" i="3"/>
  <c r="U889" i="3" l="1"/>
  <c r="E890" i="3"/>
  <c r="H890" i="3" s="1"/>
  <c r="AH890" i="3"/>
  <c r="D890" i="3"/>
  <c r="AG890" i="3"/>
  <c r="Y888" i="3"/>
  <c r="K890" i="3" l="1"/>
  <c r="F890" i="3"/>
  <c r="G890" i="3"/>
  <c r="I890" i="3" l="1"/>
  <c r="J890" i="3"/>
  <c r="M890" i="3"/>
  <c r="N890" i="3" s="1"/>
  <c r="A891" i="3"/>
  <c r="B891" i="3" s="1"/>
  <c r="V890" i="3"/>
  <c r="W890" i="3" s="1"/>
  <c r="L890" i="3" l="1"/>
  <c r="AC891" i="3"/>
  <c r="AA891" i="3"/>
  <c r="Z891" i="3"/>
  <c r="P891" i="3"/>
  <c r="Q891" i="3" s="1"/>
  <c r="R891" i="3" s="1"/>
  <c r="S891" i="3" s="1"/>
  <c r="T891" i="3" s="1"/>
  <c r="AD891" i="3"/>
  <c r="AE891" i="3"/>
  <c r="U890" i="3" l="1"/>
  <c r="D891" i="3" s="1"/>
  <c r="AH891" i="3"/>
  <c r="AG891" i="3"/>
  <c r="E891" i="3"/>
  <c r="H891" i="3" s="1"/>
  <c r="Y889" i="3"/>
  <c r="K891" i="3" l="1"/>
  <c r="F891" i="3"/>
  <c r="G891" i="3"/>
  <c r="A892" i="3" l="1"/>
  <c r="B892" i="3" s="1"/>
  <c r="V891" i="3"/>
  <c r="I891" i="3"/>
  <c r="J891" i="3"/>
  <c r="M891" i="3"/>
  <c r="N891" i="3" s="1"/>
  <c r="L891" i="3" l="1"/>
  <c r="W891" i="3"/>
  <c r="AD892" i="3"/>
  <c r="Z892" i="3"/>
  <c r="AA892" i="3"/>
  <c r="AC892" i="3"/>
  <c r="P892" i="3"/>
  <c r="Q892" i="3" s="1"/>
  <c r="R892" i="3" s="1"/>
  <c r="S892" i="3" s="1"/>
  <c r="T892" i="3" s="1"/>
  <c r="AE892" i="3"/>
  <c r="U891" i="3" l="1"/>
  <c r="AH892" i="3"/>
  <c r="D892" i="3"/>
  <c r="E892" i="3"/>
  <c r="H892" i="3" s="1"/>
  <c r="AG892" i="3"/>
  <c r="Y890" i="3"/>
  <c r="F892" i="3" l="1"/>
  <c r="G892" i="3"/>
  <c r="K892" i="3"/>
  <c r="I892" i="3" l="1"/>
  <c r="J892" i="3"/>
  <c r="M892" i="3"/>
  <c r="N892" i="3" s="1"/>
  <c r="A893" i="3"/>
  <c r="B893" i="3" s="1"/>
  <c r="V892" i="3"/>
  <c r="W892" i="3" s="1"/>
  <c r="AC893" i="3" l="1"/>
  <c r="AD893" i="3"/>
  <c r="AA893" i="3"/>
  <c r="Z893" i="3"/>
  <c r="P893" i="3"/>
  <c r="Q893" i="3" s="1"/>
  <c r="R893" i="3" s="1"/>
  <c r="S893" i="3" s="1"/>
  <c r="T893" i="3" s="1"/>
  <c r="AE893" i="3"/>
  <c r="L892" i="3"/>
  <c r="U892" i="3" l="1"/>
  <c r="AH893" i="3"/>
  <c r="D893" i="3"/>
  <c r="AG893" i="3"/>
  <c r="E893" i="3"/>
  <c r="H893" i="3" s="1"/>
  <c r="Y891" i="3"/>
  <c r="K893" i="3" l="1"/>
  <c r="F893" i="3"/>
  <c r="G893" i="3"/>
  <c r="I893" i="3" l="1"/>
  <c r="J893" i="3"/>
  <c r="M893" i="3"/>
  <c r="N893" i="3" s="1"/>
  <c r="A894" i="3"/>
  <c r="B894" i="3" s="1"/>
  <c r="V893" i="3"/>
  <c r="W893" i="3" s="1"/>
  <c r="L893" i="3" l="1"/>
  <c r="Z894" i="3"/>
  <c r="AC894" i="3"/>
  <c r="P894" i="3"/>
  <c r="Q894" i="3" s="1"/>
  <c r="R894" i="3" s="1"/>
  <c r="S894" i="3" s="1"/>
  <c r="T894" i="3" s="1"/>
  <c r="AA894" i="3"/>
  <c r="AE894" i="3"/>
  <c r="AD894" i="3"/>
  <c r="U893" i="3" l="1"/>
  <c r="D894" i="3"/>
  <c r="AG894" i="3"/>
  <c r="E894" i="3"/>
  <c r="H894" i="3" s="1"/>
  <c r="AH894" i="3"/>
  <c r="Y892" i="3"/>
  <c r="K894" i="3" l="1"/>
  <c r="F894" i="3"/>
  <c r="G894" i="3"/>
  <c r="I894" i="3" l="1"/>
  <c r="J894" i="3"/>
  <c r="M894" i="3"/>
  <c r="N894" i="3" s="1"/>
  <c r="A895" i="3"/>
  <c r="B895" i="3" s="1"/>
  <c r="V894" i="3"/>
  <c r="W894" i="3" s="1"/>
  <c r="AD895" i="3" l="1"/>
  <c r="P895" i="3"/>
  <c r="Q895" i="3" s="1"/>
  <c r="R895" i="3" s="1"/>
  <c r="S895" i="3" s="1"/>
  <c r="T895" i="3" s="1"/>
  <c r="AC895" i="3"/>
  <c r="Z895" i="3"/>
  <c r="AA895" i="3"/>
  <c r="AE895" i="3"/>
  <c r="L894" i="3"/>
  <c r="U894" i="3" l="1"/>
  <c r="E895" i="3"/>
  <c r="H895" i="3" s="1"/>
  <c r="D895" i="3"/>
  <c r="AG895" i="3"/>
  <c r="AH895" i="3"/>
  <c r="Y893" i="3"/>
  <c r="K895" i="3" l="1"/>
  <c r="F895" i="3"/>
  <c r="G895" i="3"/>
  <c r="I895" i="3" l="1"/>
  <c r="J895" i="3"/>
  <c r="M895" i="3"/>
  <c r="N895" i="3" s="1"/>
  <c r="A896" i="3"/>
  <c r="B896" i="3" s="1"/>
  <c r="V895" i="3"/>
  <c r="W895" i="3" s="1"/>
  <c r="AC896" i="3" l="1"/>
  <c r="AD896" i="3"/>
  <c r="AA896" i="3"/>
  <c r="Z896" i="3"/>
  <c r="P896" i="3"/>
  <c r="Q896" i="3" s="1"/>
  <c r="R896" i="3" s="1"/>
  <c r="S896" i="3" s="1"/>
  <c r="T896" i="3" s="1"/>
  <c r="AE896" i="3"/>
  <c r="L895" i="3"/>
  <c r="AG896" i="3" l="1"/>
  <c r="AH896" i="3"/>
  <c r="U895" i="3"/>
  <c r="E896" i="3" s="1"/>
  <c r="H896" i="3" s="1"/>
  <c r="Y894" i="3"/>
  <c r="D896" i="3" l="1"/>
  <c r="F896" i="3" s="1"/>
  <c r="K896" i="3"/>
  <c r="G896" i="3" l="1"/>
  <c r="A897" i="3"/>
  <c r="B897" i="3" s="1"/>
  <c r="V896" i="3"/>
  <c r="I896" i="3"/>
  <c r="J896" i="3"/>
  <c r="M896" i="3"/>
  <c r="N896" i="3" s="1"/>
  <c r="W896" i="3" l="1"/>
  <c r="L896" i="3"/>
  <c r="P897" i="3"/>
  <c r="Q897" i="3" s="1"/>
  <c r="R897" i="3" s="1"/>
  <c r="S897" i="3" s="1"/>
  <c r="T897" i="3" s="1"/>
  <c r="AC897" i="3"/>
  <c r="Z897" i="3"/>
  <c r="AA897" i="3"/>
  <c r="AD897" i="3"/>
  <c r="AE897" i="3"/>
  <c r="U896" i="3" l="1"/>
  <c r="D897" i="3"/>
  <c r="E897" i="3"/>
  <c r="H897" i="3" s="1"/>
  <c r="AH897" i="3"/>
  <c r="AG897" i="3"/>
  <c r="Y895" i="3"/>
  <c r="K897" i="3" l="1"/>
  <c r="F897" i="3"/>
  <c r="G897" i="3"/>
  <c r="I897" i="3" l="1"/>
  <c r="J897" i="3"/>
  <c r="M897" i="3"/>
  <c r="N897" i="3" s="1"/>
  <c r="A898" i="3"/>
  <c r="B898" i="3" s="1"/>
  <c r="V897" i="3"/>
  <c r="W897" i="3" s="1"/>
  <c r="AA898" i="3" l="1"/>
  <c r="AC898" i="3"/>
  <c r="Z898" i="3"/>
  <c r="P898" i="3"/>
  <c r="Q898" i="3" s="1"/>
  <c r="R898" i="3" s="1"/>
  <c r="S898" i="3" s="1"/>
  <c r="T898" i="3" s="1"/>
  <c r="AE898" i="3"/>
  <c r="AD898" i="3"/>
  <c r="L897" i="3"/>
  <c r="U897" i="3" l="1"/>
  <c r="AG898" i="3"/>
  <c r="E898" i="3"/>
  <c r="H898" i="3" s="1"/>
  <c r="AH898" i="3"/>
  <c r="D898" i="3"/>
  <c r="Y896" i="3"/>
  <c r="K898" i="3" l="1"/>
  <c r="F898" i="3"/>
  <c r="G898" i="3"/>
  <c r="I898" i="3" l="1"/>
  <c r="J898" i="3"/>
  <c r="M898" i="3"/>
  <c r="N898" i="3" s="1"/>
  <c r="A899" i="3"/>
  <c r="B899" i="3" s="1"/>
  <c r="V898" i="3"/>
  <c r="W898" i="3" s="1"/>
  <c r="Z899" i="3" l="1"/>
  <c r="AD899" i="3"/>
  <c r="AA899" i="3"/>
  <c r="P899" i="3"/>
  <c r="Q899" i="3" s="1"/>
  <c r="R899" i="3" s="1"/>
  <c r="S899" i="3" s="1"/>
  <c r="T899" i="3" s="1"/>
  <c r="AC899" i="3"/>
  <c r="AE899" i="3"/>
  <c r="L898" i="3"/>
  <c r="U898" i="3" l="1"/>
  <c r="D899" i="3"/>
  <c r="AG899" i="3"/>
  <c r="AH899" i="3"/>
  <c r="E899" i="3"/>
  <c r="H899" i="3" s="1"/>
  <c r="Y897" i="3"/>
  <c r="K899" i="3" l="1"/>
  <c r="F899" i="3"/>
  <c r="G899" i="3"/>
  <c r="I899" i="3" l="1"/>
  <c r="J899" i="3"/>
  <c r="M899" i="3"/>
  <c r="N899" i="3" s="1"/>
  <c r="A900" i="3"/>
  <c r="B900" i="3" s="1"/>
  <c r="V899" i="3"/>
  <c r="W899" i="3" s="1"/>
  <c r="L899" i="3" l="1"/>
  <c r="AA900" i="3"/>
  <c r="Z900" i="3"/>
  <c r="P900" i="3"/>
  <c r="Q900" i="3" s="1"/>
  <c r="R900" i="3" s="1"/>
  <c r="S900" i="3" s="1"/>
  <c r="T900" i="3" s="1"/>
  <c r="AC900" i="3"/>
  <c r="AD900" i="3"/>
  <c r="AE900" i="3"/>
  <c r="U899" i="3" l="1"/>
  <c r="D900" i="3"/>
  <c r="AH900" i="3"/>
  <c r="AG900" i="3"/>
  <c r="E900" i="3"/>
  <c r="H900" i="3" s="1"/>
  <c r="Y898" i="3"/>
  <c r="K900" i="3" l="1"/>
  <c r="F900" i="3"/>
  <c r="G900" i="3"/>
  <c r="I900" i="3" l="1"/>
  <c r="J900" i="3"/>
  <c r="M900" i="3"/>
  <c r="N900" i="3" s="1"/>
  <c r="A901" i="3"/>
  <c r="B901" i="3" s="1"/>
  <c r="V900" i="3"/>
  <c r="W900" i="3" s="1"/>
  <c r="L900" i="3" l="1"/>
  <c r="AC901" i="3"/>
  <c r="AD901" i="3"/>
  <c r="P901" i="3"/>
  <c r="Q901" i="3" s="1"/>
  <c r="R901" i="3" s="1"/>
  <c r="S901" i="3" s="1"/>
  <c r="T901" i="3" s="1"/>
  <c r="AA901" i="3"/>
  <c r="Z901" i="3"/>
  <c r="AE901" i="3"/>
  <c r="U900" i="3" l="1"/>
  <c r="E901" i="3"/>
  <c r="H901" i="3" s="1"/>
  <c r="AG901" i="3"/>
  <c r="D901" i="3"/>
  <c r="AH901" i="3"/>
  <c r="Y899" i="3"/>
  <c r="F901" i="3" l="1"/>
  <c r="G901" i="3"/>
  <c r="K901" i="3"/>
  <c r="A902" i="3" l="1"/>
  <c r="B902" i="3" s="1"/>
  <c r="V901" i="3"/>
  <c r="I901" i="3"/>
  <c r="J901" i="3"/>
  <c r="M901" i="3"/>
  <c r="N901" i="3" s="1"/>
  <c r="L901" i="3" l="1"/>
  <c r="W901" i="3"/>
  <c r="AD902" i="3"/>
  <c r="Z902" i="3"/>
  <c r="AC902" i="3"/>
  <c r="P902" i="3"/>
  <c r="Q902" i="3" s="1"/>
  <c r="R902" i="3" s="1"/>
  <c r="S902" i="3" s="1"/>
  <c r="T902" i="3" s="1"/>
  <c r="AA902" i="3"/>
  <c r="AE902" i="3"/>
  <c r="U901" i="3" l="1"/>
  <c r="D902" i="3" s="1"/>
  <c r="AG902" i="3"/>
  <c r="AH902" i="3"/>
  <c r="E902" i="3"/>
  <c r="H902" i="3" s="1"/>
  <c r="Y900" i="3"/>
  <c r="F902" i="3" l="1"/>
  <c r="G902" i="3"/>
  <c r="K902" i="3"/>
  <c r="A903" i="3" l="1"/>
  <c r="B903" i="3" s="1"/>
  <c r="V902" i="3"/>
  <c r="I902" i="3"/>
  <c r="J902" i="3"/>
  <c r="M902" i="3"/>
  <c r="N902" i="3" s="1"/>
  <c r="L902" i="3" l="1"/>
  <c r="W902" i="3"/>
  <c r="AC903" i="3"/>
  <c r="P903" i="3"/>
  <c r="Q903" i="3" s="1"/>
  <c r="R903" i="3" s="1"/>
  <c r="S903" i="3" s="1"/>
  <c r="T903" i="3" s="1"/>
  <c r="AA903" i="3"/>
  <c r="AD903" i="3"/>
  <c r="Z903" i="3"/>
  <c r="AE903" i="3"/>
  <c r="U902" i="3" l="1"/>
  <c r="D903" i="3"/>
  <c r="E903" i="3"/>
  <c r="H903" i="3" s="1"/>
  <c r="AG903" i="3"/>
  <c r="AH903" i="3"/>
  <c r="Y901" i="3"/>
  <c r="K903" i="3" l="1"/>
  <c r="F903" i="3"/>
  <c r="G903" i="3"/>
  <c r="I903" i="3" l="1"/>
  <c r="J903" i="3"/>
  <c r="M903" i="3"/>
  <c r="N903" i="3" s="1"/>
  <c r="A904" i="3"/>
  <c r="B904" i="3" s="1"/>
  <c r="V903" i="3"/>
  <c r="W903" i="3" s="1"/>
  <c r="P904" i="3" l="1"/>
  <c r="Q904" i="3" s="1"/>
  <c r="R904" i="3" s="1"/>
  <c r="S904" i="3" s="1"/>
  <c r="T904" i="3" s="1"/>
  <c r="AC904" i="3"/>
  <c r="AA904" i="3"/>
  <c r="Z904" i="3"/>
  <c r="AE904" i="3"/>
  <c r="AD904" i="3"/>
  <c r="L903" i="3"/>
  <c r="U903" i="3" l="1"/>
  <c r="E904" i="3"/>
  <c r="H904" i="3" s="1"/>
  <c r="AG904" i="3"/>
  <c r="D904" i="3"/>
  <c r="AH904" i="3"/>
  <c r="Y902" i="3"/>
  <c r="K904" i="3" l="1"/>
  <c r="F904" i="3"/>
  <c r="G904" i="3"/>
  <c r="I904" i="3" l="1"/>
  <c r="J904" i="3"/>
  <c r="M904" i="3"/>
  <c r="N904" i="3" s="1"/>
  <c r="A905" i="3"/>
  <c r="B905" i="3" s="1"/>
  <c r="V904" i="3"/>
  <c r="W904" i="3" s="1"/>
  <c r="AC905" i="3" l="1"/>
  <c r="P905" i="3"/>
  <c r="Q905" i="3" s="1"/>
  <c r="R905" i="3" s="1"/>
  <c r="S905" i="3" s="1"/>
  <c r="T905" i="3" s="1"/>
  <c r="AA905" i="3"/>
  <c r="AD905" i="3"/>
  <c r="Z905" i="3"/>
  <c r="AE905" i="3"/>
  <c r="L904" i="3"/>
  <c r="U904" i="3" l="1"/>
  <c r="D905" i="3"/>
  <c r="E905" i="3"/>
  <c r="H905" i="3" s="1"/>
  <c r="AG905" i="3"/>
  <c r="AH905" i="3"/>
  <c r="Y903" i="3"/>
  <c r="K905" i="3" l="1"/>
  <c r="F905" i="3"/>
  <c r="G905" i="3"/>
  <c r="I905" i="3" l="1"/>
  <c r="J905" i="3"/>
  <c r="M905" i="3"/>
  <c r="N905" i="3" s="1"/>
  <c r="A906" i="3"/>
  <c r="B906" i="3" s="1"/>
  <c r="V905" i="3"/>
  <c r="W905" i="3" s="1"/>
  <c r="AC906" i="3" l="1"/>
  <c r="P906" i="3"/>
  <c r="Q906" i="3" s="1"/>
  <c r="R906" i="3" s="1"/>
  <c r="S906" i="3" s="1"/>
  <c r="T906" i="3" s="1"/>
  <c r="AD906" i="3"/>
  <c r="AA906" i="3"/>
  <c r="Z906" i="3"/>
  <c r="AE906" i="3"/>
  <c r="L905" i="3"/>
  <c r="U905" i="3" l="1"/>
  <c r="D906" i="3"/>
  <c r="AG906" i="3"/>
  <c r="E906" i="3"/>
  <c r="H906" i="3" s="1"/>
  <c r="AH906" i="3"/>
  <c r="Y904" i="3"/>
  <c r="K906" i="3" l="1"/>
  <c r="F906" i="3"/>
  <c r="G906" i="3"/>
  <c r="A907" i="3" l="1"/>
  <c r="B907" i="3" s="1"/>
  <c r="V906" i="3"/>
  <c r="I906" i="3"/>
  <c r="J906" i="3"/>
  <c r="M906" i="3"/>
  <c r="N906" i="3" s="1"/>
  <c r="L906" i="3" l="1"/>
  <c r="W906" i="3"/>
  <c r="P907" i="3"/>
  <c r="Q907" i="3" s="1"/>
  <c r="R907" i="3" s="1"/>
  <c r="S907" i="3" s="1"/>
  <c r="T907" i="3" s="1"/>
  <c r="AD907" i="3"/>
  <c r="AA907" i="3"/>
  <c r="Z907" i="3"/>
  <c r="AC907" i="3"/>
  <c r="AE907" i="3"/>
  <c r="U906" i="3" l="1"/>
  <c r="E907" i="3"/>
  <c r="H907" i="3" s="1"/>
  <c r="D907" i="3"/>
  <c r="AH907" i="3"/>
  <c r="AG907" i="3"/>
  <c r="Y905" i="3"/>
  <c r="F907" i="3" l="1"/>
  <c r="G907" i="3"/>
  <c r="K907" i="3"/>
  <c r="I907" i="3" l="1"/>
  <c r="J907" i="3"/>
  <c r="M907" i="3"/>
  <c r="N907" i="3" s="1"/>
  <c r="A908" i="3"/>
  <c r="B908" i="3" s="1"/>
  <c r="V907" i="3"/>
  <c r="W907" i="3" s="1"/>
  <c r="P908" i="3" l="1"/>
  <c r="Q908" i="3" s="1"/>
  <c r="R908" i="3" s="1"/>
  <c r="S908" i="3" s="1"/>
  <c r="T908" i="3" s="1"/>
  <c r="AA908" i="3"/>
  <c r="Z908" i="3"/>
  <c r="AC908" i="3"/>
  <c r="AE908" i="3"/>
  <c r="AD908" i="3"/>
  <c r="L907" i="3"/>
  <c r="AH908" i="3" l="1"/>
  <c r="U907" i="3"/>
  <c r="E908" i="3" s="1"/>
  <c r="H908" i="3" s="1"/>
  <c r="AG908" i="3"/>
  <c r="D908" i="3"/>
  <c r="Y906" i="3"/>
  <c r="K908" i="3" l="1"/>
  <c r="F908" i="3"/>
  <c r="G908" i="3"/>
  <c r="I908" i="3" l="1"/>
  <c r="J908" i="3"/>
  <c r="M908" i="3"/>
  <c r="N908" i="3" s="1"/>
  <c r="A909" i="3"/>
  <c r="B909" i="3" s="1"/>
  <c r="V908" i="3"/>
  <c r="W908" i="3" s="1"/>
  <c r="AA909" i="3" l="1"/>
  <c r="AD909" i="3"/>
  <c r="AC909" i="3"/>
  <c r="P909" i="3"/>
  <c r="Q909" i="3" s="1"/>
  <c r="R909" i="3" s="1"/>
  <c r="S909" i="3" s="1"/>
  <c r="T909" i="3" s="1"/>
  <c r="Z909" i="3"/>
  <c r="AE909" i="3"/>
  <c r="L908" i="3"/>
  <c r="U908" i="3" l="1"/>
  <c r="AG909" i="3"/>
  <c r="D909" i="3"/>
  <c r="E909" i="3"/>
  <c r="H909" i="3" s="1"/>
  <c r="AH909" i="3"/>
  <c r="Y907" i="3"/>
  <c r="F909" i="3" l="1"/>
  <c r="G909" i="3"/>
  <c r="K909" i="3"/>
  <c r="I909" i="3" l="1"/>
  <c r="J909" i="3"/>
  <c r="M909" i="3"/>
  <c r="N909" i="3" s="1"/>
  <c r="A910" i="3"/>
  <c r="B910" i="3" s="1"/>
  <c r="V909" i="3"/>
  <c r="W909" i="3" s="1"/>
  <c r="L909" i="3" l="1"/>
  <c r="AD910" i="3"/>
  <c r="Z910" i="3"/>
  <c r="AA910" i="3"/>
  <c r="AC910" i="3"/>
  <c r="P910" i="3"/>
  <c r="Q910" i="3" s="1"/>
  <c r="R910" i="3" s="1"/>
  <c r="S910" i="3" s="1"/>
  <c r="T910" i="3" s="1"/>
  <c r="AE910" i="3"/>
  <c r="U909" i="3" l="1"/>
  <c r="D910" i="3"/>
  <c r="AG910" i="3"/>
  <c r="E910" i="3"/>
  <c r="H910" i="3" s="1"/>
  <c r="AH910" i="3"/>
  <c r="Y908" i="3"/>
  <c r="F910" i="3" l="1"/>
  <c r="G910" i="3"/>
  <c r="K910" i="3"/>
  <c r="I910" i="3" l="1"/>
  <c r="J910" i="3"/>
  <c r="M910" i="3"/>
  <c r="N910" i="3" s="1"/>
  <c r="A911" i="3"/>
  <c r="B911" i="3" s="1"/>
  <c r="V910" i="3"/>
  <c r="W910" i="3" s="1"/>
  <c r="Z911" i="3" l="1"/>
  <c r="AC911" i="3"/>
  <c r="AA911" i="3"/>
  <c r="AD911" i="3"/>
  <c r="P911" i="3"/>
  <c r="Q911" i="3" s="1"/>
  <c r="R911" i="3" s="1"/>
  <c r="S911" i="3" s="1"/>
  <c r="T911" i="3" s="1"/>
  <c r="AE911" i="3"/>
  <c r="L910" i="3"/>
  <c r="U910" i="3" l="1"/>
  <c r="AH911" i="3"/>
  <c r="D911" i="3"/>
  <c r="AG911" i="3"/>
  <c r="E911" i="3"/>
  <c r="H911" i="3" s="1"/>
  <c r="Y909" i="3"/>
  <c r="K911" i="3" l="1"/>
  <c r="F911" i="3"/>
  <c r="G911" i="3"/>
  <c r="A912" i="3" l="1"/>
  <c r="B912" i="3" s="1"/>
  <c r="V911" i="3"/>
  <c r="I911" i="3"/>
  <c r="J911" i="3"/>
  <c r="M911" i="3"/>
  <c r="N911" i="3" s="1"/>
  <c r="L911" i="3" l="1"/>
  <c r="W911" i="3"/>
  <c r="AA912" i="3"/>
  <c r="P912" i="3"/>
  <c r="Q912" i="3" s="1"/>
  <c r="R912" i="3" s="1"/>
  <c r="S912" i="3" s="1"/>
  <c r="T912" i="3" s="1"/>
  <c r="Z912" i="3"/>
  <c r="AC912" i="3"/>
  <c r="AD912" i="3"/>
  <c r="AE912" i="3"/>
  <c r="U911" i="3" l="1"/>
  <c r="D912" i="3"/>
  <c r="AG912" i="3"/>
  <c r="AH912" i="3"/>
  <c r="E912" i="3"/>
  <c r="H912" i="3" s="1"/>
  <c r="Y910" i="3"/>
  <c r="K912" i="3" l="1"/>
  <c r="F912" i="3"/>
  <c r="G912" i="3"/>
  <c r="I912" i="3" l="1"/>
  <c r="J912" i="3"/>
  <c r="M912" i="3"/>
  <c r="N912" i="3" s="1"/>
  <c r="A913" i="3"/>
  <c r="B913" i="3" s="1"/>
  <c r="V912" i="3"/>
  <c r="W912" i="3" s="1"/>
  <c r="Z913" i="3" l="1"/>
  <c r="AD913" i="3"/>
  <c r="P913" i="3"/>
  <c r="Q913" i="3" s="1"/>
  <c r="R913" i="3" s="1"/>
  <c r="S913" i="3" s="1"/>
  <c r="T913" i="3" s="1"/>
  <c r="AA913" i="3"/>
  <c r="AC913" i="3"/>
  <c r="AE913" i="3"/>
  <c r="L912" i="3"/>
  <c r="U912" i="3" l="1"/>
  <c r="D913" i="3"/>
  <c r="AG913" i="3"/>
  <c r="E913" i="3"/>
  <c r="H913" i="3" s="1"/>
  <c r="AH913" i="3"/>
  <c r="Y911" i="3"/>
  <c r="K913" i="3" l="1"/>
  <c r="F913" i="3"/>
  <c r="G913" i="3"/>
  <c r="I913" i="3" l="1"/>
  <c r="J913" i="3"/>
  <c r="M913" i="3"/>
  <c r="N913" i="3" s="1"/>
  <c r="A914" i="3"/>
  <c r="B914" i="3" s="1"/>
  <c r="V913" i="3"/>
  <c r="W913" i="3" s="1"/>
  <c r="P914" i="3" l="1"/>
  <c r="Q914" i="3" s="1"/>
  <c r="R914" i="3" s="1"/>
  <c r="S914" i="3" s="1"/>
  <c r="T914" i="3" s="1"/>
  <c r="AA914" i="3"/>
  <c r="Z914" i="3"/>
  <c r="AC914" i="3"/>
  <c r="AE914" i="3"/>
  <c r="AD914" i="3"/>
  <c r="L913" i="3"/>
  <c r="U913" i="3" l="1"/>
  <c r="E914" i="3"/>
  <c r="H914" i="3" s="1"/>
  <c r="AH914" i="3"/>
  <c r="AG914" i="3"/>
  <c r="D914" i="3"/>
  <c r="Y912" i="3"/>
  <c r="F914" i="3" l="1"/>
  <c r="G914" i="3"/>
  <c r="K914" i="3"/>
  <c r="A915" i="3" l="1"/>
  <c r="B915" i="3" s="1"/>
  <c r="V914" i="3"/>
  <c r="I914" i="3"/>
  <c r="J914" i="3"/>
  <c r="M914" i="3"/>
  <c r="N914" i="3" s="1"/>
  <c r="L914" i="3" l="1"/>
  <c r="W914" i="3"/>
  <c r="AD915" i="3"/>
  <c r="AA915" i="3"/>
  <c r="P915" i="3"/>
  <c r="Q915" i="3" s="1"/>
  <c r="R915" i="3" s="1"/>
  <c r="S915" i="3" s="1"/>
  <c r="T915" i="3" s="1"/>
  <c r="AC915" i="3"/>
  <c r="Z915" i="3"/>
  <c r="AE915" i="3"/>
  <c r="U914" i="3" l="1"/>
  <c r="E915" i="3"/>
  <c r="H915" i="3" s="1"/>
  <c r="D915" i="3"/>
  <c r="AG915" i="3"/>
  <c r="AH915" i="3"/>
  <c r="Y913" i="3"/>
  <c r="K915" i="3" l="1"/>
  <c r="F915" i="3"/>
  <c r="G915" i="3"/>
  <c r="I915" i="3" l="1"/>
  <c r="J915" i="3"/>
  <c r="M915" i="3"/>
  <c r="N915" i="3" s="1"/>
  <c r="A916" i="3"/>
  <c r="B916" i="3" s="1"/>
  <c r="V915" i="3"/>
  <c r="W915" i="3" s="1"/>
  <c r="P916" i="3" l="1"/>
  <c r="Q916" i="3" s="1"/>
  <c r="R916" i="3" s="1"/>
  <c r="S916" i="3" s="1"/>
  <c r="T916" i="3" s="1"/>
  <c r="AD916" i="3"/>
  <c r="Z916" i="3"/>
  <c r="AC916" i="3"/>
  <c r="AA916" i="3"/>
  <c r="AE916" i="3"/>
  <c r="L915" i="3"/>
  <c r="U915" i="3" l="1"/>
  <c r="D916" i="3"/>
  <c r="AG916" i="3"/>
  <c r="AH916" i="3"/>
  <c r="E916" i="3"/>
  <c r="H916" i="3" s="1"/>
  <c r="Y914" i="3"/>
  <c r="F916" i="3" l="1"/>
  <c r="G916" i="3"/>
  <c r="K916" i="3"/>
  <c r="A917" i="3" l="1"/>
  <c r="B917" i="3" s="1"/>
  <c r="V916" i="3"/>
  <c r="I916" i="3"/>
  <c r="J916" i="3"/>
  <c r="M916" i="3"/>
  <c r="N916" i="3" s="1"/>
  <c r="L916" i="3" l="1"/>
  <c r="W916" i="3"/>
  <c r="AD917" i="3"/>
  <c r="P917" i="3"/>
  <c r="Q917" i="3" s="1"/>
  <c r="R917" i="3" s="1"/>
  <c r="S917" i="3" s="1"/>
  <c r="T917" i="3" s="1"/>
  <c r="Z917" i="3"/>
  <c r="AA917" i="3"/>
  <c r="AC917" i="3"/>
  <c r="AE917" i="3"/>
  <c r="U916" i="3" l="1"/>
  <c r="E917" i="3"/>
  <c r="H917" i="3" s="1"/>
  <c r="AH917" i="3"/>
  <c r="D917" i="3"/>
  <c r="AG917" i="3"/>
  <c r="Y915" i="3"/>
  <c r="K917" i="3" l="1"/>
  <c r="F917" i="3"/>
  <c r="G917" i="3"/>
  <c r="I917" i="3" l="1"/>
  <c r="J917" i="3"/>
  <c r="M917" i="3"/>
  <c r="N917" i="3" s="1"/>
  <c r="A918" i="3"/>
  <c r="B918" i="3" s="1"/>
  <c r="V917" i="3"/>
  <c r="W917" i="3" s="1"/>
  <c r="Z918" i="3" l="1"/>
  <c r="AA918" i="3"/>
  <c r="AC918" i="3"/>
  <c r="P918" i="3"/>
  <c r="Q918" i="3" s="1"/>
  <c r="R918" i="3" s="1"/>
  <c r="S918" i="3" s="1"/>
  <c r="T918" i="3" s="1"/>
  <c r="AE918" i="3"/>
  <c r="AD918" i="3"/>
  <c r="L917" i="3"/>
  <c r="U917" i="3" l="1"/>
  <c r="E918" i="3"/>
  <c r="H918" i="3" s="1"/>
  <c r="AH918" i="3"/>
  <c r="D918" i="3"/>
  <c r="AG918" i="3"/>
  <c r="Y916" i="3"/>
  <c r="K918" i="3" l="1"/>
  <c r="F918" i="3"/>
  <c r="G918" i="3"/>
  <c r="I918" i="3" l="1"/>
  <c r="J918" i="3"/>
  <c r="M918" i="3"/>
  <c r="N918" i="3" s="1"/>
  <c r="A919" i="3"/>
  <c r="B919" i="3" s="1"/>
  <c r="V918" i="3"/>
  <c r="W918" i="3" s="1"/>
  <c r="AA919" i="3" l="1"/>
  <c r="AC919" i="3"/>
  <c r="Z919" i="3"/>
  <c r="P919" i="3"/>
  <c r="Q919" i="3" s="1"/>
  <c r="R919" i="3" s="1"/>
  <c r="S919" i="3" s="1"/>
  <c r="T919" i="3" s="1"/>
  <c r="AD919" i="3"/>
  <c r="AE919" i="3"/>
  <c r="L918" i="3"/>
  <c r="U918" i="3" l="1"/>
  <c r="E919" i="3"/>
  <c r="H919" i="3" s="1"/>
  <c r="AH919" i="3"/>
  <c r="D919" i="3"/>
  <c r="AG919" i="3"/>
  <c r="Y917" i="3"/>
  <c r="K919" i="3" l="1"/>
  <c r="F919" i="3"/>
  <c r="G919" i="3"/>
  <c r="I919" i="3" l="1"/>
  <c r="J919" i="3"/>
  <c r="M919" i="3"/>
  <c r="N919" i="3" s="1"/>
  <c r="A920" i="3"/>
  <c r="B920" i="3" s="1"/>
  <c r="V919" i="3"/>
  <c r="W919" i="3" s="1"/>
  <c r="AA920" i="3" l="1"/>
  <c r="AC920" i="3"/>
  <c r="P920" i="3"/>
  <c r="Q920" i="3" s="1"/>
  <c r="R920" i="3" s="1"/>
  <c r="S920" i="3" s="1"/>
  <c r="T920" i="3" s="1"/>
  <c r="AD920" i="3"/>
  <c r="Z920" i="3"/>
  <c r="AE920" i="3"/>
  <c r="L919" i="3"/>
  <c r="AH920" i="3" l="1"/>
  <c r="U919" i="3"/>
  <c r="E920" i="3" s="1"/>
  <c r="H920" i="3" s="1"/>
  <c r="AG920" i="3"/>
  <c r="D920" i="3"/>
  <c r="Y918" i="3"/>
  <c r="F920" i="3" l="1"/>
  <c r="G920" i="3"/>
  <c r="K920" i="3"/>
  <c r="A921" i="3" l="1"/>
  <c r="B921" i="3" s="1"/>
  <c r="V920" i="3"/>
  <c r="I920" i="3"/>
  <c r="J920" i="3"/>
  <c r="M920" i="3"/>
  <c r="N920" i="3" s="1"/>
  <c r="L920" i="3" l="1"/>
  <c r="W920" i="3"/>
  <c r="AA921" i="3"/>
  <c r="AD921" i="3"/>
  <c r="Z921" i="3"/>
  <c r="P921" i="3"/>
  <c r="Q921" i="3" s="1"/>
  <c r="R921" i="3" s="1"/>
  <c r="S921" i="3" s="1"/>
  <c r="T921" i="3" s="1"/>
  <c r="AC921" i="3"/>
  <c r="AE921" i="3"/>
  <c r="U920" i="3" l="1"/>
  <c r="AH921" i="3"/>
  <c r="D921" i="3"/>
  <c r="AG921" i="3"/>
  <c r="E921" i="3"/>
  <c r="H921" i="3" s="1"/>
  <c r="Y919" i="3"/>
  <c r="K921" i="3" l="1"/>
  <c r="F921" i="3"/>
  <c r="G921" i="3"/>
  <c r="I921" i="3" l="1"/>
  <c r="J921" i="3"/>
  <c r="M921" i="3"/>
  <c r="N921" i="3" s="1"/>
  <c r="A922" i="3"/>
  <c r="B922" i="3" s="1"/>
  <c r="V921" i="3"/>
  <c r="W921" i="3" l="1"/>
  <c r="AC922" i="3"/>
  <c r="Z922" i="3"/>
  <c r="P922" i="3"/>
  <c r="Q922" i="3" s="1"/>
  <c r="R922" i="3" s="1"/>
  <c r="S922" i="3" s="1"/>
  <c r="T922" i="3" s="1"/>
  <c r="AD922" i="3"/>
  <c r="AA922" i="3"/>
  <c r="AE922" i="3"/>
  <c r="L921" i="3"/>
  <c r="U921" i="3" l="1"/>
  <c r="E922" i="3"/>
  <c r="H922" i="3" s="1"/>
  <c r="AH922" i="3"/>
  <c r="D922" i="3"/>
  <c r="AG922" i="3"/>
  <c r="Y920" i="3"/>
  <c r="K922" i="3" l="1"/>
  <c r="F922" i="3"/>
  <c r="G922" i="3"/>
  <c r="I922" i="3" l="1"/>
  <c r="J922" i="3"/>
  <c r="M922" i="3"/>
  <c r="N922" i="3" s="1"/>
  <c r="A923" i="3"/>
  <c r="B923" i="3" s="1"/>
  <c r="V922" i="3"/>
  <c r="W922" i="3" s="1"/>
  <c r="AA923" i="3" l="1"/>
  <c r="P923" i="3"/>
  <c r="Q923" i="3" s="1"/>
  <c r="R923" i="3" s="1"/>
  <c r="S923" i="3" s="1"/>
  <c r="T923" i="3" s="1"/>
  <c r="AD923" i="3"/>
  <c r="AC923" i="3"/>
  <c r="Z923" i="3"/>
  <c r="AE923" i="3"/>
  <c r="L922" i="3"/>
  <c r="AH923" i="3" l="1"/>
  <c r="AG923" i="3"/>
  <c r="U922" i="3"/>
  <c r="D923" i="3" s="1"/>
  <c r="E923" i="3"/>
  <c r="H923" i="3" s="1"/>
  <c r="Y921" i="3"/>
  <c r="K923" i="3" l="1"/>
  <c r="F923" i="3"/>
  <c r="G923" i="3"/>
  <c r="I923" i="3" l="1"/>
  <c r="J923" i="3"/>
  <c r="M923" i="3"/>
  <c r="N923" i="3" s="1"/>
  <c r="A924" i="3"/>
  <c r="B924" i="3" s="1"/>
  <c r="V923" i="3"/>
  <c r="W923" i="3" s="1"/>
  <c r="L923" i="3" l="1"/>
  <c r="AA924" i="3"/>
  <c r="AC924" i="3"/>
  <c r="Z924" i="3"/>
  <c r="P924" i="3"/>
  <c r="Q924" i="3" s="1"/>
  <c r="R924" i="3" s="1"/>
  <c r="S924" i="3" s="1"/>
  <c r="T924" i="3" s="1"/>
  <c r="AE924" i="3"/>
  <c r="AD924" i="3"/>
  <c r="U923" i="3" l="1"/>
  <c r="D924" i="3"/>
  <c r="AG924" i="3"/>
  <c r="E924" i="3"/>
  <c r="H924" i="3" s="1"/>
  <c r="AH924" i="3"/>
  <c r="Y922" i="3"/>
  <c r="K924" i="3" l="1"/>
  <c r="F924" i="3"/>
  <c r="G924" i="3"/>
  <c r="I924" i="3" l="1"/>
  <c r="J924" i="3"/>
  <c r="M924" i="3"/>
  <c r="N924" i="3" s="1"/>
  <c r="A925" i="3"/>
  <c r="B925" i="3" s="1"/>
  <c r="V924" i="3"/>
  <c r="W924" i="3" s="1"/>
  <c r="L924" i="3" l="1"/>
  <c r="AA925" i="3"/>
  <c r="AD925" i="3"/>
  <c r="AC925" i="3"/>
  <c r="Z925" i="3"/>
  <c r="P925" i="3"/>
  <c r="Q925" i="3" s="1"/>
  <c r="R925" i="3" s="1"/>
  <c r="S925" i="3" s="1"/>
  <c r="T925" i="3" s="1"/>
  <c r="AE925" i="3"/>
  <c r="U924" i="3" l="1"/>
  <c r="AH925" i="3"/>
  <c r="E925" i="3"/>
  <c r="H925" i="3" s="1"/>
  <c r="D925" i="3"/>
  <c r="AG925" i="3"/>
  <c r="Y923" i="3"/>
  <c r="K925" i="3" l="1"/>
  <c r="F925" i="3"/>
  <c r="G925" i="3"/>
  <c r="I925" i="3" l="1"/>
  <c r="J925" i="3"/>
  <c r="M925" i="3"/>
  <c r="N925" i="3" s="1"/>
  <c r="A926" i="3"/>
  <c r="B926" i="3" s="1"/>
  <c r="V925" i="3"/>
  <c r="W925" i="3" s="1"/>
  <c r="AC926" i="3" l="1"/>
  <c r="AD926" i="3"/>
  <c r="P926" i="3"/>
  <c r="Q926" i="3" s="1"/>
  <c r="R926" i="3" s="1"/>
  <c r="S926" i="3" s="1"/>
  <c r="T926" i="3" s="1"/>
  <c r="AA926" i="3"/>
  <c r="Z926" i="3"/>
  <c r="AE926" i="3"/>
  <c r="L925" i="3"/>
  <c r="U925" i="3" l="1"/>
  <c r="E926" i="3"/>
  <c r="H926" i="3" s="1"/>
  <c r="AH926" i="3"/>
  <c r="D926" i="3"/>
  <c r="AG926" i="3"/>
  <c r="Y924" i="3"/>
  <c r="K926" i="3" l="1"/>
  <c r="F926" i="3"/>
  <c r="G926" i="3"/>
  <c r="A927" i="3" l="1"/>
  <c r="B927" i="3" s="1"/>
  <c r="V926" i="3"/>
  <c r="I926" i="3"/>
  <c r="J926" i="3"/>
  <c r="M926" i="3"/>
  <c r="N926" i="3" s="1"/>
  <c r="L926" i="3" l="1"/>
  <c r="W926" i="3"/>
  <c r="AC927" i="3"/>
  <c r="Z927" i="3"/>
  <c r="AD927" i="3"/>
  <c r="P927" i="3"/>
  <c r="Q927" i="3" s="1"/>
  <c r="R927" i="3" s="1"/>
  <c r="S927" i="3" s="1"/>
  <c r="T927" i="3" s="1"/>
  <c r="AA927" i="3"/>
  <c r="AE927" i="3"/>
  <c r="U926" i="3" l="1"/>
  <c r="D927" i="3" s="1"/>
  <c r="AG927" i="3"/>
  <c r="AH927" i="3"/>
  <c r="E927" i="3"/>
  <c r="H927" i="3" s="1"/>
  <c r="Y925" i="3"/>
  <c r="K927" i="3" l="1"/>
  <c r="F927" i="3"/>
  <c r="G927" i="3"/>
  <c r="I927" i="3" l="1"/>
  <c r="J927" i="3"/>
  <c r="M927" i="3"/>
  <c r="N927" i="3" s="1"/>
  <c r="A928" i="3"/>
  <c r="B928" i="3" s="1"/>
  <c r="V927" i="3"/>
  <c r="W927" i="3" s="1"/>
  <c r="AC928" i="3" l="1"/>
  <c r="AA928" i="3"/>
  <c r="P928" i="3"/>
  <c r="Q928" i="3" s="1"/>
  <c r="R928" i="3" s="1"/>
  <c r="S928" i="3" s="1"/>
  <c r="T928" i="3" s="1"/>
  <c r="Z928" i="3"/>
  <c r="AE928" i="3"/>
  <c r="AD928" i="3"/>
  <c r="L927" i="3"/>
  <c r="U927" i="3" l="1"/>
  <c r="AH928" i="3"/>
  <c r="E928" i="3"/>
  <c r="H928" i="3" s="1"/>
  <c r="AG928" i="3"/>
  <c r="D928" i="3"/>
  <c r="Y926" i="3"/>
  <c r="F928" i="3" l="1"/>
  <c r="G928" i="3"/>
  <c r="K928" i="3"/>
  <c r="I928" i="3" l="1"/>
  <c r="J928" i="3"/>
  <c r="M928" i="3"/>
  <c r="N928" i="3" s="1"/>
  <c r="A929" i="3"/>
  <c r="B929" i="3" s="1"/>
  <c r="V928" i="3"/>
  <c r="W928" i="3" s="1"/>
  <c r="Z929" i="3" l="1"/>
  <c r="AA929" i="3"/>
  <c r="AD929" i="3"/>
  <c r="AC929" i="3"/>
  <c r="P929" i="3"/>
  <c r="Q929" i="3" s="1"/>
  <c r="R929" i="3" s="1"/>
  <c r="S929" i="3" s="1"/>
  <c r="T929" i="3" s="1"/>
  <c r="AE929" i="3"/>
  <c r="L928" i="3"/>
  <c r="U928" i="3" l="1"/>
  <c r="AH929" i="3"/>
  <c r="D929" i="3"/>
  <c r="E929" i="3"/>
  <c r="H929" i="3" s="1"/>
  <c r="AG929" i="3"/>
  <c r="Y927" i="3"/>
  <c r="K929" i="3" l="1"/>
  <c r="F929" i="3"/>
  <c r="G929" i="3"/>
  <c r="I929" i="3" l="1"/>
  <c r="J929" i="3"/>
  <c r="M929" i="3"/>
  <c r="N929" i="3" s="1"/>
  <c r="A930" i="3"/>
  <c r="B930" i="3" s="1"/>
  <c r="V929" i="3"/>
  <c r="W929" i="3" s="1"/>
  <c r="AD930" i="3" l="1"/>
  <c r="P930" i="3"/>
  <c r="Q930" i="3" s="1"/>
  <c r="R930" i="3" s="1"/>
  <c r="S930" i="3" s="1"/>
  <c r="T930" i="3" s="1"/>
  <c r="Z930" i="3"/>
  <c r="AA930" i="3"/>
  <c r="AC930" i="3"/>
  <c r="AE930" i="3"/>
  <c r="L929" i="3"/>
  <c r="U929" i="3" l="1"/>
  <c r="D930" i="3"/>
  <c r="AH930" i="3"/>
  <c r="E930" i="3"/>
  <c r="H930" i="3" s="1"/>
  <c r="AG930" i="3"/>
  <c r="Y928" i="3"/>
  <c r="K930" i="3" l="1"/>
  <c r="F930" i="3"/>
  <c r="G930" i="3"/>
  <c r="I930" i="3" l="1"/>
  <c r="J930" i="3"/>
  <c r="M930" i="3"/>
  <c r="N930" i="3" s="1"/>
  <c r="A931" i="3"/>
  <c r="B931" i="3" s="1"/>
  <c r="V930" i="3"/>
  <c r="W930" i="3" s="1"/>
  <c r="AD931" i="3" l="1"/>
  <c r="AA931" i="3"/>
  <c r="AC931" i="3"/>
  <c r="Z931" i="3"/>
  <c r="P931" i="3"/>
  <c r="Q931" i="3" s="1"/>
  <c r="R931" i="3" s="1"/>
  <c r="S931" i="3" s="1"/>
  <c r="T931" i="3" s="1"/>
  <c r="AE931" i="3"/>
  <c r="L930" i="3"/>
  <c r="U930" i="3" l="1"/>
  <c r="E931" i="3"/>
  <c r="H931" i="3" s="1"/>
  <c r="D931" i="3"/>
  <c r="AG931" i="3"/>
  <c r="AH931" i="3"/>
  <c r="Y929" i="3"/>
  <c r="F931" i="3" l="1"/>
  <c r="G931" i="3"/>
  <c r="K931" i="3"/>
  <c r="A932" i="3" l="1"/>
  <c r="B932" i="3" s="1"/>
  <c r="V931" i="3"/>
  <c r="I931" i="3"/>
  <c r="J931" i="3"/>
  <c r="M931" i="3"/>
  <c r="N931" i="3" s="1"/>
  <c r="L931" i="3" l="1"/>
  <c r="W931" i="3"/>
  <c r="AA932" i="3"/>
  <c r="P932" i="3"/>
  <c r="Q932" i="3" s="1"/>
  <c r="R932" i="3" s="1"/>
  <c r="S932" i="3" s="1"/>
  <c r="T932" i="3" s="1"/>
  <c r="AD932" i="3"/>
  <c r="Z932" i="3"/>
  <c r="AC932" i="3"/>
  <c r="AE932" i="3"/>
  <c r="U931" i="3" l="1"/>
  <c r="E932" i="3"/>
  <c r="H932" i="3" s="1"/>
  <c r="D932" i="3"/>
  <c r="AG932" i="3"/>
  <c r="AH932" i="3"/>
  <c r="Y930" i="3"/>
  <c r="F932" i="3" l="1"/>
  <c r="G932" i="3"/>
  <c r="K932" i="3"/>
  <c r="A933" i="3" l="1"/>
  <c r="B933" i="3" s="1"/>
  <c r="V932" i="3"/>
  <c r="I932" i="3"/>
  <c r="J932" i="3"/>
  <c r="M932" i="3"/>
  <c r="N932" i="3" s="1"/>
  <c r="L932" i="3" l="1"/>
  <c r="W932" i="3"/>
  <c r="AA933" i="3"/>
  <c r="Z933" i="3"/>
  <c r="AD933" i="3"/>
  <c r="P933" i="3"/>
  <c r="Q933" i="3" s="1"/>
  <c r="R933" i="3" s="1"/>
  <c r="S933" i="3" s="1"/>
  <c r="T933" i="3" s="1"/>
  <c r="AC933" i="3"/>
  <c r="AE933" i="3"/>
  <c r="U932" i="3" l="1"/>
  <c r="D933" i="3"/>
  <c r="AH933" i="3"/>
  <c r="AG933" i="3"/>
  <c r="E933" i="3"/>
  <c r="H933" i="3" s="1"/>
  <c r="Y931" i="3"/>
  <c r="K933" i="3" l="1"/>
  <c r="F933" i="3"/>
  <c r="G933" i="3"/>
  <c r="I933" i="3" l="1"/>
  <c r="J933" i="3"/>
  <c r="M933" i="3"/>
  <c r="N933" i="3" s="1"/>
  <c r="A934" i="3"/>
  <c r="B934" i="3" s="1"/>
  <c r="V933" i="3"/>
  <c r="W933" i="3" s="1"/>
  <c r="AC934" i="3" l="1"/>
  <c r="Z934" i="3"/>
  <c r="AA934" i="3"/>
  <c r="P934" i="3"/>
  <c r="Q934" i="3" s="1"/>
  <c r="R934" i="3" s="1"/>
  <c r="S934" i="3" s="1"/>
  <c r="T934" i="3" s="1"/>
  <c r="AE934" i="3"/>
  <c r="AD934" i="3"/>
  <c r="L933" i="3"/>
  <c r="U933" i="3" l="1"/>
  <c r="AG934" i="3"/>
  <c r="D934" i="3"/>
  <c r="E934" i="3"/>
  <c r="H934" i="3" s="1"/>
  <c r="AH934" i="3"/>
  <c r="Y932" i="3"/>
  <c r="F934" i="3" l="1"/>
  <c r="G934" i="3"/>
  <c r="K934" i="3"/>
  <c r="A935" i="3" l="1"/>
  <c r="B935" i="3" s="1"/>
  <c r="V934" i="3"/>
  <c r="I934" i="3"/>
  <c r="J934" i="3"/>
  <c r="M934" i="3"/>
  <c r="N934" i="3" s="1"/>
  <c r="W934" i="3" l="1"/>
  <c r="L934" i="3"/>
  <c r="Z935" i="3"/>
  <c r="AA935" i="3"/>
  <c r="AD935" i="3"/>
  <c r="P935" i="3"/>
  <c r="Q935" i="3" s="1"/>
  <c r="R935" i="3" s="1"/>
  <c r="S935" i="3" s="1"/>
  <c r="T935" i="3" s="1"/>
  <c r="AC935" i="3"/>
  <c r="AE935" i="3"/>
  <c r="U934" i="3" l="1"/>
  <c r="E935" i="3"/>
  <c r="H935" i="3" s="1"/>
  <c r="AH935" i="3"/>
  <c r="AG935" i="3"/>
  <c r="D935" i="3"/>
  <c r="Y933" i="3"/>
  <c r="K935" i="3" l="1"/>
  <c r="F935" i="3"/>
  <c r="G935" i="3"/>
  <c r="I935" i="3" l="1"/>
  <c r="J935" i="3"/>
  <c r="M935" i="3"/>
  <c r="N935" i="3" s="1"/>
  <c r="A936" i="3"/>
  <c r="B936" i="3" s="1"/>
  <c r="V935" i="3"/>
  <c r="W935" i="3" s="1"/>
  <c r="P936" i="3" l="1"/>
  <c r="Q936" i="3" s="1"/>
  <c r="R936" i="3" s="1"/>
  <c r="S936" i="3" s="1"/>
  <c r="T936" i="3" s="1"/>
  <c r="AD936" i="3"/>
  <c r="AC936" i="3"/>
  <c r="AA936" i="3"/>
  <c r="Z936" i="3"/>
  <c r="AE936" i="3"/>
  <c r="L935" i="3"/>
  <c r="AH936" i="3" l="1"/>
  <c r="U935" i="3"/>
  <c r="E936" i="3" s="1"/>
  <c r="H936" i="3" s="1"/>
  <c r="D936" i="3"/>
  <c r="AG936" i="3"/>
  <c r="Y934" i="3"/>
  <c r="F936" i="3" l="1"/>
  <c r="G936" i="3"/>
  <c r="K936" i="3"/>
  <c r="I936" i="3" l="1"/>
  <c r="J936" i="3"/>
  <c r="M936" i="3"/>
  <c r="N936" i="3" s="1"/>
  <c r="A937" i="3"/>
  <c r="B937" i="3" s="1"/>
  <c r="V936" i="3"/>
  <c r="W936" i="3" s="1"/>
  <c r="L936" i="3" l="1"/>
  <c r="AD937" i="3"/>
  <c r="AA937" i="3"/>
  <c r="Z937" i="3"/>
  <c r="AC937" i="3"/>
  <c r="P937" i="3"/>
  <c r="Q937" i="3" s="1"/>
  <c r="R937" i="3" s="1"/>
  <c r="S937" i="3" s="1"/>
  <c r="T937" i="3" s="1"/>
  <c r="AE937" i="3"/>
  <c r="U936" i="3" l="1"/>
  <c r="E937" i="3"/>
  <c r="H937" i="3" s="1"/>
  <c r="D937" i="3"/>
  <c r="AH937" i="3"/>
  <c r="AG937" i="3"/>
  <c r="Y935" i="3"/>
  <c r="K937" i="3" l="1"/>
  <c r="F937" i="3"/>
  <c r="G937" i="3"/>
  <c r="I937" i="3" l="1"/>
  <c r="J937" i="3"/>
  <c r="M937" i="3"/>
  <c r="N937" i="3" s="1"/>
  <c r="A938" i="3"/>
  <c r="B938" i="3" s="1"/>
  <c r="V937" i="3"/>
  <c r="W937" i="3" s="1"/>
  <c r="AA938" i="3" l="1"/>
  <c r="Z938" i="3"/>
  <c r="AC938" i="3"/>
  <c r="P938" i="3"/>
  <c r="Q938" i="3" s="1"/>
  <c r="R938" i="3" s="1"/>
  <c r="S938" i="3" s="1"/>
  <c r="T938" i="3" s="1"/>
  <c r="AE938" i="3"/>
  <c r="AD938" i="3"/>
  <c r="L937" i="3"/>
  <c r="AH938" i="3" l="1"/>
  <c r="U937" i="3"/>
  <c r="E938" i="3"/>
  <c r="H938" i="3" s="1"/>
  <c r="AG938" i="3"/>
  <c r="D938" i="3"/>
  <c r="Y936" i="3"/>
  <c r="F938" i="3" l="1"/>
  <c r="G938" i="3"/>
  <c r="K938" i="3"/>
  <c r="A939" i="3" l="1"/>
  <c r="B939" i="3" s="1"/>
  <c r="V938" i="3"/>
  <c r="I938" i="3"/>
  <c r="J938" i="3"/>
  <c r="M938" i="3"/>
  <c r="N938" i="3" s="1"/>
  <c r="L938" i="3" l="1"/>
  <c r="W938" i="3"/>
  <c r="AD939" i="3"/>
  <c r="AA939" i="3"/>
  <c r="P939" i="3"/>
  <c r="Q939" i="3" s="1"/>
  <c r="R939" i="3" s="1"/>
  <c r="S939" i="3" s="1"/>
  <c r="T939" i="3" s="1"/>
  <c r="AC939" i="3"/>
  <c r="Z939" i="3"/>
  <c r="AE939" i="3"/>
  <c r="U938" i="3" l="1"/>
  <c r="AG939" i="3"/>
  <c r="D939" i="3"/>
  <c r="AH939" i="3"/>
  <c r="E939" i="3"/>
  <c r="H939" i="3" s="1"/>
  <c r="Y937" i="3"/>
  <c r="K939" i="3" l="1"/>
  <c r="F939" i="3"/>
  <c r="G939" i="3"/>
  <c r="I939" i="3" l="1"/>
  <c r="J939" i="3"/>
  <c r="M939" i="3"/>
  <c r="N939" i="3" s="1"/>
  <c r="A940" i="3"/>
  <c r="B940" i="3" s="1"/>
  <c r="V939" i="3"/>
  <c r="W939" i="3" s="1"/>
  <c r="AC940" i="3" l="1"/>
  <c r="Z940" i="3"/>
  <c r="P940" i="3"/>
  <c r="Q940" i="3" s="1"/>
  <c r="R940" i="3" s="1"/>
  <c r="S940" i="3" s="1"/>
  <c r="T940" i="3" s="1"/>
  <c r="AD940" i="3"/>
  <c r="AA940" i="3"/>
  <c r="AE940" i="3"/>
  <c r="L939" i="3"/>
  <c r="AG940" i="3" l="1"/>
  <c r="AH940" i="3"/>
  <c r="U939" i="3"/>
  <c r="D940" i="3" s="1"/>
  <c r="E940" i="3"/>
  <c r="H940" i="3" s="1"/>
  <c r="Y938" i="3"/>
  <c r="F940" i="3" l="1"/>
  <c r="G940" i="3"/>
  <c r="K940" i="3"/>
  <c r="I940" i="3" l="1"/>
  <c r="J940" i="3"/>
  <c r="M940" i="3"/>
  <c r="N940" i="3" s="1"/>
  <c r="A941" i="3"/>
  <c r="B941" i="3" s="1"/>
  <c r="V940" i="3"/>
  <c r="W940" i="3" s="1"/>
  <c r="AC941" i="3" l="1"/>
  <c r="AA941" i="3"/>
  <c r="P941" i="3"/>
  <c r="Q941" i="3" s="1"/>
  <c r="R941" i="3" s="1"/>
  <c r="S941" i="3" s="1"/>
  <c r="T941" i="3" s="1"/>
  <c r="Z941" i="3"/>
  <c r="AD941" i="3"/>
  <c r="AE941" i="3"/>
  <c r="L940" i="3"/>
  <c r="U940" i="3" l="1"/>
  <c r="E941" i="3"/>
  <c r="H941" i="3" s="1"/>
  <c r="AH941" i="3"/>
  <c r="AG941" i="3"/>
  <c r="D941" i="3"/>
  <c r="Y939" i="3"/>
  <c r="F941" i="3" l="1"/>
  <c r="G941" i="3"/>
  <c r="K941" i="3"/>
  <c r="A942" i="3" l="1"/>
  <c r="B942" i="3" s="1"/>
  <c r="V941" i="3"/>
  <c r="I941" i="3"/>
  <c r="J941" i="3"/>
  <c r="M941" i="3"/>
  <c r="N941" i="3" s="1"/>
  <c r="L941" i="3" l="1"/>
  <c r="W941" i="3"/>
  <c r="Z942" i="3"/>
  <c r="P942" i="3"/>
  <c r="Q942" i="3" s="1"/>
  <c r="R942" i="3" s="1"/>
  <c r="S942" i="3" s="1"/>
  <c r="T942" i="3" s="1"/>
  <c r="AD942" i="3"/>
  <c r="AC942" i="3"/>
  <c r="AA942" i="3"/>
  <c r="AE942" i="3"/>
  <c r="U941" i="3" l="1"/>
  <c r="E942" i="3" s="1"/>
  <c r="H942" i="3" s="1"/>
  <c r="AG942" i="3"/>
  <c r="AH942" i="3"/>
  <c r="D942" i="3"/>
  <c r="Y940" i="3"/>
  <c r="F942" i="3" l="1"/>
  <c r="G942" i="3"/>
  <c r="K942" i="3"/>
  <c r="A943" i="3" l="1"/>
  <c r="B943" i="3" s="1"/>
  <c r="V942" i="3"/>
  <c r="I942" i="3"/>
  <c r="J942" i="3"/>
  <c r="M942" i="3"/>
  <c r="N942" i="3" s="1"/>
  <c r="L942" i="3" l="1"/>
  <c r="W942" i="3"/>
  <c r="P943" i="3"/>
  <c r="Q943" i="3" s="1"/>
  <c r="R943" i="3" s="1"/>
  <c r="S943" i="3" s="1"/>
  <c r="T943" i="3" s="1"/>
  <c r="Z943" i="3"/>
  <c r="AC943" i="3"/>
  <c r="AA943" i="3"/>
  <c r="AD943" i="3"/>
  <c r="AE943" i="3"/>
  <c r="U942" i="3" l="1"/>
  <c r="E943" i="3"/>
  <c r="H943" i="3" s="1"/>
  <c r="D943" i="3"/>
  <c r="AH943" i="3"/>
  <c r="AG943" i="3"/>
  <c r="Y941" i="3"/>
  <c r="F943" i="3" l="1"/>
  <c r="G943" i="3"/>
  <c r="K943" i="3"/>
  <c r="I943" i="3" l="1"/>
  <c r="J943" i="3"/>
  <c r="M943" i="3"/>
  <c r="N943" i="3" s="1"/>
  <c r="A944" i="3"/>
  <c r="B944" i="3" s="1"/>
  <c r="V943" i="3"/>
  <c r="W943" i="3" s="1"/>
  <c r="AA944" i="3" l="1"/>
  <c r="AC944" i="3"/>
  <c r="Z944" i="3"/>
  <c r="P944" i="3"/>
  <c r="Q944" i="3" s="1"/>
  <c r="R944" i="3" s="1"/>
  <c r="S944" i="3" s="1"/>
  <c r="T944" i="3" s="1"/>
  <c r="AE944" i="3"/>
  <c r="AD944" i="3"/>
  <c r="L943" i="3"/>
  <c r="U943" i="3" l="1"/>
  <c r="D944" i="3"/>
  <c r="E944" i="3"/>
  <c r="H944" i="3" s="1"/>
  <c r="AG944" i="3"/>
  <c r="AH944" i="3"/>
  <c r="Y942" i="3"/>
  <c r="F944" i="3" l="1"/>
  <c r="G944" i="3"/>
  <c r="K944" i="3"/>
  <c r="A945" i="3" l="1"/>
  <c r="B945" i="3" s="1"/>
  <c r="V944" i="3"/>
  <c r="I944" i="3"/>
  <c r="J944" i="3"/>
  <c r="M944" i="3"/>
  <c r="N944" i="3" s="1"/>
  <c r="L944" i="3" l="1"/>
  <c r="W944" i="3"/>
  <c r="AA945" i="3"/>
  <c r="P945" i="3"/>
  <c r="Q945" i="3" s="1"/>
  <c r="R945" i="3" s="1"/>
  <c r="S945" i="3" s="1"/>
  <c r="T945" i="3" s="1"/>
  <c r="Z945" i="3"/>
  <c r="AD945" i="3"/>
  <c r="AC945" i="3"/>
  <c r="AE945" i="3"/>
  <c r="U944" i="3" l="1"/>
  <c r="D945" i="3"/>
  <c r="AH945" i="3"/>
  <c r="E945" i="3"/>
  <c r="H945" i="3" s="1"/>
  <c r="AG945" i="3"/>
  <c r="Y943" i="3"/>
  <c r="K945" i="3" l="1"/>
  <c r="F945" i="3"/>
  <c r="G945" i="3"/>
  <c r="A946" i="3" l="1"/>
  <c r="B946" i="3" s="1"/>
  <c r="V945" i="3"/>
  <c r="I945" i="3"/>
  <c r="J945" i="3"/>
  <c r="M945" i="3"/>
  <c r="N945" i="3" s="1"/>
  <c r="W945" i="3" l="1"/>
  <c r="L945" i="3"/>
  <c r="P946" i="3"/>
  <c r="Q946" i="3" s="1"/>
  <c r="R946" i="3" s="1"/>
  <c r="S946" i="3" s="1"/>
  <c r="T946" i="3" s="1"/>
  <c r="AA946" i="3"/>
  <c r="Z946" i="3"/>
  <c r="AC946" i="3"/>
  <c r="AD946" i="3"/>
  <c r="AE946" i="3"/>
  <c r="U945" i="3" l="1"/>
  <c r="AG946" i="3"/>
  <c r="D946" i="3"/>
  <c r="AH946" i="3"/>
  <c r="E946" i="3"/>
  <c r="H946" i="3" s="1"/>
  <c r="Y944" i="3"/>
  <c r="F946" i="3" l="1"/>
  <c r="G946" i="3"/>
  <c r="K946" i="3"/>
  <c r="I946" i="3" l="1"/>
  <c r="J946" i="3"/>
  <c r="M946" i="3"/>
  <c r="N946" i="3" s="1"/>
  <c r="A947" i="3"/>
  <c r="B947" i="3" s="1"/>
  <c r="V946" i="3"/>
  <c r="W946" i="3" l="1"/>
  <c r="AA947" i="3"/>
  <c r="AD947" i="3"/>
  <c r="Z947" i="3"/>
  <c r="AC947" i="3"/>
  <c r="P947" i="3"/>
  <c r="Q947" i="3" s="1"/>
  <c r="R947" i="3" s="1"/>
  <c r="S947" i="3" s="1"/>
  <c r="T947" i="3" s="1"/>
  <c r="AE947" i="3"/>
  <c r="L946" i="3"/>
  <c r="AH947" i="3" l="1"/>
  <c r="AG947" i="3"/>
  <c r="U946" i="3"/>
  <c r="E947" i="3" s="1"/>
  <c r="H947" i="3" s="1"/>
  <c r="Y945" i="3"/>
  <c r="D947" i="3" l="1"/>
  <c r="F947" i="3" s="1"/>
  <c r="K947" i="3"/>
  <c r="G947" i="3"/>
  <c r="I947" i="3" l="1"/>
  <c r="J947" i="3"/>
  <c r="M947" i="3"/>
  <c r="N947" i="3" s="1"/>
  <c r="A948" i="3"/>
  <c r="B948" i="3" s="1"/>
  <c r="V947" i="3"/>
  <c r="W947" i="3" s="1"/>
  <c r="P948" i="3" l="1"/>
  <c r="Q948" i="3" s="1"/>
  <c r="R948" i="3" s="1"/>
  <c r="S948" i="3" s="1"/>
  <c r="T948" i="3" s="1"/>
  <c r="AA948" i="3"/>
  <c r="Z948" i="3"/>
  <c r="AC948" i="3"/>
  <c r="AE948" i="3"/>
  <c r="AD948" i="3"/>
  <c r="L947" i="3"/>
  <c r="U947" i="3" l="1"/>
  <c r="AG948" i="3"/>
  <c r="E948" i="3"/>
  <c r="H948" i="3" s="1"/>
  <c r="D948" i="3"/>
  <c r="AH948" i="3"/>
  <c r="Y946" i="3"/>
  <c r="K948" i="3" l="1"/>
  <c r="F948" i="3"/>
  <c r="G948" i="3"/>
  <c r="I948" i="3" l="1"/>
  <c r="J948" i="3"/>
  <c r="M948" i="3"/>
  <c r="N948" i="3" s="1"/>
  <c r="A949" i="3"/>
  <c r="B949" i="3" s="1"/>
  <c r="V948" i="3"/>
  <c r="W948" i="3" s="1"/>
  <c r="Z949" i="3" l="1"/>
  <c r="P949" i="3"/>
  <c r="Q949" i="3" s="1"/>
  <c r="R949" i="3" s="1"/>
  <c r="S949" i="3" s="1"/>
  <c r="T949" i="3" s="1"/>
  <c r="AA949" i="3"/>
  <c r="AC949" i="3"/>
  <c r="AD949" i="3"/>
  <c r="AE949" i="3"/>
  <c r="L948" i="3"/>
  <c r="U948" i="3" l="1"/>
  <c r="AG949" i="3"/>
  <c r="D949" i="3"/>
  <c r="E949" i="3"/>
  <c r="H949" i="3" s="1"/>
  <c r="AH949" i="3"/>
  <c r="Y947" i="3"/>
  <c r="K949" i="3" l="1"/>
  <c r="F949" i="3"/>
  <c r="G949" i="3"/>
  <c r="I949" i="3" l="1"/>
  <c r="J949" i="3"/>
  <c r="M949" i="3"/>
  <c r="N949" i="3" s="1"/>
  <c r="A950" i="3"/>
  <c r="B950" i="3" s="1"/>
  <c r="V949" i="3"/>
  <c r="W949" i="3" s="1"/>
  <c r="Z950" i="3" l="1"/>
  <c r="P950" i="3"/>
  <c r="Q950" i="3" s="1"/>
  <c r="R950" i="3" s="1"/>
  <c r="S950" i="3" s="1"/>
  <c r="T950" i="3" s="1"/>
  <c r="AD950" i="3"/>
  <c r="AA950" i="3"/>
  <c r="AC950" i="3"/>
  <c r="AE950" i="3"/>
  <c r="L949" i="3"/>
  <c r="U949" i="3" l="1"/>
  <c r="D950" i="3"/>
  <c r="AG950" i="3"/>
  <c r="E950" i="3"/>
  <c r="H950" i="3" s="1"/>
  <c r="AH950" i="3"/>
  <c r="Y948" i="3"/>
  <c r="K950" i="3" l="1"/>
  <c r="F950" i="3"/>
  <c r="G950" i="3"/>
  <c r="I950" i="3" l="1"/>
  <c r="J950" i="3"/>
  <c r="M950" i="3"/>
  <c r="N950" i="3" s="1"/>
  <c r="A951" i="3"/>
  <c r="B951" i="3" s="1"/>
  <c r="V950" i="3"/>
  <c r="W950" i="3" s="1"/>
  <c r="L950" i="3" l="1"/>
  <c r="Z951" i="3"/>
  <c r="AC951" i="3"/>
  <c r="AA951" i="3"/>
  <c r="P951" i="3"/>
  <c r="Q951" i="3" s="1"/>
  <c r="R951" i="3" s="1"/>
  <c r="S951" i="3" s="1"/>
  <c r="T951" i="3" s="1"/>
  <c r="AD951" i="3"/>
  <c r="AE951" i="3"/>
  <c r="U950" i="3" l="1"/>
  <c r="D951" i="3"/>
  <c r="AH951" i="3"/>
  <c r="AG951" i="3"/>
  <c r="E951" i="3"/>
  <c r="H951" i="3" s="1"/>
  <c r="Y949" i="3"/>
  <c r="K951" i="3" l="1"/>
  <c r="F951" i="3"/>
  <c r="G951" i="3"/>
  <c r="A952" i="3" l="1"/>
  <c r="B952" i="3" s="1"/>
  <c r="V951" i="3"/>
  <c r="I951" i="3"/>
  <c r="J951" i="3"/>
  <c r="M951" i="3"/>
  <c r="N951" i="3" s="1"/>
  <c r="L951" i="3" l="1"/>
  <c r="W951" i="3"/>
  <c r="Z952" i="3"/>
  <c r="AC952" i="3"/>
  <c r="AD952" i="3"/>
  <c r="AA952" i="3"/>
  <c r="P952" i="3"/>
  <c r="Q952" i="3" s="1"/>
  <c r="R952" i="3" s="1"/>
  <c r="S952" i="3" s="1"/>
  <c r="T952" i="3" s="1"/>
  <c r="AE952" i="3"/>
  <c r="U951" i="3" l="1"/>
  <c r="D952" i="3"/>
  <c r="E952" i="3"/>
  <c r="H952" i="3" s="1"/>
  <c r="AH952" i="3"/>
  <c r="AG952" i="3"/>
  <c r="Y950" i="3"/>
  <c r="K952" i="3" l="1"/>
  <c r="F952" i="3"/>
  <c r="G952" i="3"/>
  <c r="I952" i="3" l="1"/>
  <c r="J952" i="3"/>
  <c r="M952" i="3"/>
  <c r="N952" i="3" s="1"/>
  <c r="A953" i="3"/>
  <c r="B953" i="3" s="1"/>
  <c r="V952" i="3"/>
  <c r="W952" i="3" s="1"/>
  <c r="P953" i="3" l="1"/>
  <c r="Q953" i="3" s="1"/>
  <c r="R953" i="3" s="1"/>
  <c r="S953" i="3" s="1"/>
  <c r="T953" i="3" s="1"/>
  <c r="AC953" i="3"/>
  <c r="AD953" i="3"/>
  <c r="AA953" i="3"/>
  <c r="Z953" i="3"/>
  <c r="AE953" i="3"/>
  <c r="L952" i="3"/>
  <c r="U952" i="3" l="1"/>
  <c r="E953" i="3"/>
  <c r="H953" i="3" s="1"/>
  <c r="AH953" i="3"/>
  <c r="D953" i="3"/>
  <c r="AG953" i="3"/>
  <c r="Y951" i="3"/>
  <c r="F953" i="3" l="1"/>
  <c r="G953" i="3"/>
  <c r="K953" i="3"/>
  <c r="A954" i="3" l="1"/>
  <c r="B954" i="3" s="1"/>
  <c r="V953" i="3"/>
  <c r="I953" i="3"/>
  <c r="J953" i="3"/>
  <c r="M953" i="3"/>
  <c r="N953" i="3" s="1"/>
  <c r="W953" i="3" l="1"/>
  <c r="L953" i="3"/>
  <c r="AA954" i="3"/>
  <c r="AC954" i="3"/>
  <c r="Z954" i="3"/>
  <c r="P954" i="3"/>
  <c r="Q954" i="3" s="1"/>
  <c r="R954" i="3" s="1"/>
  <c r="S954" i="3" s="1"/>
  <c r="T954" i="3" s="1"/>
  <c r="AE954" i="3"/>
  <c r="AD954" i="3"/>
  <c r="U953" i="3" l="1"/>
  <c r="E954" i="3"/>
  <c r="H954" i="3" s="1"/>
  <c r="AG954" i="3"/>
  <c r="AH954" i="3"/>
  <c r="D954" i="3"/>
  <c r="Y952" i="3"/>
  <c r="F954" i="3" l="1"/>
  <c r="G954" i="3"/>
  <c r="K954" i="3"/>
  <c r="I954" i="3" l="1"/>
  <c r="J954" i="3"/>
  <c r="M954" i="3"/>
  <c r="N954" i="3" s="1"/>
  <c r="A955" i="3"/>
  <c r="B955" i="3" s="1"/>
  <c r="V954" i="3"/>
  <c r="W954" i="3" s="1"/>
  <c r="AA955" i="3" l="1"/>
  <c r="AC955" i="3"/>
  <c r="Z955" i="3"/>
  <c r="P955" i="3"/>
  <c r="Q955" i="3" s="1"/>
  <c r="R955" i="3" s="1"/>
  <c r="S955" i="3" s="1"/>
  <c r="T955" i="3" s="1"/>
  <c r="AE955" i="3"/>
  <c r="AD955" i="3"/>
  <c r="L954" i="3"/>
  <c r="U954" i="3" l="1"/>
  <c r="AH955" i="3"/>
  <c r="D955" i="3"/>
  <c r="E955" i="3"/>
  <c r="H955" i="3" s="1"/>
  <c r="AG955" i="3"/>
  <c r="Y953" i="3"/>
  <c r="K955" i="3" l="1"/>
  <c r="F955" i="3"/>
  <c r="G955" i="3"/>
  <c r="A956" i="3" l="1"/>
  <c r="B956" i="3" s="1"/>
  <c r="V955" i="3"/>
  <c r="I955" i="3"/>
  <c r="J955" i="3"/>
  <c r="M955" i="3"/>
  <c r="N955" i="3" s="1"/>
  <c r="W955" i="3" l="1"/>
  <c r="L955" i="3"/>
  <c r="AA956" i="3"/>
  <c r="P956" i="3"/>
  <c r="Q956" i="3" s="1"/>
  <c r="R956" i="3" s="1"/>
  <c r="S956" i="3" s="1"/>
  <c r="T956" i="3" s="1"/>
  <c r="AC956" i="3"/>
  <c r="Z956" i="3"/>
  <c r="AE956" i="3"/>
  <c r="AD956" i="3"/>
  <c r="U955" i="3" l="1"/>
  <c r="AG956" i="3"/>
  <c r="E956" i="3"/>
  <c r="H956" i="3" s="1"/>
  <c r="D956" i="3"/>
  <c r="AH956" i="3"/>
  <c r="Y954" i="3"/>
  <c r="F956" i="3" l="1"/>
  <c r="G956" i="3"/>
  <c r="K956" i="3"/>
  <c r="A957" i="3" l="1"/>
  <c r="B957" i="3" s="1"/>
  <c r="V956" i="3"/>
  <c r="I956" i="3"/>
  <c r="J956" i="3"/>
  <c r="M956" i="3"/>
  <c r="N956" i="3" s="1"/>
  <c r="L956" i="3" l="1"/>
  <c r="W956" i="3"/>
  <c r="Z957" i="3"/>
  <c r="AC957" i="3"/>
  <c r="P957" i="3"/>
  <c r="Q957" i="3" s="1"/>
  <c r="R957" i="3" s="1"/>
  <c r="S957" i="3" s="1"/>
  <c r="T957" i="3" s="1"/>
  <c r="AA957" i="3"/>
  <c r="AE957" i="3"/>
  <c r="AD957" i="3"/>
  <c r="AG957" i="3" l="1"/>
  <c r="U956" i="3"/>
  <c r="E957" i="3" s="1"/>
  <c r="H957" i="3" s="1"/>
  <c r="AH957" i="3"/>
  <c r="Y955" i="3"/>
  <c r="D957" i="3" l="1"/>
  <c r="F957" i="3" s="1"/>
  <c r="K957" i="3"/>
  <c r="G957" i="3" l="1"/>
  <c r="A958" i="3"/>
  <c r="B958" i="3" s="1"/>
  <c r="V957" i="3"/>
  <c r="I957" i="3"/>
  <c r="J957" i="3"/>
  <c r="M957" i="3"/>
  <c r="N957" i="3" s="1"/>
  <c r="W957" i="3" l="1"/>
  <c r="L957" i="3"/>
  <c r="AA958" i="3"/>
  <c r="P958" i="3"/>
  <c r="Q958" i="3" s="1"/>
  <c r="R958" i="3" s="1"/>
  <c r="S958" i="3" s="1"/>
  <c r="T958" i="3" s="1"/>
  <c r="Z958" i="3"/>
  <c r="AC958" i="3"/>
  <c r="AE958" i="3"/>
  <c r="AD958" i="3"/>
  <c r="U957" i="3" l="1"/>
  <c r="AG958" i="3"/>
  <c r="D958" i="3"/>
  <c r="E958" i="3"/>
  <c r="H958" i="3" s="1"/>
  <c r="AH958" i="3"/>
  <c r="Y956" i="3"/>
  <c r="K958" i="3" l="1"/>
  <c r="F958" i="3"/>
  <c r="G958" i="3"/>
  <c r="I958" i="3" l="1"/>
  <c r="J958" i="3"/>
  <c r="M958" i="3"/>
  <c r="N958" i="3" s="1"/>
  <c r="A959" i="3"/>
  <c r="B959" i="3" s="1"/>
  <c r="V958" i="3"/>
  <c r="W958" i="3" s="1"/>
  <c r="L958" i="3" l="1"/>
  <c r="AC959" i="3"/>
  <c r="Z959" i="3"/>
  <c r="AA959" i="3"/>
  <c r="P959" i="3"/>
  <c r="Q959" i="3" s="1"/>
  <c r="R959" i="3" s="1"/>
  <c r="S959" i="3" s="1"/>
  <c r="T959" i="3" s="1"/>
  <c r="AE959" i="3"/>
  <c r="AD959" i="3"/>
  <c r="U958" i="3" l="1"/>
  <c r="AG959" i="3"/>
  <c r="E959" i="3"/>
  <c r="H959" i="3" s="1"/>
  <c r="D959" i="3"/>
  <c r="AH959" i="3"/>
  <c r="Y957" i="3"/>
  <c r="K959" i="3" l="1"/>
  <c r="F959" i="3"/>
  <c r="G959" i="3"/>
  <c r="A960" i="3" l="1"/>
  <c r="B960" i="3" s="1"/>
  <c r="V959" i="3"/>
  <c r="I959" i="3"/>
  <c r="J959" i="3"/>
  <c r="M959" i="3"/>
  <c r="N959" i="3" s="1"/>
  <c r="W959" i="3" l="1"/>
  <c r="L959" i="3"/>
  <c r="Z960" i="3"/>
  <c r="AC960" i="3"/>
  <c r="AA960" i="3"/>
  <c r="P960" i="3"/>
  <c r="Q960" i="3" s="1"/>
  <c r="R960" i="3" s="1"/>
  <c r="S960" i="3" s="1"/>
  <c r="T960" i="3" s="1"/>
  <c r="AE960" i="3"/>
  <c r="AD960" i="3"/>
  <c r="U959" i="3" l="1"/>
  <c r="E960" i="3" s="1"/>
  <c r="H960" i="3" s="1"/>
  <c r="AG960" i="3"/>
  <c r="AH960" i="3"/>
  <c r="D960" i="3"/>
  <c r="Y958" i="3"/>
  <c r="F960" i="3" l="1"/>
  <c r="G960" i="3"/>
  <c r="K960" i="3"/>
  <c r="A961" i="3" l="1"/>
  <c r="B961" i="3" s="1"/>
  <c r="V960" i="3"/>
  <c r="I960" i="3"/>
  <c r="J960" i="3"/>
  <c r="M960" i="3"/>
  <c r="N960" i="3" s="1"/>
  <c r="L960" i="3" l="1"/>
  <c r="W960" i="3"/>
  <c r="P961" i="3"/>
  <c r="Q961" i="3" s="1"/>
  <c r="R961" i="3" s="1"/>
  <c r="S961" i="3" s="1"/>
  <c r="T961" i="3" s="1"/>
  <c r="Z961" i="3"/>
  <c r="AA961" i="3"/>
  <c r="AC961" i="3"/>
  <c r="AE961" i="3"/>
  <c r="AD961" i="3"/>
  <c r="U960" i="3" l="1"/>
  <c r="D961" i="3"/>
  <c r="AH961" i="3"/>
  <c r="AG961" i="3"/>
  <c r="E961" i="3"/>
  <c r="H961" i="3" s="1"/>
  <c r="Y959" i="3"/>
  <c r="K961" i="3" l="1"/>
  <c r="F961" i="3"/>
  <c r="G961" i="3"/>
  <c r="A962" i="3" l="1"/>
  <c r="B962" i="3" s="1"/>
  <c r="V961" i="3"/>
  <c r="I961" i="3"/>
  <c r="J961" i="3"/>
  <c r="M961" i="3"/>
  <c r="N961" i="3" s="1"/>
  <c r="L961" i="3" l="1"/>
  <c r="W961" i="3"/>
  <c r="Z962" i="3"/>
  <c r="AA962" i="3"/>
  <c r="AC962" i="3"/>
  <c r="P962" i="3"/>
  <c r="Q962" i="3" s="1"/>
  <c r="R962" i="3" s="1"/>
  <c r="S962" i="3" s="1"/>
  <c r="T962" i="3" s="1"/>
  <c r="AE962" i="3"/>
  <c r="AD962" i="3"/>
  <c r="U961" i="3" l="1"/>
  <c r="AH962" i="3"/>
  <c r="D962" i="3"/>
  <c r="AG962" i="3"/>
  <c r="E962" i="3"/>
  <c r="H962" i="3" s="1"/>
  <c r="Y960" i="3"/>
  <c r="K962" i="3" l="1"/>
  <c r="F962" i="3"/>
  <c r="G962" i="3"/>
  <c r="A963" i="3" l="1"/>
  <c r="B963" i="3" s="1"/>
  <c r="V962" i="3"/>
  <c r="I962" i="3"/>
  <c r="J962" i="3"/>
  <c r="M962" i="3"/>
  <c r="N962" i="3" s="1"/>
  <c r="L962" i="3" l="1"/>
  <c r="W962" i="3"/>
  <c r="AC963" i="3"/>
  <c r="Z963" i="3"/>
  <c r="P963" i="3"/>
  <c r="Q963" i="3" s="1"/>
  <c r="R963" i="3" s="1"/>
  <c r="S963" i="3" s="1"/>
  <c r="T963" i="3" s="1"/>
  <c r="AA963" i="3"/>
  <c r="AE963" i="3"/>
  <c r="AD963" i="3"/>
  <c r="U962" i="3" l="1"/>
  <c r="E963" i="3" s="1"/>
  <c r="H963" i="3" s="1"/>
  <c r="AG963" i="3"/>
  <c r="AH963" i="3"/>
  <c r="D963" i="3"/>
  <c r="Y961" i="3"/>
  <c r="F963" i="3" l="1"/>
  <c r="G963" i="3"/>
  <c r="K963" i="3"/>
  <c r="I963" i="3" l="1"/>
  <c r="J963" i="3"/>
  <c r="M963" i="3"/>
  <c r="N963" i="3" s="1"/>
  <c r="A964" i="3"/>
  <c r="B964" i="3" s="1"/>
  <c r="V963" i="3"/>
  <c r="W963" i="3" s="1"/>
  <c r="AC964" i="3" l="1"/>
  <c r="Z964" i="3"/>
  <c r="AA964" i="3"/>
  <c r="P964" i="3"/>
  <c r="Q964" i="3" s="1"/>
  <c r="R964" i="3" s="1"/>
  <c r="S964" i="3" s="1"/>
  <c r="T964" i="3" s="1"/>
  <c r="AE964" i="3"/>
  <c r="AD964" i="3"/>
  <c r="L963" i="3"/>
  <c r="U963" i="3" l="1"/>
  <c r="D964" i="3"/>
  <c r="E964" i="3"/>
  <c r="H964" i="3" s="1"/>
  <c r="AH964" i="3"/>
  <c r="AG964" i="3"/>
  <c r="Y962" i="3"/>
  <c r="K964" i="3" l="1"/>
  <c r="F964" i="3"/>
  <c r="G964" i="3"/>
  <c r="I964" i="3" l="1"/>
  <c r="J964" i="3"/>
  <c r="M964" i="3"/>
  <c r="N964" i="3" s="1"/>
  <c r="A965" i="3"/>
  <c r="B965" i="3" s="1"/>
  <c r="V964" i="3"/>
  <c r="W964" i="3" s="1"/>
  <c r="L964" i="3" l="1"/>
  <c r="AC965" i="3"/>
  <c r="P965" i="3"/>
  <c r="Q965" i="3" s="1"/>
  <c r="R965" i="3" s="1"/>
  <c r="S965" i="3" s="1"/>
  <c r="T965" i="3" s="1"/>
  <c r="AA965" i="3"/>
  <c r="AD965" i="3"/>
  <c r="Z965" i="3"/>
  <c r="AE965" i="3"/>
  <c r="U964" i="3" l="1"/>
  <c r="AG965" i="3"/>
  <c r="E965" i="3"/>
  <c r="H965" i="3" s="1"/>
  <c r="D965" i="3"/>
  <c r="AH965" i="3"/>
  <c r="Y963" i="3"/>
  <c r="F965" i="3" l="1"/>
  <c r="G965" i="3"/>
  <c r="K965" i="3"/>
  <c r="A966" i="3" l="1"/>
  <c r="B966" i="3" s="1"/>
  <c r="V965" i="3"/>
  <c r="I965" i="3"/>
  <c r="J965" i="3"/>
  <c r="M965" i="3"/>
  <c r="N965" i="3" s="1"/>
  <c r="L965" i="3" l="1"/>
  <c r="W965" i="3"/>
  <c r="P966" i="3"/>
  <c r="Q966" i="3" s="1"/>
  <c r="R966" i="3" s="1"/>
  <c r="S966" i="3" s="1"/>
  <c r="T966" i="3" s="1"/>
  <c r="AC966" i="3"/>
  <c r="Z966" i="3"/>
  <c r="AA966" i="3"/>
  <c r="AD966" i="3"/>
  <c r="AE966" i="3"/>
  <c r="U965" i="3" l="1"/>
  <c r="E966" i="3"/>
  <c r="H966" i="3" s="1"/>
  <c r="D966" i="3"/>
  <c r="AH966" i="3"/>
  <c r="AG966" i="3"/>
  <c r="Y964" i="3"/>
  <c r="F966" i="3" l="1"/>
  <c r="G966" i="3"/>
  <c r="K966" i="3"/>
  <c r="A967" i="3" l="1"/>
  <c r="B967" i="3" s="1"/>
  <c r="V966" i="3"/>
  <c r="I966" i="3"/>
  <c r="J966" i="3"/>
  <c r="M966" i="3"/>
  <c r="N966" i="3" s="1"/>
  <c r="L966" i="3" l="1"/>
  <c r="W966" i="3"/>
  <c r="AA967" i="3"/>
  <c r="AC967" i="3"/>
  <c r="AD967" i="3"/>
  <c r="P967" i="3"/>
  <c r="Q967" i="3" s="1"/>
  <c r="R967" i="3" s="1"/>
  <c r="S967" i="3" s="1"/>
  <c r="T967" i="3" s="1"/>
  <c r="Z967" i="3"/>
  <c r="AE967" i="3"/>
  <c r="U966" i="3" l="1"/>
  <c r="E967" i="3"/>
  <c r="H967" i="3" s="1"/>
  <c r="AH967" i="3"/>
  <c r="AG967" i="3"/>
  <c r="D967" i="3"/>
  <c r="Y965" i="3"/>
  <c r="F967" i="3" l="1"/>
  <c r="G967" i="3"/>
  <c r="K967" i="3"/>
  <c r="A968" i="3" l="1"/>
  <c r="B968" i="3" s="1"/>
  <c r="V967" i="3"/>
  <c r="I967" i="3"/>
  <c r="J967" i="3"/>
  <c r="M967" i="3"/>
  <c r="N967" i="3" s="1"/>
  <c r="W967" i="3" l="1"/>
  <c r="L967" i="3"/>
  <c r="Z968" i="3"/>
  <c r="AC968" i="3"/>
  <c r="P968" i="3"/>
  <c r="Q968" i="3" s="1"/>
  <c r="R968" i="3" s="1"/>
  <c r="S968" i="3" s="1"/>
  <c r="T968" i="3" s="1"/>
  <c r="AA968" i="3"/>
  <c r="AE968" i="3"/>
  <c r="AD968" i="3"/>
  <c r="AH968" i="3" l="1"/>
  <c r="AG968" i="3"/>
  <c r="U967" i="3"/>
  <c r="E968" i="3" s="1"/>
  <c r="H968" i="3" s="1"/>
  <c r="D968" i="3"/>
  <c r="Y966" i="3"/>
  <c r="K968" i="3" l="1"/>
  <c r="F968" i="3"/>
  <c r="G968" i="3"/>
  <c r="I968" i="3" l="1"/>
  <c r="J968" i="3"/>
  <c r="M968" i="3"/>
  <c r="N968" i="3" s="1"/>
  <c r="A969" i="3"/>
  <c r="B969" i="3" s="1"/>
  <c r="V968" i="3"/>
  <c r="W968" i="3" s="1"/>
  <c r="P969" i="3" l="1"/>
  <c r="Q969" i="3" s="1"/>
  <c r="R969" i="3" s="1"/>
  <c r="S969" i="3" s="1"/>
  <c r="T969" i="3" s="1"/>
  <c r="Z969" i="3"/>
  <c r="AA969" i="3"/>
  <c r="AC969" i="3"/>
  <c r="AD969" i="3"/>
  <c r="AE969" i="3"/>
  <c r="L968" i="3"/>
  <c r="AH969" i="3" l="1"/>
  <c r="U968" i="3"/>
  <c r="D969" i="3" s="1"/>
  <c r="AG969" i="3"/>
  <c r="E969" i="3"/>
  <c r="H969" i="3" s="1"/>
  <c r="Y967" i="3"/>
  <c r="K969" i="3" l="1"/>
  <c r="F969" i="3"/>
  <c r="G969" i="3"/>
  <c r="I969" i="3" l="1"/>
  <c r="J969" i="3"/>
  <c r="M969" i="3"/>
  <c r="N969" i="3" s="1"/>
  <c r="A970" i="3"/>
  <c r="B970" i="3" s="1"/>
  <c r="V969" i="3"/>
  <c r="W969" i="3" s="1"/>
  <c r="AA970" i="3" l="1"/>
  <c r="P970" i="3"/>
  <c r="Q970" i="3" s="1"/>
  <c r="R970" i="3" s="1"/>
  <c r="S970" i="3" s="1"/>
  <c r="T970" i="3" s="1"/>
  <c r="AD970" i="3"/>
  <c r="Z970" i="3"/>
  <c r="AC970" i="3"/>
  <c r="AE970" i="3"/>
  <c r="L969" i="3"/>
  <c r="U969" i="3" l="1"/>
  <c r="AH970" i="3"/>
  <c r="D970" i="3"/>
  <c r="AG970" i="3"/>
  <c r="E970" i="3"/>
  <c r="H970" i="3" s="1"/>
  <c r="Y968" i="3"/>
  <c r="K970" i="3" l="1"/>
  <c r="F970" i="3"/>
  <c r="G970" i="3"/>
  <c r="I970" i="3" l="1"/>
  <c r="J970" i="3"/>
  <c r="M970" i="3"/>
  <c r="N970" i="3" s="1"/>
  <c r="A971" i="3"/>
  <c r="B971" i="3" s="1"/>
  <c r="V970" i="3"/>
  <c r="W970" i="3" s="1"/>
  <c r="AA971" i="3" l="1"/>
  <c r="AD971" i="3"/>
  <c r="Z971" i="3"/>
  <c r="P971" i="3"/>
  <c r="Q971" i="3" s="1"/>
  <c r="R971" i="3" s="1"/>
  <c r="S971" i="3" s="1"/>
  <c r="T971" i="3" s="1"/>
  <c r="AC971" i="3"/>
  <c r="AE971" i="3"/>
  <c r="L970" i="3"/>
  <c r="U970" i="3" l="1"/>
  <c r="E971" i="3" s="1"/>
  <c r="H971" i="3" s="1"/>
  <c r="AH971" i="3"/>
  <c r="AG971" i="3"/>
  <c r="D971" i="3"/>
  <c r="Y969" i="3"/>
  <c r="F971" i="3" l="1"/>
  <c r="G971" i="3"/>
  <c r="K971" i="3"/>
  <c r="I971" i="3" l="1"/>
  <c r="J971" i="3"/>
  <c r="M971" i="3"/>
  <c r="N971" i="3" s="1"/>
  <c r="A972" i="3"/>
  <c r="B972" i="3" s="1"/>
  <c r="V971" i="3"/>
  <c r="W971" i="3" s="1"/>
  <c r="L971" i="3" l="1"/>
  <c r="AC972" i="3"/>
  <c r="P972" i="3"/>
  <c r="Q972" i="3" s="1"/>
  <c r="R972" i="3" s="1"/>
  <c r="S972" i="3" s="1"/>
  <c r="T972" i="3" s="1"/>
  <c r="AA972" i="3"/>
  <c r="AD972" i="3"/>
  <c r="Z972" i="3"/>
  <c r="AE972" i="3"/>
  <c r="U971" i="3" l="1"/>
  <c r="D972" i="3" s="1"/>
  <c r="AH972" i="3"/>
  <c r="AG972" i="3"/>
  <c r="E972" i="3"/>
  <c r="H972" i="3" s="1"/>
  <c r="Y970" i="3"/>
  <c r="K972" i="3" l="1"/>
  <c r="F972" i="3"/>
  <c r="G972" i="3"/>
  <c r="I972" i="3" l="1"/>
  <c r="J972" i="3"/>
  <c r="M972" i="3"/>
  <c r="N972" i="3" s="1"/>
  <c r="A973" i="3"/>
  <c r="B973" i="3" s="1"/>
  <c r="V972" i="3"/>
  <c r="W972" i="3" s="1"/>
  <c r="AD973" i="3" l="1"/>
  <c r="AA973" i="3"/>
  <c r="AC973" i="3"/>
  <c r="Z973" i="3"/>
  <c r="P973" i="3"/>
  <c r="Q973" i="3" s="1"/>
  <c r="R973" i="3" s="1"/>
  <c r="S973" i="3" s="1"/>
  <c r="T973" i="3" s="1"/>
  <c r="AE973" i="3"/>
  <c r="L972" i="3"/>
  <c r="U972" i="3" l="1"/>
  <c r="D973" i="3"/>
  <c r="E973" i="3"/>
  <c r="H973" i="3" s="1"/>
  <c r="AH973" i="3"/>
  <c r="AG973" i="3"/>
  <c r="Y971" i="3"/>
  <c r="K973" i="3" l="1"/>
  <c r="F973" i="3"/>
  <c r="G973" i="3"/>
  <c r="A974" i="3" l="1"/>
  <c r="B974" i="3" s="1"/>
  <c r="V973" i="3"/>
  <c r="I973" i="3"/>
  <c r="J973" i="3"/>
  <c r="M973" i="3"/>
  <c r="N973" i="3" s="1"/>
  <c r="W973" i="3" l="1"/>
  <c r="L973" i="3"/>
  <c r="P974" i="3"/>
  <c r="Q974" i="3" s="1"/>
  <c r="R974" i="3" s="1"/>
  <c r="S974" i="3" s="1"/>
  <c r="T974" i="3" s="1"/>
  <c r="AC974" i="3"/>
  <c r="AA974" i="3"/>
  <c r="Z974" i="3"/>
  <c r="AE974" i="3"/>
  <c r="AD974" i="3"/>
  <c r="U973" i="3" l="1"/>
  <c r="AH974" i="3"/>
  <c r="E974" i="3"/>
  <c r="H974" i="3" s="1"/>
  <c r="D974" i="3"/>
  <c r="AG974" i="3"/>
  <c r="Y972" i="3"/>
  <c r="K974" i="3" l="1"/>
  <c r="F974" i="3"/>
  <c r="G974" i="3"/>
  <c r="I974" i="3" l="1"/>
  <c r="J974" i="3"/>
  <c r="M974" i="3"/>
  <c r="N974" i="3" s="1"/>
  <c r="A975" i="3"/>
  <c r="B975" i="3" s="1"/>
  <c r="V974" i="3"/>
  <c r="W974" i="3" s="1"/>
  <c r="Z975" i="3" l="1"/>
  <c r="AA975" i="3"/>
  <c r="AD975" i="3"/>
  <c r="P975" i="3"/>
  <c r="Q975" i="3" s="1"/>
  <c r="R975" i="3" s="1"/>
  <c r="S975" i="3" s="1"/>
  <c r="T975" i="3" s="1"/>
  <c r="AC975" i="3"/>
  <c r="AE975" i="3"/>
  <c r="L974" i="3"/>
  <c r="U974" i="3" l="1"/>
  <c r="D975" i="3"/>
  <c r="AH975" i="3"/>
  <c r="E975" i="3"/>
  <c r="H975" i="3" s="1"/>
  <c r="AG975" i="3"/>
  <c r="Y973" i="3"/>
  <c r="K975" i="3" l="1"/>
  <c r="F975" i="3"/>
  <c r="G975" i="3"/>
  <c r="I975" i="3" l="1"/>
  <c r="J975" i="3"/>
  <c r="M975" i="3"/>
  <c r="N975" i="3" s="1"/>
  <c r="A976" i="3"/>
  <c r="B976" i="3" s="1"/>
  <c r="V975" i="3"/>
  <c r="W975" i="3" s="1"/>
  <c r="AC976" i="3" l="1"/>
  <c r="AD976" i="3"/>
  <c r="Z976" i="3"/>
  <c r="AA976" i="3"/>
  <c r="P976" i="3"/>
  <c r="Q976" i="3" s="1"/>
  <c r="R976" i="3" s="1"/>
  <c r="S976" i="3" s="1"/>
  <c r="T976" i="3" s="1"/>
  <c r="AE976" i="3"/>
  <c r="L975" i="3"/>
  <c r="U975" i="3" l="1"/>
  <c r="AH976" i="3"/>
  <c r="E976" i="3"/>
  <c r="H976" i="3" s="1"/>
  <c r="D976" i="3"/>
  <c r="AG976" i="3"/>
  <c r="Y974" i="3"/>
  <c r="F976" i="3" l="1"/>
  <c r="G976" i="3"/>
  <c r="K976" i="3"/>
  <c r="A977" i="3" l="1"/>
  <c r="B977" i="3" s="1"/>
  <c r="V976" i="3"/>
  <c r="I976" i="3"/>
  <c r="J976" i="3"/>
  <c r="M976" i="3"/>
  <c r="N976" i="3" s="1"/>
  <c r="L976" i="3" l="1"/>
  <c r="W976" i="3"/>
  <c r="AD977" i="3"/>
  <c r="P977" i="3"/>
  <c r="Q977" i="3" s="1"/>
  <c r="R977" i="3" s="1"/>
  <c r="S977" i="3" s="1"/>
  <c r="T977" i="3" s="1"/>
  <c r="Z977" i="3"/>
  <c r="AC977" i="3"/>
  <c r="AA977" i="3"/>
  <c r="AE977" i="3"/>
  <c r="U976" i="3" l="1"/>
  <c r="E977" i="3"/>
  <c r="H977" i="3" s="1"/>
  <c r="AG977" i="3"/>
  <c r="D977" i="3"/>
  <c r="AH977" i="3"/>
  <c r="Y975" i="3"/>
  <c r="F977" i="3" l="1"/>
  <c r="G977" i="3"/>
  <c r="K977" i="3"/>
  <c r="I977" i="3" l="1"/>
  <c r="J977" i="3"/>
  <c r="M977" i="3"/>
  <c r="N977" i="3" s="1"/>
  <c r="A978" i="3"/>
  <c r="B978" i="3" s="1"/>
  <c r="V977" i="3"/>
  <c r="W977" i="3" s="1"/>
  <c r="L977" i="3" l="1"/>
  <c r="AA978" i="3"/>
  <c r="AC978" i="3"/>
  <c r="P978" i="3"/>
  <c r="Q978" i="3" s="1"/>
  <c r="R978" i="3" s="1"/>
  <c r="S978" i="3" s="1"/>
  <c r="T978" i="3" s="1"/>
  <c r="Z978" i="3"/>
  <c r="AE978" i="3"/>
  <c r="AD978" i="3"/>
  <c r="U977" i="3" l="1"/>
  <c r="D978" i="3"/>
  <c r="E978" i="3"/>
  <c r="H978" i="3" s="1"/>
  <c r="AH978" i="3"/>
  <c r="AG978" i="3"/>
  <c r="Y976" i="3"/>
  <c r="K978" i="3" l="1"/>
  <c r="F978" i="3"/>
  <c r="G978" i="3"/>
  <c r="I978" i="3" l="1"/>
  <c r="J978" i="3"/>
  <c r="M978" i="3"/>
  <c r="N978" i="3" s="1"/>
  <c r="A979" i="3"/>
  <c r="B979" i="3" s="1"/>
  <c r="V978" i="3"/>
  <c r="W978" i="3" s="1"/>
  <c r="P979" i="3" l="1"/>
  <c r="Q979" i="3" s="1"/>
  <c r="R979" i="3" s="1"/>
  <c r="S979" i="3" s="1"/>
  <c r="T979" i="3" s="1"/>
  <c r="AC979" i="3"/>
  <c r="Z979" i="3"/>
  <c r="AD979" i="3"/>
  <c r="AA979" i="3"/>
  <c r="AE979" i="3"/>
  <c r="L978" i="3"/>
  <c r="U978" i="3" l="1"/>
  <c r="D979" i="3"/>
  <c r="AH979" i="3"/>
  <c r="E979" i="3"/>
  <c r="H979" i="3" s="1"/>
  <c r="AG979" i="3"/>
  <c r="Y977" i="3"/>
  <c r="K979" i="3" l="1"/>
  <c r="F979" i="3"/>
  <c r="G979" i="3"/>
  <c r="I979" i="3" l="1"/>
  <c r="J979" i="3"/>
  <c r="M979" i="3"/>
  <c r="N979" i="3" s="1"/>
  <c r="A980" i="3"/>
  <c r="B980" i="3" s="1"/>
  <c r="V979" i="3"/>
  <c r="W979" i="3" s="1"/>
  <c r="P980" i="3" l="1"/>
  <c r="Q980" i="3" s="1"/>
  <c r="R980" i="3" s="1"/>
  <c r="S980" i="3" s="1"/>
  <c r="T980" i="3" s="1"/>
  <c r="AA980" i="3"/>
  <c r="Z980" i="3"/>
  <c r="AD980" i="3"/>
  <c r="AC980" i="3"/>
  <c r="AE980" i="3"/>
  <c r="L979" i="3"/>
  <c r="U979" i="3" l="1"/>
  <c r="D980" i="3"/>
  <c r="E980" i="3"/>
  <c r="H980" i="3" s="1"/>
  <c r="AG980" i="3"/>
  <c r="AH980" i="3"/>
  <c r="Y978" i="3"/>
  <c r="K980" i="3" l="1"/>
  <c r="F980" i="3"/>
  <c r="G980" i="3"/>
  <c r="I980" i="3" l="1"/>
  <c r="J980" i="3"/>
  <c r="M980" i="3"/>
  <c r="N980" i="3" s="1"/>
  <c r="A981" i="3"/>
  <c r="B981" i="3" s="1"/>
  <c r="V980" i="3"/>
  <c r="W980" i="3" s="1"/>
  <c r="Z981" i="3" l="1"/>
  <c r="P981" i="3"/>
  <c r="Q981" i="3" s="1"/>
  <c r="R981" i="3" s="1"/>
  <c r="S981" i="3" s="1"/>
  <c r="T981" i="3" s="1"/>
  <c r="AA981" i="3"/>
  <c r="AD981" i="3"/>
  <c r="AC981" i="3"/>
  <c r="AE981" i="3"/>
  <c r="L980" i="3"/>
  <c r="U980" i="3" l="1"/>
  <c r="D981" i="3"/>
  <c r="AG981" i="3"/>
  <c r="E981" i="3"/>
  <c r="H981" i="3" s="1"/>
  <c r="AH981" i="3"/>
  <c r="Y979" i="3"/>
  <c r="K981" i="3" l="1"/>
  <c r="F981" i="3"/>
  <c r="G981" i="3"/>
  <c r="I981" i="3" l="1"/>
  <c r="J981" i="3"/>
  <c r="M981" i="3"/>
  <c r="N981" i="3" s="1"/>
  <c r="A982" i="3"/>
  <c r="B982" i="3" s="1"/>
  <c r="V981" i="3"/>
  <c r="W981" i="3" s="1"/>
  <c r="AD982" i="3" l="1"/>
  <c r="Z982" i="3"/>
  <c r="P982" i="3"/>
  <c r="Q982" i="3" s="1"/>
  <c r="R982" i="3" s="1"/>
  <c r="S982" i="3" s="1"/>
  <c r="T982" i="3" s="1"/>
  <c r="AA982" i="3"/>
  <c r="AC982" i="3"/>
  <c r="AE982" i="3"/>
  <c r="L981" i="3"/>
  <c r="U981" i="3" l="1"/>
  <c r="AG982" i="3"/>
  <c r="AH982" i="3"/>
  <c r="D982" i="3"/>
  <c r="E982" i="3"/>
  <c r="H982" i="3" s="1"/>
  <c r="Y980" i="3"/>
  <c r="F982" i="3" l="1"/>
  <c r="G982" i="3"/>
  <c r="K982" i="3"/>
  <c r="I982" i="3" l="1"/>
  <c r="J982" i="3"/>
  <c r="M982" i="3"/>
  <c r="N982" i="3" s="1"/>
  <c r="A983" i="3"/>
  <c r="B983" i="3" s="1"/>
  <c r="V982" i="3"/>
  <c r="W982" i="3" s="1"/>
  <c r="L982" i="3" l="1"/>
  <c r="AC983" i="3"/>
  <c r="Z983" i="3"/>
  <c r="AA983" i="3"/>
  <c r="AD983" i="3"/>
  <c r="P983" i="3"/>
  <c r="Q983" i="3" s="1"/>
  <c r="R983" i="3" s="1"/>
  <c r="S983" i="3" s="1"/>
  <c r="T983" i="3" s="1"/>
  <c r="AE983" i="3"/>
  <c r="U982" i="3" l="1"/>
  <c r="E983" i="3"/>
  <c r="H983" i="3" s="1"/>
  <c r="D983" i="3"/>
  <c r="AH983" i="3"/>
  <c r="AG983" i="3"/>
  <c r="Y981" i="3"/>
  <c r="F983" i="3" l="1"/>
  <c r="G983" i="3"/>
  <c r="K983" i="3"/>
  <c r="I983" i="3" l="1"/>
  <c r="J983" i="3"/>
  <c r="M983" i="3"/>
  <c r="N983" i="3" s="1"/>
  <c r="A984" i="3"/>
  <c r="B984" i="3" s="1"/>
  <c r="V983" i="3"/>
  <c r="W983" i="3" s="1"/>
  <c r="L983" i="3" l="1"/>
  <c r="Z984" i="3"/>
  <c r="P984" i="3"/>
  <c r="Q984" i="3" s="1"/>
  <c r="R984" i="3" s="1"/>
  <c r="S984" i="3" s="1"/>
  <c r="T984" i="3" s="1"/>
  <c r="AC984" i="3"/>
  <c r="AA984" i="3"/>
  <c r="AE984" i="3"/>
  <c r="AD984" i="3"/>
  <c r="U983" i="3" l="1"/>
  <c r="E984" i="3"/>
  <c r="H984" i="3" s="1"/>
  <c r="AG984" i="3"/>
  <c r="D984" i="3"/>
  <c r="AH984" i="3"/>
  <c r="Y982" i="3"/>
  <c r="F984" i="3" l="1"/>
  <c r="G984" i="3"/>
  <c r="K984" i="3"/>
  <c r="A985" i="3" l="1"/>
  <c r="B985" i="3" s="1"/>
  <c r="V984" i="3"/>
  <c r="I984" i="3"/>
  <c r="J984" i="3"/>
  <c r="M984" i="3"/>
  <c r="N984" i="3" s="1"/>
  <c r="L984" i="3" l="1"/>
  <c r="W984" i="3"/>
  <c r="AA985" i="3"/>
  <c r="P985" i="3"/>
  <c r="Q985" i="3" s="1"/>
  <c r="R985" i="3" s="1"/>
  <c r="S985" i="3" s="1"/>
  <c r="T985" i="3" s="1"/>
  <c r="AC985" i="3"/>
  <c r="AD985" i="3"/>
  <c r="Z985" i="3"/>
  <c r="AE985" i="3"/>
  <c r="AG985" i="3" l="1"/>
  <c r="AH985" i="3"/>
  <c r="U984" i="3"/>
  <c r="D985" i="3" s="1"/>
  <c r="E985" i="3"/>
  <c r="H985" i="3" s="1"/>
  <c r="Y983" i="3"/>
  <c r="K985" i="3" l="1"/>
  <c r="F985" i="3"/>
  <c r="G985" i="3"/>
  <c r="I985" i="3" l="1"/>
  <c r="J985" i="3"/>
  <c r="M985" i="3"/>
  <c r="N985" i="3" s="1"/>
  <c r="A986" i="3"/>
  <c r="B986" i="3" s="1"/>
  <c r="V985" i="3"/>
  <c r="W985" i="3" s="1"/>
  <c r="L985" i="3" l="1"/>
  <c r="Z986" i="3"/>
  <c r="P986" i="3"/>
  <c r="Q986" i="3" s="1"/>
  <c r="R986" i="3" s="1"/>
  <c r="S986" i="3" s="1"/>
  <c r="T986" i="3" s="1"/>
  <c r="AA986" i="3"/>
  <c r="AC986" i="3"/>
  <c r="AD986" i="3"/>
  <c r="AE986" i="3"/>
  <c r="U985" i="3" l="1"/>
  <c r="AG986" i="3"/>
  <c r="AH986" i="3"/>
  <c r="D986" i="3"/>
  <c r="E986" i="3"/>
  <c r="H986" i="3" s="1"/>
  <c r="Y984" i="3"/>
  <c r="K986" i="3" l="1"/>
  <c r="F986" i="3"/>
  <c r="G986" i="3"/>
  <c r="A987" i="3" l="1"/>
  <c r="B987" i="3" s="1"/>
  <c r="V986" i="3"/>
  <c r="I986" i="3"/>
  <c r="J986" i="3"/>
  <c r="M986" i="3"/>
  <c r="N986" i="3" s="1"/>
  <c r="L986" i="3" l="1"/>
  <c r="W986" i="3"/>
  <c r="AD987" i="3"/>
  <c r="AA987" i="3"/>
  <c r="P987" i="3"/>
  <c r="Q987" i="3" s="1"/>
  <c r="R987" i="3" s="1"/>
  <c r="S987" i="3" s="1"/>
  <c r="T987" i="3" s="1"/>
  <c r="Z987" i="3"/>
  <c r="AC987" i="3"/>
  <c r="AE987" i="3"/>
  <c r="U986" i="3" l="1"/>
  <c r="E987" i="3" s="1"/>
  <c r="H987" i="3" s="1"/>
  <c r="AH987" i="3"/>
  <c r="AG987" i="3"/>
  <c r="D987" i="3"/>
  <c r="Y985" i="3"/>
  <c r="F987" i="3" l="1"/>
  <c r="G987" i="3"/>
  <c r="K987" i="3"/>
  <c r="I987" i="3" l="1"/>
  <c r="J987" i="3"/>
  <c r="M987" i="3"/>
  <c r="N987" i="3" s="1"/>
  <c r="A988" i="3"/>
  <c r="B988" i="3" s="1"/>
  <c r="V987" i="3"/>
  <c r="W987" i="3" s="1"/>
  <c r="AC988" i="3" l="1"/>
  <c r="AA988" i="3"/>
  <c r="Z988" i="3"/>
  <c r="P988" i="3"/>
  <c r="Q988" i="3" s="1"/>
  <c r="R988" i="3" s="1"/>
  <c r="S988" i="3" s="1"/>
  <c r="T988" i="3" s="1"/>
  <c r="AE988" i="3"/>
  <c r="AD988" i="3"/>
  <c r="L987" i="3"/>
  <c r="AH988" i="3" l="1"/>
  <c r="U987" i="3"/>
  <c r="E988" i="3" s="1"/>
  <c r="H988" i="3" s="1"/>
  <c r="AG988" i="3"/>
  <c r="D988" i="3"/>
  <c r="Y986" i="3"/>
  <c r="F988" i="3" l="1"/>
  <c r="G988" i="3"/>
  <c r="K988" i="3"/>
  <c r="A989" i="3" l="1"/>
  <c r="B989" i="3" s="1"/>
  <c r="V988" i="3"/>
  <c r="I988" i="3"/>
  <c r="J988" i="3"/>
  <c r="M988" i="3"/>
  <c r="N988" i="3" s="1"/>
  <c r="L988" i="3" l="1"/>
  <c r="W988" i="3"/>
  <c r="Z989" i="3"/>
  <c r="AA989" i="3"/>
  <c r="P989" i="3"/>
  <c r="Q989" i="3" s="1"/>
  <c r="R989" i="3" s="1"/>
  <c r="S989" i="3" s="1"/>
  <c r="T989" i="3" s="1"/>
  <c r="AD989" i="3"/>
  <c r="AC989" i="3"/>
  <c r="AE989" i="3"/>
  <c r="U988" i="3" l="1"/>
  <c r="D989" i="3"/>
  <c r="AG989" i="3"/>
  <c r="E989" i="3"/>
  <c r="H989" i="3" s="1"/>
  <c r="AH989" i="3"/>
  <c r="Y987" i="3"/>
  <c r="K989" i="3" l="1"/>
  <c r="F989" i="3"/>
  <c r="G989" i="3"/>
  <c r="I989" i="3" l="1"/>
  <c r="J989" i="3"/>
  <c r="M989" i="3"/>
  <c r="N989" i="3" s="1"/>
  <c r="A990" i="3"/>
  <c r="B990" i="3" s="1"/>
  <c r="V989" i="3"/>
  <c r="W989" i="3" s="1"/>
  <c r="AC990" i="3" l="1"/>
  <c r="P990" i="3"/>
  <c r="Q990" i="3" s="1"/>
  <c r="R990" i="3" s="1"/>
  <c r="S990" i="3" s="1"/>
  <c r="T990" i="3" s="1"/>
  <c r="AA990" i="3"/>
  <c r="Z990" i="3"/>
  <c r="AD990" i="3"/>
  <c r="AE990" i="3"/>
  <c r="L989" i="3"/>
  <c r="U989" i="3" l="1"/>
  <c r="AH990" i="3"/>
  <c r="D990" i="3"/>
  <c r="AG990" i="3"/>
  <c r="E990" i="3"/>
  <c r="H990" i="3" s="1"/>
  <c r="Y988" i="3"/>
  <c r="K990" i="3" l="1"/>
  <c r="F990" i="3"/>
  <c r="G990" i="3"/>
  <c r="I990" i="3" l="1"/>
  <c r="J990" i="3"/>
  <c r="M990" i="3"/>
  <c r="N990" i="3" s="1"/>
  <c r="A991" i="3"/>
  <c r="B991" i="3" s="1"/>
  <c r="V990" i="3"/>
  <c r="W990" i="3" s="1"/>
  <c r="AC991" i="3" l="1"/>
  <c r="AD991" i="3"/>
  <c r="AA991" i="3"/>
  <c r="Z991" i="3"/>
  <c r="P991" i="3"/>
  <c r="Q991" i="3" s="1"/>
  <c r="R991" i="3" s="1"/>
  <c r="S991" i="3" s="1"/>
  <c r="T991" i="3" s="1"/>
  <c r="AE991" i="3"/>
  <c r="L990" i="3"/>
  <c r="U990" i="3" l="1"/>
  <c r="D991" i="3"/>
  <c r="E991" i="3"/>
  <c r="H991" i="3" s="1"/>
  <c r="AG991" i="3"/>
  <c r="AH991" i="3"/>
  <c r="Y989" i="3"/>
  <c r="K991" i="3" l="1"/>
  <c r="F991" i="3"/>
  <c r="G991" i="3"/>
  <c r="I991" i="3" l="1"/>
  <c r="J991" i="3"/>
  <c r="M991" i="3"/>
  <c r="N991" i="3" s="1"/>
  <c r="A992" i="3"/>
  <c r="B992" i="3" s="1"/>
  <c r="V991" i="3"/>
  <c r="W991" i="3" s="1"/>
  <c r="L991" i="3" l="1"/>
  <c r="AC992" i="3"/>
  <c r="P992" i="3"/>
  <c r="Q992" i="3" s="1"/>
  <c r="R992" i="3" s="1"/>
  <c r="S992" i="3" s="1"/>
  <c r="T992" i="3" s="1"/>
  <c r="AD992" i="3"/>
  <c r="AA992" i="3"/>
  <c r="Z992" i="3"/>
  <c r="AE992" i="3"/>
  <c r="U991" i="3" l="1"/>
  <c r="D992" i="3" s="1"/>
  <c r="AH992" i="3"/>
  <c r="AG992" i="3"/>
  <c r="Y990" i="3"/>
  <c r="G992" i="3" l="1"/>
  <c r="E992" i="3"/>
  <c r="H992" i="3" s="1"/>
  <c r="I992" i="3" l="1"/>
  <c r="J992" i="3"/>
  <c r="M992" i="3"/>
  <c r="N992" i="3" s="1"/>
  <c r="K992" i="3"/>
  <c r="F992" i="3"/>
  <c r="A993" i="3" l="1"/>
  <c r="B993" i="3" s="1"/>
  <c r="V992" i="3"/>
  <c r="W992" i="3" s="1"/>
  <c r="L992" i="3"/>
  <c r="U992" i="3" l="1"/>
  <c r="Y991" i="3"/>
  <c r="AD993" i="3"/>
  <c r="AC993" i="3"/>
  <c r="P993" i="3"/>
  <c r="Q993" i="3" s="1"/>
  <c r="R993" i="3" s="1"/>
  <c r="S993" i="3" s="1"/>
  <c r="T993" i="3" s="1"/>
  <c r="Z993" i="3"/>
  <c r="AA993" i="3"/>
  <c r="AE993" i="3"/>
  <c r="AH993" i="3" l="1"/>
  <c r="AG993" i="3"/>
  <c r="E993" i="3"/>
  <c r="H993" i="3" s="1"/>
  <c r="D993" i="3"/>
  <c r="K993" i="3" l="1"/>
  <c r="F993" i="3"/>
  <c r="G993" i="3"/>
  <c r="I993" i="3" l="1"/>
  <c r="J993" i="3"/>
  <c r="M993" i="3"/>
  <c r="N993" i="3" s="1"/>
  <c r="A994" i="3"/>
  <c r="B994" i="3" s="1"/>
  <c r="V993" i="3"/>
  <c r="W993" i="3" s="1"/>
  <c r="L993" i="3" l="1"/>
  <c r="AA994" i="3"/>
  <c r="Z994" i="3"/>
  <c r="P994" i="3"/>
  <c r="Q994" i="3" s="1"/>
  <c r="R994" i="3" s="1"/>
  <c r="S994" i="3" s="1"/>
  <c r="T994" i="3" s="1"/>
  <c r="AC994" i="3"/>
  <c r="AE994" i="3"/>
  <c r="AD994" i="3"/>
  <c r="U993" i="3" l="1"/>
  <c r="E994" i="3" s="1"/>
  <c r="H994" i="3" s="1"/>
  <c r="D994" i="3"/>
  <c r="AG994" i="3"/>
  <c r="AH994" i="3"/>
  <c r="Y992" i="3"/>
  <c r="F994" i="3" l="1"/>
  <c r="G994" i="3"/>
  <c r="K994" i="3"/>
  <c r="A995" i="3" l="1"/>
  <c r="B995" i="3" s="1"/>
  <c r="V994" i="3"/>
  <c r="I994" i="3"/>
  <c r="J994" i="3"/>
  <c r="M994" i="3"/>
  <c r="N994" i="3" s="1"/>
  <c r="W994" i="3" l="1"/>
  <c r="L994" i="3"/>
  <c r="P995" i="3"/>
  <c r="Q995" i="3" s="1"/>
  <c r="R995" i="3" s="1"/>
  <c r="S995" i="3" s="1"/>
  <c r="T995" i="3" s="1"/>
  <c r="AC995" i="3"/>
  <c r="AD995" i="3"/>
  <c r="AA995" i="3"/>
  <c r="Z995" i="3"/>
  <c r="AE995" i="3"/>
  <c r="U994" i="3" l="1"/>
  <c r="D995" i="3"/>
  <c r="E995" i="3"/>
  <c r="H995" i="3" s="1"/>
  <c r="AH995" i="3"/>
  <c r="AG995" i="3"/>
  <c r="Y993" i="3"/>
  <c r="K995" i="3" l="1"/>
  <c r="F995" i="3"/>
  <c r="G995" i="3"/>
  <c r="I995" i="3" l="1"/>
  <c r="J995" i="3"/>
  <c r="M995" i="3"/>
  <c r="N995" i="3" s="1"/>
  <c r="A996" i="3"/>
  <c r="B996" i="3" s="1"/>
  <c r="V995" i="3"/>
  <c r="W995" i="3" s="1"/>
  <c r="AD996" i="3" l="1"/>
  <c r="AA996" i="3"/>
  <c r="AC996" i="3"/>
  <c r="Z996" i="3"/>
  <c r="P996" i="3"/>
  <c r="Q996" i="3" s="1"/>
  <c r="R996" i="3" s="1"/>
  <c r="S996" i="3" s="1"/>
  <c r="T996" i="3" s="1"/>
  <c r="AE996" i="3"/>
  <c r="L995" i="3"/>
  <c r="U995" i="3" l="1"/>
  <c r="D996" i="3"/>
  <c r="AG996" i="3"/>
  <c r="E996" i="3"/>
  <c r="H996" i="3" s="1"/>
  <c r="AH996" i="3"/>
  <c r="Y994" i="3"/>
  <c r="K996" i="3" l="1"/>
  <c r="F996" i="3"/>
  <c r="G996" i="3"/>
  <c r="A997" i="3" l="1"/>
  <c r="B997" i="3" s="1"/>
  <c r="V996" i="3"/>
  <c r="I996" i="3"/>
  <c r="J996" i="3"/>
  <c r="M996" i="3"/>
  <c r="N996" i="3" s="1"/>
  <c r="L996" i="3" l="1"/>
  <c r="W996" i="3"/>
  <c r="AA997" i="3"/>
  <c r="AD997" i="3"/>
  <c r="AC997" i="3"/>
  <c r="Z997" i="3"/>
  <c r="P997" i="3"/>
  <c r="Q997" i="3" s="1"/>
  <c r="R997" i="3" s="1"/>
  <c r="S997" i="3" s="1"/>
  <c r="T997" i="3" s="1"/>
  <c r="AE997" i="3"/>
  <c r="U996" i="3" l="1"/>
  <c r="AG997" i="3"/>
  <c r="D997" i="3"/>
  <c r="E997" i="3"/>
  <c r="H997" i="3" s="1"/>
  <c r="AH997" i="3"/>
  <c r="Y995" i="3"/>
  <c r="K997" i="3" l="1"/>
  <c r="F997" i="3"/>
  <c r="G997" i="3"/>
  <c r="I997" i="3" l="1"/>
  <c r="J997" i="3"/>
  <c r="M997" i="3"/>
  <c r="N997" i="3" s="1"/>
  <c r="A998" i="3"/>
  <c r="B998" i="3" s="1"/>
  <c r="V997" i="3"/>
  <c r="W997" i="3" s="1"/>
  <c r="Z998" i="3" l="1"/>
  <c r="AC998" i="3"/>
  <c r="AA998" i="3"/>
  <c r="P998" i="3"/>
  <c r="Q998" i="3" s="1"/>
  <c r="R998" i="3" s="1"/>
  <c r="S998" i="3" s="1"/>
  <c r="T998" i="3" s="1"/>
  <c r="AE998" i="3"/>
  <c r="AD998" i="3"/>
  <c r="L997" i="3"/>
  <c r="U997" i="3" l="1"/>
  <c r="E998" i="3" s="1"/>
  <c r="H998" i="3" s="1"/>
  <c r="AH998" i="3"/>
  <c r="D998" i="3"/>
  <c r="AG998" i="3"/>
  <c r="Y996" i="3"/>
  <c r="F998" i="3" l="1"/>
  <c r="G998" i="3"/>
  <c r="K998" i="3"/>
  <c r="A999" i="3" l="1"/>
  <c r="B999" i="3" s="1"/>
  <c r="V998" i="3"/>
  <c r="I998" i="3"/>
  <c r="J998" i="3"/>
  <c r="M998" i="3"/>
  <c r="N998" i="3" s="1"/>
  <c r="L998" i="3" l="1"/>
  <c r="W998" i="3"/>
  <c r="P999" i="3"/>
  <c r="Q999" i="3" s="1"/>
  <c r="R999" i="3" s="1"/>
  <c r="S999" i="3" s="1"/>
  <c r="T999" i="3" s="1"/>
  <c r="AD999" i="3"/>
  <c r="AA999" i="3"/>
  <c r="Z999" i="3"/>
  <c r="AC999" i="3"/>
  <c r="AE999" i="3"/>
  <c r="AG999" i="3" l="1"/>
  <c r="U998" i="3"/>
  <c r="D999" i="3" s="1"/>
  <c r="AH999" i="3"/>
  <c r="E999" i="3"/>
  <c r="H999" i="3" s="1"/>
  <c r="Y997" i="3"/>
  <c r="K999" i="3" l="1"/>
  <c r="F999" i="3"/>
  <c r="G999" i="3"/>
  <c r="I999" i="3" l="1"/>
  <c r="J999" i="3"/>
  <c r="M999" i="3"/>
  <c r="N999" i="3" s="1"/>
  <c r="A1000" i="3"/>
  <c r="B1000" i="3" s="1"/>
  <c r="V999" i="3"/>
  <c r="W999" i="3" s="1"/>
  <c r="AC1000" i="3" l="1"/>
  <c r="P1000" i="3"/>
  <c r="Q1000" i="3" s="1"/>
  <c r="R1000" i="3" s="1"/>
  <c r="S1000" i="3" s="1"/>
  <c r="T1000" i="3" s="1"/>
  <c r="AD1000" i="3"/>
  <c r="AA1000" i="3"/>
  <c r="Z1000" i="3"/>
  <c r="AE1000" i="3"/>
  <c r="L999" i="3"/>
  <c r="U999" i="3" l="1"/>
  <c r="D1000" i="3"/>
  <c r="AH1000" i="3"/>
  <c r="E1000" i="3"/>
  <c r="H1000" i="3" s="1"/>
  <c r="AG1000" i="3"/>
  <c r="Y998" i="3"/>
  <c r="K1000" i="3" l="1"/>
  <c r="F1000" i="3"/>
  <c r="G1000" i="3"/>
  <c r="I1000" i="3" l="1"/>
  <c r="J1000" i="3"/>
  <c r="M1000" i="3"/>
  <c r="N1000" i="3" s="1"/>
  <c r="A1001" i="3"/>
  <c r="B1001" i="3" s="1"/>
  <c r="V1000" i="3"/>
  <c r="W1000" i="3" s="1"/>
  <c r="L1000" i="3" l="1"/>
  <c r="P1001" i="3"/>
  <c r="Q1001" i="3" s="1"/>
  <c r="R1001" i="3" s="1"/>
  <c r="S1001" i="3" s="1"/>
  <c r="T1001" i="3" s="1"/>
  <c r="AC1001" i="3"/>
  <c r="Z1001" i="3"/>
  <c r="AA1001" i="3"/>
  <c r="AD1001" i="3"/>
  <c r="AE1001" i="3"/>
  <c r="U1000" i="3" l="1"/>
  <c r="D1001" i="3"/>
  <c r="E1001" i="3"/>
  <c r="H1001" i="3" s="1"/>
  <c r="AG1001" i="3"/>
  <c r="AH1001" i="3"/>
  <c r="Y999" i="3"/>
  <c r="K1001" i="3" l="1"/>
  <c r="F1001" i="3"/>
  <c r="G1001" i="3"/>
  <c r="I1001" i="3" l="1"/>
  <c r="J1001" i="3"/>
  <c r="M1001" i="3"/>
  <c r="N1001" i="3" s="1"/>
  <c r="A1002" i="3"/>
  <c r="B1002" i="3" s="1"/>
  <c r="V1001" i="3"/>
  <c r="W1001" i="3" s="1"/>
  <c r="AC1002" i="3" l="1"/>
  <c r="AD1002" i="3"/>
  <c r="Z1002" i="3"/>
  <c r="P1002" i="3"/>
  <c r="Q1002" i="3" s="1"/>
  <c r="R1002" i="3" s="1"/>
  <c r="S1002" i="3" s="1"/>
  <c r="T1002" i="3" s="1"/>
  <c r="AA1002" i="3"/>
  <c r="AE1002" i="3"/>
  <c r="L1001" i="3"/>
  <c r="U1001" i="3" l="1"/>
  <c r="AH1002" i="3"/>
  <c r="D1002" i="3"/>
  <c r="E1002" i="3"/>
  <c r="H1002" i="3" s="1"/>
  <c r="AG1002" i="3"/>
  <c r="Y1000" i="3"/>
  <c r="K1002" i="3" l="1"/>
  <c r="F1002" i="3"/>
  <c r="G1002" i="3"/>
  <c r="I1002" i="3" l="1"/>
  <c r="J1002" i="3"/>
  <c r="M1002" i="3"/>
  <c r="N1002" i="3" s="1"/>
  <c r="A1003" i="3"/>
  <c r="B1003" i="3" s="1"/>
  <c r="V1002" i="3"/>
  <c r="W1002" i="3" s="1"/>
  <c r="AA1003" i="3" l="1"/>
  <c r="Z1003" i="3"/>
  <c r="P1003" i="3"/>
  <c r="Q1003" i="3" s="1"/>
  <c r="R1003" i="3" s="1"/>
  <c r="S1003" i="3" s="1"/>
  <c r="T1003" i="3" s="1"/>
  <c r="AD1003" i="3"/>
  <c r="AC1003" i="3"/>
  <c r="AE1003" i="3"/>
  <c r="L1002" i="3"/>
  <c r="U1002" i="3" l="1"/>
  <c r="D1003" i="3"/>
  <c r="E1003" i="3"/>
  <c r="H1003" i="3" s="1"/>
  <c r="AG1003" i="3"/>
  <c r="AH1003" i="3"/>
  <c r="Y1001" i="3"/>
  <c r="K1003" i="3" l="1"/>
  <c r="F1003" i="3"/>
  <c r="G1003" i="3"/>
  <c r="I1003" i="3" l="1"/>
  <c r="J1003" i="3"/>
  <c r="M1003" i="3"/>
  <c r="N1003" i="3" s="1"/>
  <c r="A1004" i="3"/>
  <c r="B1004" i="3" s="1"/>
  <c r="V1003" i="3"/>
  <c r="W1003" i="3" s="1"/>
  <c r="P1004" i="3" l="1"/>
  <c r="Q1004" i="3" s="1"/>
  <c r="R1004" i="3" s="1"/>
  <c r="S1004" i="3" s="1"/>
  <c r="T1004" i="3" s="1"/>
  <c r="AD1004" i="3"/>
  <c r="Z1004" i="3"/>
  <c r="AC1004" i="3"/>
  <c r="AA1004" i="3"/>
  <c r="AE1004" i="3"/>
  <c r="L1003" i="3"/>
  <c r="AG1004" i="3" l="1"/>
  <c r="AH1004" i="3"/>
  <c r="U1003" i="3"/>
  <c r="D1004" i="3" s="1"/>
  <c r="Y1002" i="3"/>
  <c r="M48" i="1"/>
  <c r="I48" i="1"/>
  <c r="L48" i="1"/>
  <c r="J48" i="1"/>
  <c r="I28" i="1"/>
  <c r="K28" i="1"/>
  <c r="K48" i="1"/>
  <c r="J28" i="1"/>
  <c r="B127" i="1" l="1"/>
  <c r="B124" i="1"/>
  <c r="D158" i="1"/>
  <c r="B130" i="1"/>
  <c r="B129" i="1"/>
  <c r="B126" i="1"/>
  <c r="B125" i="1"/>
  <c r="B128" i="1"/>
  <c r="M28" i="1"/>
  <c r="H70" i="7"/>
  <c r="H72" i="7"/>
  <c r="H73" i="7" s="1"/>
  <c r="E1004" i="3"/>
  <c r="H1004" i="3" s="1"/>
  <c r="C132" i="1"/>
  <c r="C133" i="1" s="1"/>
  <c r="C158" i="1"/>
  <c r="C129" i="1"/>
  <c r="C125" i="1"/>
  <c r="C127" i="1"/>
  <c r="C124" i="1"/>
  <c r="C33" i="1"/>
  <c r="C35" i="1"/>
  <c r="J49" i="1" s="1"/>
  <c r="G1004" i="3"/>
  <c r="I1004" i="3" l="1"/>
  <c r="J1004" i="3"/>
  <c r="M1004" i="3"/>
  <c r="N1004" i="3" s="1"/>
  <c r="K1004" i="3"/>
  <c r="H49" i="1"/>
  <c r="C34" i="1"/>
  <c r="E31" i="7"/>
  <c r="F1004" i="3"/>
  <c r="V1004" i="3" l="1"/>
  <c r="W1004" i="3" s="1"/>
  <c r="L1004" i="3"/>
  <c r="Y1004" i="3" s="1"/>
  <c r="B134" i="1"/>
  <c r="B133" i="1" s="1"/>
  <c r="F137" i="1"/>
  <c r="B136" i="1"/>
  <c r="B138" i="1"/>
  <c r="F138" i="1"/>
  <c r="C136" i="1"/>
  <c r="C138" i="1"/>
  <c r="L44" i="1"/>
  <c r="L25" i="1"/>
  <c r="K25" i="1"/>
  <c r="K44" i="1"/>
  <c r="E65" i="7" l="1"/>
  <c r="F65" i="7" s="1"/>
  <c r="E120" i="7"/>
  <c r="F120" i="7" s="1"/>
  <c r="E63" i="7"/>
  <c r="F63" i="7" s="1"/>
  <c r="H59" i="7"/>
  <c r="L31" i="7"/>
  <c r="E119" i="7"/>
  <c r="F119" i="7" s="1"/>
  <c r="E133" i="7"/>
  <c r="E62" i="7"/>
  <c r="F62" i="7" s="1"/>
  <c r="H117" i="7"/>
  <c r="U1004" i="3"/>
  <c r="Y1003" i="3"/>
  <c r="M43" i="1" s="1"/>
  <c r="H27" i="1"/>
  <c r="J29" i="1"/>
  <c r="H45" i="1"/>
  <c r="M47" i="1"/>
  <c r="J45" i="1"/>
  <c r="I43" i="1"/>
  <c r="L46" i="1"/>
  <c r="K24" i="1"/>
  <c r="K46" i="1"/>
  <c r="I27" i="1"/>
  <c r="M46" i="1"/>
  <c r="J47" i="1"/>
  <c r="J27" i="1"/>
  <c r="L45" i="1"/>
  <c r="H47" i="1"/>
  <c r="I46" i="1"/>
  <c r="K45" i="1"/>
  <c r="H29" i="1"/>
  <c r="L47" i="1"/>
  <c r="I45" i="1"/>
  <c r="L43" i="1"/>
  <c r="H43" i="1"/>
  <c r="J43" i="1"/>
  <c r="K43" i="1"/>
  <c r="K27" i="1"/>
  <c r="H46" i="1"/>
  <c r="K47" i="1"/>
  <c r="K29" i="1" s="1"/>
  <c r="M29" i="1" s="1"/>
  <c r="M45" i="1"/>
  <c r="J46" i="1"/>
  <c r="M31" i="7"/>
  <c r="H116" i="7"/>
  <c r="H58" i="7"/>
  <c r="E64" i="7"/>
  <c r="F64" i="7" s="1"/>
  <c r="E121" i="7"/>
  <c r="F121" i="7" s="1"/>
  <c r="F188" i="1" l="1"/>
  <c r="F171" i="1"/>
  <c r="F195" i="1"/>
  <c r="F173" i="1"/>
  <c r="F197" i="1"/>
  <c r="D177" i="1"/>
  <c r="F169" i="1"/>
  <c r="F191" i="1"/>
  <c r="F174" i="1"/>
  <c r="D165" i="1"/>
  <c r="D185" i="1"/>
  <c r="D197" i="1"/>
  <c r="D192" i="1"/>
  <c r="F200" i="1"/>
  <c r="D174" i="1"/>
  <c r="F178" i="1"/>
  <c r="D168" i="1"/>
  <c r="F163" i="1"/>
  <c r="F187" i="1"/>
  <c r="D190" i="1"/>
  <c r="F199" i="1"/>
  <c r="F184" i="1"/>
  <c r="D181" i="1"/>
  <c r="D182" i="1"/>
  <c r="D163" i="1"/>
  <c r="D184" i="1"/>
  <c r="D170" i="1"/>
  <c r="F175" i="1"/>
  <c r="D169" i="1"/>
  <c r="F176" i="1"/>
  <c r="D186" i="1"/>
  <c r="D176" i="1"/>
  <c r="D166" i="1"/>
  <c r="F182" i="1"/>
  <c r="F170" i="1"/>
  <c r="D191" i="1"/>
  <c r="F190" i="1"/>
  <c r="D187" i="1"/>
  <c r="D173" i="1"/>
  <c r="F166" i="1"/>
  <c r="D180" i="1"/>
  <c r="D196" i="1"/>
  <c r="D188" i="1"/>
  <c r="D167" i="1"/>
  <c r="F201" i="1"/>
  <c r="F193" i="1"/>
  <c r="D164" i="1"/>
  <c r="F177" i="1"/>
  <c r="F183" i="1"/>
  <c r="D200" i="1"/>
  <c r="D198" i="1"/>
  <c r="F172" i="1"/>
  <c r="D171" i="1"/>
  <c r="F185" i="1"/>
  <c r="F168" i="1"/>
  <c r="F194" i="1"/>
  <c r="D199" i="1"/>
  <c r="F192" i="1"/>
  <c r="D183" i="1"/>
  <c r="F196" i="1"/>
  <c r="D162" i="1"/>
  <c r="F198" i="1"/>
  <c r="D159" i="1"/>
  <c r="F167" i="1"/>
  <c r="D175" i="1"/>
  <c r="D172" i="1"/>
  <c r="D195" i="1"/>
  <c r="F181" i="1"/>
  <c r="F189" i="1"/>
  <c r="D194" i="1"/>
  <c r="D189" i="1"/>
  <c r="F165" i="1"/>
  <c r="D193" i="1"/>
  <c r="F186" i="1"/>
  <c r="F164" i="1"/>
  <c r="P31" i="1"/>
  <c r="F22" i="1"/>
  <c r="H11" i="7"/>
  <c r="S26" i="6"/>
  <c r="H44" i="7"/>
  <c r="B184" i="1"/>
  <c r="C159" i="1"/>
  <c r="B186" i="1"/>
  <c r="B168" i="1"/>
  <c r="B187" i="1"/>
  <c r="B176" i="1"/>
  <c r="B173" i="1"/>
  <c r="B190" i="1"/>
  <c r="B188" i="1"/>
  <c r="H31" i="7"/>
  <c r="B193" i="1"/>
  <c r="B185" i="1"/>
  <c r="B181" i="1"/>
  <c r="B195" i="1"/>
  <c r="B199" i="1"/>
  <c r="C121" i="1"/>
  <c r="B164" i="1"/>
  <c r="B198" i="1"/>
  <c r="B166" i="1"/>
  <c r="B165" i="1"/>
  <c r="B189" i="1"/>
  <c r="H113" i="7"/>
  <c r="B196" i="1"/>
  <c r="B200" i="1"/>
  <c r="B192" i="1"/>
  <c r="B167" i="1"/>
  <c r="B182" i="1"/>
  <c r="B163" i="1"/>
  <c r="B121" i="1"/>
  <c r="B171" i="1"/>
  <c r="B170" i="1"/>
  <c r="B183" i="1"/>
  <c r="B180" i="1"/>
  <c r="B194" i="1"/>
  <c r="B177" i="1"/>
  <c r="H54" i="7"/>
  <c r="B169" i="1"/>
  <c r="B191" i="1"/>
  <c r="B197" i="1"/>
  <c r="B162" i="1"/>
  <c r="B172" i="1"/>
  <c r="B174" i="1"/>
  <c r="B175" i="1"/>
  <c r="S25" i="6"/>
  <c r="H56" i="7"/>
  <c r="D31" i="7"/>
  <c r="H19" i="7"/>
  <c r="P30" i="1"/>
  <c r="H115" i="7"/>
  <c r="F155" i="1"/>
  <c r="H57" i="7"/>
  <c r="F154" i="1"/>
  <c r="F136" i="1"/>
  <c r="K31" i="7"/>
  <c r="H114" i="7"/>
  <c r="E128" i="7"/>
  <c r="H55" i="7"/>
  <c r="P33" i="1"/>
  <c r="I67" i="7"/>
  <c r="H112" i="7"/>
  <c r="H53" i="7"/>
  <c r="P32" i="1"/>
  <c r="B159" i="1"/>
  <c r="J31" i="7"/>
  <c r="F128" i="7" l="1"/>
  <c r="E129" i="7"/>
  <c r="F129" i="7" s="1"/>
  <c r="B135" i="1"/>
  <c r="C135" i="1"/>
  <c r="C137" i="1"/>
  <c r="B1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<sst xmlns="http://schemas.openxmlformats.org/spreadsheetml/2006/main" count="1734" uniqueCount="576">
  <si>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</si>
  <si>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</si>
  <si>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</si>
  <si>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</si>
  <si>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</si>
  <si>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</si>
  <si>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</si>
  <si>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</si>
  <si>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</si>
  <si>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</si>
  <si>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</si>
  <si>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</si>
  <si>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</si>
  <si>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</si>
  <si>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</si>
  <si>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</si>
  <si>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</si>
  <si>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</si>
  <si>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</si>
  <si>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</si>
  <si>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</si>
  <si>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</si>
  <si>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</si>
  <si>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</si>
  <si>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</si>
  <si>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</si>
  <si>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</si>
  <si>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</si>
  <si>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</si>
  <si>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</si>
  <si>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</si>
  <si>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</si>
  <si>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</si>
  <si>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</si>
  <si>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</si>
  <si>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</si>
  <si>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</si>
  <si>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</si>
  <si>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</si>
  <si>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</si>
  <si>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</si>
  <si>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</si>
  <si>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</si>
  <si>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</si>
  <si>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</si>
  <si>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</si>
  <si>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</si>
  <si>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</si>
  <si>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</si>
  <si>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</si>
  <si>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</si>
  <si>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</si>
  <si>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</si>
  <si>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</si>
  <si>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</si>
  <si>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</si>
  <si>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</si>
  <si>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</si>
  <si>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</si>
  <si>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</si>
  <si>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</si>
  <si>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</si>
  <si>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</si>
  <si>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</si>
  <si>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</si>
  <si>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</si>
  <si>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</si>
  <si>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</si>
  <si>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</si>
  <si>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</si>
  <si>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</si>
  <si>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</si>
  <si>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</si>
  <si>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</si>
  <si>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</si>
  <si>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</si>
  <si>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</si>
  <si>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</si>
  <si>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</si>
  <si>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</si>
  <si>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</si>
  <si>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</si>
  <si>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</si>
  <si>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</si>
  <si>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</si>
  <si>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</si>
  <si>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</si>
  <si>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</si>
  <si>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</si>
  <si>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</si>
  <si>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</si>
  <si>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</si>
  <si>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</si>
  <si>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</si>
  <si>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</si>
  <si>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</si>
  <si>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</si>
  <si>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</si>
  <si>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</si>
  <si>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</si>
  <si>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</si>
  <si>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</si>
  <si>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</si>
  <si>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</si>
  <si>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</si>
  <si>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</si>
  <si>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</si>
  <si>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</si>
  <si>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</si>
  <si>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</si>
  <si>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</si>
  <si>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</si>
  <si>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</si>
  <si>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</si>
  <si>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</si>
  <si>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</si>
  <si>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</si>
  <si>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</si>
  <si>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</si>
  <si>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</si>
  <si>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</si>
  <si>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</si>
  <si>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</si>
  <si>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</si>
  <si>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</si>
  <si>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</si>
  <si>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</si>
  <si>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</si>
  <si>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</si>
  <si>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</si>
  <si>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</si>
  <si>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</si>
  <si>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</si>
  <si>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</si>
  <si>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</si>
  <si>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</si>
  <si>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</si>
  <si>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</si>
  <si>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</si>
  <si>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</si>
  <si>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</si>
  <si>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</si>
  <si>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</si>
  <si>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</si>
  <si>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</si>
  <si>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</si>
  <si>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</si>
  <si>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</si>
  <si>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</si>
  <si>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</si>
  <si>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</si>
  <si>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</si>
  <si>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</si>
  <si>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</si>
  <si>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</si>
  <si>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</si>
  <si>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</si>
  <si>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</si>
  <si>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</si>
  <si>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</si>
  <si>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</si>
  <si>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</si>
  <si>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</si>
  <si>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</si>
  <si>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</si>
  <si>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</si>
  <si>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</si>
  <si>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</si>
  <si>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</si>
  <si>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</si>
  <si>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</si>
  <si>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</si>
  <si>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</si>
  <si>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</si>
  <si>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</si>
  <si>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</si>
  <si>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</si>
  <si>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</si>
  <si>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</si>
  <si>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</si>
  <si>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</si>
  <si>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</si>
  <si>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</si>
  <si>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</si>
  <si>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</si>
  <si>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</si>
  <si>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</si>
  <si>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</si>
  <si>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</si>
  <si>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</si>
  <si>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</si>
  <si>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</si>
  <si>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</si>
  <si>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</si>
  <si>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</si>
  <si>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</si>
  <si>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</si>
  <si>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</si>
  <si>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</si>
  <si>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</si>
  <si>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</si>
  <si>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</si>
  <si>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</si>
  <si>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</si>
  <si>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</si>
  <si>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</si>
  <si>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</si>
  <si>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</si>
  <si>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</si>
  <si>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</si>
  <si>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</si>
  <si>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</si>
  <si>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</si>
  <si>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</si>
  <si>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</si>
  <si>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</si>
  <si>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</si>
  <si>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</si>
  <si>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</si>
  <si>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</si>
  <si>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</si>
  <si>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</si>
  <si>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</si>
  <si>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</si>
  <si>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</si>
  <si>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</si>
  <si>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</si>
  <si>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</si>
  <si>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</si>
  <si>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</si>
  <si>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</si>
  <si>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</si>
  <si>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</si>
  <si>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</si>
  <si>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</si>
  <si>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</si>
  <si>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</si>
  <si>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</si>
  <si>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</si>
  <si>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</si>
  <si>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</si>
  <si>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</si>
  <si>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</si>
  <si>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</si>
  <si>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</si>
  <si>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</si>
  <si>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</si>
  <si>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</si>
  <si>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</si>
  <si>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</si>
  <si>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</si>
  <si>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</si>
  <si>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</si>
  <si>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</si>
  <si>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</si>
  <si>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</si>
  <si>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</si>
  <si>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</si>
  <si>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</si>
  <si>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</si>
  <si>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</si>
  <si>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</si>
  <si>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</si>
  <si>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</si>
  <si>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</si>
  <si>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</si>
  <si>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</si>
  <si>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</si>
  <si>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</si>
  <si>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</si>
  <si>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</si>
  <si>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</si>
  <si>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</si>
  <si>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</si>
  <si>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</si>
  <si>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</si>
  <si>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</si>
  <si>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</si>
  <si>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</si>
  <si>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</si>
  <si>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</si>
  <si>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</si>
  <si>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</si>
  <si>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</si>
  <si>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</si>
  <si>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</si>
  <si>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</si>
  <si>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</si>
  <si>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</si>
  <si>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</si>
  <si>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</si>
  <si>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</si>
  <si>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</si>
  <si>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</si>
  <si>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</si>
  <si>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</si>
  <si>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</si>
  <si>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</si>
  <si>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</si>
  <si>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</si>
  <si>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</si>
  <si>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</si>
  <si>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</si>
  <si>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</si>
  <si>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</si>
  <si>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</si>
  <si>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</si>
  <si>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</si>
  <si>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</si>
  <si>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</si>
  <si>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</si>
  <si>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</si>
  <si>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</si>
  <si>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</si>
  <si>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</si>
  <si>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</si>
  <si>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</si>
  <si>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</si>
  <si>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</si>
  <si>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</si>
  <si>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</si>
  <si>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</si>
  <si>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</si>
  <si>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</si>
  <si>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</si>
  <si>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</si>
  <si>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</si>
  <si>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</si>
  <si>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</si>
  <si>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</si>
  <si>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</si>
  <si>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</si>
  <si>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</si>
  <si>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</si>
  <si>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</si>
  <si>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</si>
  <si>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</si>
  <si>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</si>
  <si>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</si>
  <si>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</si>
  <si>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</si>
  <si>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</si>
  <si>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</si>
  <si>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</si>
  <si>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</si>
  <si>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</si>
  <si>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</si>
  <si>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</si>
  <si>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</si>
  <si>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</si>
  <si>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</si>
  <si>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</si>
  <si>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</si>
  <si>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</si>
  <si>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</si>
  <si>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</si>
  <si>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</si>
  <si>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</si>
  <si>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</si>
  <si>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</si>
  <si>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</si>
  <si>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</si>
  <si>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</si>
  <si>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</si>
  <si>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</si>
  <si>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</si>
  <si>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</si>
  <si>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</si>
  <si>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</si>
  <si>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</si>
  <si>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</si>
  <si>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</si>
  <si>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</si>
  <si>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</si>
  <si>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</si>
  <si>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</si>
  <si>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</si>
  <si>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</si>
  <si>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</si>
  <si>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</si>
  <si>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</si>
  <si>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</si>
  <si>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</si>
  <si>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</si>
  <si>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</si>
  <si>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</si>
  <si>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</si>
  <si>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</si>
  <si>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</si>
  <si>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</si>
  <si>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</si>
  <si>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</si>
  <si>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</si>
  <si>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</si>
  <si>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</si>
  <si>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</si>
  <si>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</si>
  <si>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</si>
  <si>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</si>
  <si>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</si>
  <si>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</si>
  <si>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</si>
  <si>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</si>
  <si>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</si>
  <si>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</si>
  <si>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</si>
  <si>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</si>
  <si>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</si>
  <si>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</si>
  <si>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</si>
  <si>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</si>
  <si>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</si>
  <si>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</si>
  <si>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</si>
  <si>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</si>
  <si>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</si>
  <si>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</si>
  <si>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</si>
  <si>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</si>
  <si>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</si>
  <si>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</si>
  <si>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</si>
  <si>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</si>
  <si>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</si>
  <si>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</si>
  <si>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</si>
  <si>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</si>
  <si>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</si>
  <si>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</si>
  <si>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</si>
  <si>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</si>
  <si>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</si>
  <si>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</si>
  <si>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</si>
  <si>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</si>
  <si>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</si>
  <si>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</si>
  <si>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</si>
  <si>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</si>
  <si>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</si>
  <si>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</si>
  <si>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</si>
  <si>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</si>
  <si>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</si>
  <si>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</si>
  <si>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</si>
  <si>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</si>
  <si>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</si>
  <si>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</si>
  <si>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</si>
  <si>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</si>
  <si>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</si>
  <si>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</si>
  <si>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</si>
  <si>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</si>
  <si>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</si>
  <si>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</si>
  <si>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</si>
  <si>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</si>
  <si>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</si>
  <si>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</si>
  <si>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</si>
  <si>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</si>
  <si>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</si>
  <si>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</si>
  <si>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</si>
  <si>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</si>
  <si>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</si>
  <si>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</si>
  <si>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</si>
  <si>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</si>
  <si>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</si>
  <si>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</si>
  <si>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</si>
  <si>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</si>
  <si>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</si>
  <si>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</si>
  <si>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</si>
  <si>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</si>
  <si>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</si>
  <si>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</si>
  <si>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</si>
  <si>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</si>
  <si>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</si>
  <si>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</si>
  <si>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</si>
  <si>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</si>
  <si>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</si>
  <si>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</si>
  <si>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</si>
  <si>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</si>
  <si>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</si>
  <si>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</si>
  <si>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</si>
  <si>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</si>
  <si>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</si>
  <si>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</si>
  <si>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</si>
  <si>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</si>
  <si>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</si>
  <si>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</si>
  <si>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</si>
  <si>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</si>
  <si>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</si>
  <si>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</si>
  <si>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</si>
  <si>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</si>
  <si>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</si>
  <si>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</si>
  <si>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</si>
  <si>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</si>
  <si>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</si>
  <si>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</si>
  <si>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</si>
  <si>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</si>
  <si>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</si>
  <si>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</si>
  <si>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</si>
  <si>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</si>
  <si>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</si>
  <si>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</si>
  <si>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</si>
  <si>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</si>
  <si>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</si>
  <si>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</si>
  <si>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</si>
  <si>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</si>
  <si>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</si>
  <si>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</si>
  <si>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</si>
  <si>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</si>
  <si>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</si>
  <si>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</si>
  <si>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</si>
  <si>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</si>
  <si>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</si>
  <si>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</si>
  <si>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</si>
  <si>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</si>
  <si>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</si>
  <si>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</si>
  <si>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</si>
  <si>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</si>
  <si>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</si>
  <si>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</si>
  <si>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</si>
  <si>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</si>
  <si>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</si>
  <si>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</si>
  <si>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</si>
  <si>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</si>
  <si>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</si>
  <si>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</si>
  <si>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</si>
  <si>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</si>
  <si>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</si>
  <si>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</si>
  <si>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</si>
  <si>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</si>
  <si>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</si>
  <si>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</si>
  <si>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</si>
  <si>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</si>
  <si>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</si>
  <si>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</si>
  <si>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</si>
  <si>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</si>
  <si>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</si>
  <si>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</si>
  <si>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</si>
  <si>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</si>
  <si>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SP02-Alpha</t>
  </si>
  <si>
    <t>OpenRocket</t>
  </si>
  <si>
    <t>MS</t>
  </si>
  <si>
    <t>Cnalpha</t>
  </si>
  <si>
    <t>Fusée expérimentale.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</si>
</sst>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147</c:v>
                </c:pt>
                <c:pt idx="2">
                  <c:v>147</c:v>
                </c:pt>
                <c:pt idx="3">
                  <c:v>42</c:v>
                </c:pt>
                <c:pt idx="4">
                  <c:v>42</c:v>
                </c:pt>
              </c:numCache>
            </c:numRef>
          </c:xVal>
          <c:yVal>
            <c:numRef>
              <c:f>Stabilito!$C$132:$C$136</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-147</c:v>
                </c:pt>
                <c:pt idx="2">
                  <c:v>-147</c:v>
                </c:pt>
                <c:pt idx="3">
                  <c:v>-42</c:v>
                </c:pt>
                <c:pt idx="4">
                  <c:v>-42</c:v>
                </c:pt>
              </c:numCache>
            </c:numRef>
          </c:xVal>
          <c:yVal>
            <c:numRef>
              <c:f>Stabilito!$C$132:$C$136</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-543.0132470119521</c:v>
                </c:pt>
                <c:pt idx="1">
                  <c:v>-543</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85.054651665157863</c:v>
                </c:pt>
                <c:pt idx="2">
                  <c:v>85.054651665157863</c:v>
                </c:pt>
                <c:pt idx="3">
                  <c:v>0</c:v>
                </c:pt>
              </c:numCache>
            </c:numRef>
          </c:xVal>
          <c:yVal>
            <c:numRef>
              <c:f>Stabilito!$C$151:$C$154</c:f>
              <c:numCache>
                <c:formatCode>0</c:formatCode>
                <c:ptCount val="4"/>
                <c:pt idx="0">
                  <c:v>-757.93658029244398</c:v>
                </c:pt>
                <c:pt idx="1">
                  <c:v>-757.93658029244398</c:v>
                </c:pt>
                <c:pt idx="2">
                  <c:v>-757.93658029244398</c:v>
                </c:pt>
                <c:pt idx="3">
                  <c:v>-757.93658029244398</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330.66666666666669</c:v>
                </c:pt>
                <c:pt idx="1">
                  <c:v>-330.66666666666669</c:v>
                </c:pt>
              </c:numCache>
            </c:numRef>
          </c:xVal>
          <c:yVal>
            <c:numRef>
              <c:f>Stabilito!$C$168:$C$169</c:f>
              <c:numCache>
                <c:formatCode>0</c:formatCode>
                <c:ptCount val="2"/>
                <c:pt idx="0">
                  <c:v>-1001.92</c:v>
                </c:pt>
                <c:pt idx="1">
                  <c:v>-1001.92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-942</c:v>
                </c:pt>
                <c:pt idx="1">
                  <c:v>-942</c:v>
                </c:pt>
                <c:pt idx="2">
                  <c:v>-942</c:v>
                </c:pt>
                <c:pt idx="3">
                  <c:v>-942</c:v>
                </c:pt>
                <c:pt idx="4">
                  <c:v>-942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-147</c:v>
                </c:pt>
                <c:pt idx="1">
                  <c:v>-94.5</c:v>
                </c:pt>
                <c:pt idx="2">
                  <c:v>-42</c:v>
                </c:pt>
              </c:numCache>
            </c:numRef>
          </c:xVal>
          <c:yVal>
            <c:numRef>
              <c:f>Stabilito!$C$137:$C$139</c:f>
              <c:numCache>
                <c:formatCode>0</c:formatCode>
                <c:ptCount val="3"/>
                <c:pt idx="0">
                  <c:v>-995.06666666666672</c:v>
                </c:pt>
                <c:pt idx="1">
                  <c:v>-995.06666666666672</c:v>
                </c:pt>
                <c:pt idx="2">
                  <c:v>-995.06666666666672</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-180.06666666666666</c:v>
                </c:pt>
                <c:pt idx="1">
                  <c:v>-180.06666666666666</c:v>
                </c:pt>
                <c:pt idx="2">
                  <c:v>-180.06666666666666</c:v>
                </c:pt>
              </c:numCache>
            </c:numRef>
          </c:xVal>
          <c:yVal>
            <c:numRef>
              <c:f>Stabilito!$C$143:$C$145</c:f>
              <c:numCache>
                <c:formatCode>0</c:formatCode>
                <c:ptCount val="3"/>
                <c:pt idx="0">
                  <c:v>-762</c:v>
                </c:pt>
                <c:pt idx="1">
                  <c:v>-822</c:v>
                </c:pt>
                <c:pt idx="2">
                  <c:v>-882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-196.6</c:v>
                </c:pt>
                <c:pt idx="1">
                  <c:v>-196.6</c:v>
                </c:pt>
                <c:pt idx="2">
                  <c:v>-196.6</c:v>
                </c:pt>
              </c:numCache>
            </c:numRef>
          </c:xVal>
          <c:yVal>
            <c:numRef>
              <c:f>Stabilito!$C$146:$C$148</c:f>
              <c:numCache>
                <c:formatCode>0</c:formatCode>
                <c:ptCount val="3"/>
                <c:pt idx="0">
                  <c:v>-882</c:v>
                </c:pt>
                <c:pt idx="1">
                  <c:v>-922</c:v>
                </c:pt>
                <c:pt idx="2">
                  <c:v>-962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196.6</c:v>
                </c:pt>
                <c:pt idx="1">
                  <c:v>196.6</c:v>
                </c:pt>
                <c:pt idx="2">
                  <c:v>196.6</c:v>
                </c:pt>
              </c:numCache>
            </c:numRef>
          </c:xVal>
          <c:yVal>
            <c:numRef>
              <c:f>Stabilito!$C$140:$C$142</c:f>
              <c:numCache>
                <c:formatCode>0</c:formatCode>
                <c:ptCount val="3"/>
                <c:pt idx="0">
                  <c:v>-762</c:v>
                </c:pt>
                <c:pt idx="1">
                  <c:v>-847</c:v>
                </c:pt>
                <c:pt idx="2">
                  <c:v>-932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-196.6</c:v>
                </c:pt>
                <c:pt idx="1">
                  <c:v>-196.6</c:v>
                </c:pt>
                <c:pt idx="2">
                  <c:v>-196.6</c:v>
                </c:pt>
              </c:numCache>
            </c:numRef>
          </c:xVal>
          <c:yVal>
            <c:numRef>
              <c:f>Stabilito!$C$155:$C$157</c:f>
              <c:numCache>
                <c:formatCode>0</c:formatCode>
                <c:ptCount val="3"/>
                <c:pt idx="0">
                  <c:v>-543.00662350597599</c:v>
                </c:pt>
                <c:pt idx="1">
                  <c:v>-650.47160189920999</c:v>
                </c:pt>
                <c:pt idx="2">
                  <c:v>-757.93658029244398</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2.5586111104820461</c:v>
                </c:pt>
                <c:pt idx="1">
                  <c:v>2.5586111104820461</c:v>
                </c:pt>
                <c:pt idx="2">
                  <c:v>2.5587688130052855</c:v>
                </c:pt>
                <c:pt idx="3">
                  <c:v>2.5587688130052855</c:v>
                </c:pt>
              </c:numCache>
            </c:numRef>
          </c:xVal>
          <c:yVal>
            <c:numRef>
              <c:f>Stabilito!$C$190:$C$193</c:f>
              <c:numCache>
                <c:formatCode>0.00</c:formatCode>
                <c:ptCount val="4"/>
                <c:pt idx="0">
                  <c:v>15.188330654492475</c:v>
                </c:pt>
                <c:pt idx="1">
                  <c:v>15.188330654492475</c:v>
                </c:pt>
                <c:pt idx="2">
                  <c:v>15.188330654492475</c:v>
                </c:pt>
                <c:pt idx="3">
                  <c:v>15.188330654492475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2.5587688130052855</c:v>
                </c:pt>
                <c:pt idx="1">
                  <c:v>2.5586111104820461</c:v>
                </c:pt>
              </c:numCache>
            </c:numRef>
          </c:xVal>
          <c:yVal>
            <c:numRef>
              <c:f>Stabilito!$C$193:$C$194</c:f>
              <c:numCache>
                <c:formatCode>0.00</c:formatCode>
                <c:ptCount val="2"/>
                <c:pt idx="0">
                  <c:v>15.188330654492475</c:v>
                </c:pt>
                <c:pt idx="1">
                  <c:v>15.188330654492475</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2.58</c:v>
                </c:pt>
                <c:pt idx="1">
                  <c:v>2.66</c:v>
                </c:pt>
              </c:numCache>
            </c:numRef>
          </c:xVal>
          <c:yVal>
            <c:numRef>
              <c:f>Stabilito!$V$31:$V$32</c:f>
              <c:numCache>
                <c:formatCode>General</c:formatCode>
                <c:ptCount val="2"/>
                <c:pt idx="0">
                  <c:v>15.795999999999999</c:v>
                </c:pt>
                <c:pt idx="1">
                  <c:v>15.795999999999999</c:v>
                </c:pt>
              </c:numCache>
            </c:numRef>
          </c:yVal>
          <c:smooth val="0"/>
          <c:extLst>
            <c:ext xmlns:c16="http://schemas.microsoft.com/office/drawing/2014/chart" uri="{C3380CC4-5D6E-409C-BE32-E72D297353CC}">
              <c16:uniqueId val="{00000000-129D-4A52-8B50-2D37113355A0}"/>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1252.3143874185687</c:v>
                </c:pt>
              </c:numCache>
            </c:numRef>
          </c:xVal>
          <c:yVal>
            <c:numRef>
              <c:f>Trajecto!$C$121</c:f>
              <c:numCache>
                <c:formatCode>0</c:formatCode>
                <c:ptCount val="1"/>
                <c:pt idx="0">
                  <c:v>1252.3143874185687</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81.401522726931972</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98.410962885093141</c:v>
                </c:pt>
                <c:pt idx="109">
                  <c:v>#N/A</c:v>
                </c:pt>
                <c:pt idx="110">
                  <c:v>#N/A</c:v>
                </c:pt>
                <c:pt idx="111">
                  <c:v>#N/A</c:v>
                </c:pt>
                <c:pt idx="112">
                  <c:v>#N/A</c:v>
                </c:pt>
                <c:pt idx="113">
                  <c:v>#N/A</c:v>
                </c:pt>
                <c:pt idx="114">
                  <c:v>#N/A</c:v>
                </c:pt>
                <c:pt idx="115">
                  <c:v>#N/A</c:v>
                </c:pt>
                <c:pt idx="116">
                  <c:v>#N/A</c:v>
                </c:pt>
                <c:pt idx="117">
                  <c:v>#N/A</c:v>
                </c:pt>
                <c:pt idx="118">
                  <c:v>113.99961480972274</c:v>
                </c:pt>
                <c:pt idx="119">
                  <c:v>#N/A</c:v>
                </c:pt>
                <c:pt idx="120">
                  <c:v>#N/A</c:v>
                </c:pt>
                <c:pt idx="121">
                  <c:v>#N/A</c:v>
                </c:pt>
                <c:pt idx="122">
                  <c:v>#N/A</c:v>
                </c:pt>
                <c:pt idx="123">
                  <c:v>#N/A</c:v>
                </c:pt>
                <c:pt idx="124">
                  <c:v>#N/A</c:v>
                </c:pt>
                <c:pt idx="125">
                  <c:v>#N/A</c:v>
                </c:pt>
                <c:pt idx="126">
                  <c:v>#N/A</c:v>
                </c:pt>
                <c:pt idx="127">
                  <c:v>#N/A</c:v>
                </c:pt>
                <c:pt idx="128">
                  <c:v>128.49872262997772</c:v>
                </c:pt>
                <c:pt idx="129">
                  <c:v>#N/A</c:v>
                </c:pt>
                <c:pt idx="130">
                  <c:v>#N/A</c:v>
                </c:pt>
                <c:pt idx="131">
                  <c:v>#N/A</c:v>
                </c:pt>
                <c:pt idx="132">
                  <c:v>#N/A</c:v>
                </c:pt>
                <c:pt idx="133">
                  <c:v>#N/A</c:v>
                </c:pt>
                <c:pt idx="134">
                  <c:v>#N/A</c:v>
                </c:pt>
                <c:pt idx="135">
                  <c:v>#N/A</c:v>
                </c:pt>
                <c:pt idx="136">
                  <c:v>#N/A</c:v>
                </c:pt>
                <c:pt idx="137">
                  <c:v>#N/A</c:v>
                </c:pt>
                <c:pt idx="138">
                  <c:v>142.15295660071553</c:v>
                </c:pt>
                <c:pt idx="139">
                  <c:v>#N/A</c:v>
                </c:pt>
                <c:pt idx="140">
                  <c:v>#N/A</c:v>
                </c:pt>
                <c:pt idx="141">
                  <c:v>#N/A</c:v>
                </c:pt>
                <c:pt idx="142">
                  <c:v>#N/A</c:v>
                </c:pt>
                <c:pt idx="143">
                  <c:v>#N/A</c:v>
                </c:pt>
                <c:pt idx="144">
                  <c:v>#N/A</c:v>
                </c:pt>
                <c:pt idx="145">
                  <c:v>#N/A</c:v>
                </c:pt>
                <c:pt idx="146">
                  <c:v>#N/A</c:v>
                </c:pt>
                <c:pt idx="147">
                  <c:v>#N/A</c:v>
                </c:pt>
                <c:pt idx="148">
                  <c:v>155.15006863439302</c:v>
                </c:pt>
                <c:pt idx="149">
                  <c:v>#N/A</c:v>
                </c:pt>
                <c:pt idx="150">
                  <c:v>#N/A</c:v>
                </c:pt>
                <c:pt idx="151">
                  <c:v>#N/A</c:v>
                </c:pt>
                <c:pt idx="152">
                  <c:v>#N/A</c:v>
                </c:pt>
                <c:pt idx="153">
                  <c:v>#N/A</c:v>
                </c:pt>
                <c:pt idx="154">
                  <c:v>#N/A</c:v>
                </c:pt>
                <c:pt idx="155">
                  <c:v>#N/A</c:v>
                </c:pt>
                <c:pt idx="156">
                  <c:v>#N/A</c:v>
                </c:pt>
                <c:pt idx="157">
                  <c:v>#N/A</c:v>
                </c:pt>
                <c:pt idx="158">
                  <c:v>167.63928630104704</c:v>
                </c:pt>
                <c:pt idx="159">
                  <c:v>#N/A</c:v>
                </c:pt>
                <c:pt idx="160">
                  <c:v>#N/A</c:v>
                </c:pt>
                <c:pt idx="161">
                  <c:v>#N/A</c:v>
                </c:pt>
                <c:pt idx="162">
                  <c:v>#N/A</c:v>
                </c:pt>
                <c:pt idx="163">
                  <c:v>#N/A</c:v>
                </c:pt>
                <c:pt idx="164">
                  <c:v>#N/A</c:v>
                </c:pt>
                <c:pt idx="165">
                  <c:v>#N/A</c:v>
                </c:pt>
                <c:pt idx="166">
                  <c:v>#N/A</c:v>
                </c:pt>
                <c:pt idx="167">
                  <c:v>#N/A</c:v>
                </c:pt>
                <c:pt idx="168">
                  <c:v>179.7429610368786</c:v>
                </c:pt>
                <c:pt idx="169">
                  <c:v>#N/A</c:v>
                </c:pt>
                <c:pt idx="170">
                  <c:v>#N/A</c:v>
                </c:pt>
                <c:pt idx="171">
                  <c:v>#N/A</c:v>
                </c:pt>
                <c:pt idx="172">
                  <c:v>#N/A</c:v>
                </c:pt>
                <c:pt idx="173">
                  <c:v>#N/A</c:v>
                </c:pt>
                <c:pt idx="174">
                  <c:v>#N/A</c:v>
                </c:pt>
                <c:pt idx="175">
                  <c:v>#N/A</c:v>
                </c:pt>
                <c:pt idx="176">
                  <c:v>#N/A</c:v>
                </c:pt>
                <c:pt idx="177">
                  <c:v>#N/A</c:v>
                </c:pt>
                <c:pt idx="178">
                  <c:v>191.56389606011058</c:v>
                </c:pt>
                <c:pt idx="179">
                  <c:v>#N/A</c:v>
                </c:pt>
                <c:pt idx="180">
                  <c:v>#N/A</c:v>
                </c:pt>
                <c:pt idx="181">
                  <c:v>#N/A</c:v>
                </c:pt>
                <c:pt idx="182">
                  <c:v>#N/A</c:v>
                </c:pt>
                <c:pt idx="183">
                  <c:v>#N/A</c:v>
                </c:pt>
                <c:pt idx="184">
                  <c:v>#N/A</c:v>
                </c:pt>
                <c:pt idx="185">
                  <c:v>#N/A</c:v>
                </c:pt>
                <c:pt idx="186">
                  <c:v>#N/A</c:v>
                </c:pt>
                <c:pt idx="187">
                  <c:v>#N/A</c:v>
                </c:pt>
                <c:pt idx="188">
                  <c:v>203.18884282014554</c:v>
                </c:pt>
                <c:pt idx="189">
                  <c:v>#N/A</c:v>
                </c:pt>
                <c:pt idx="190">
                  <c:v>#N/A</c:v>
                </c:pt>
                <c:pt idx="191">
                  <c:v>#N/A</c:v>
                </c:pt>
                <c:pt idx="192">
                  <c:v>#N/A</c:v>
                </c:pt>
                <c:pt idx="193">
                  <c:v>#N/A</c:v>
                </c:pt>
                <c:pt idx="194">
                  <c:v>#N/A</c:v>
                </c:pt>
                <c:pt idx="195">
                  <c:v>#N/A</c:v>
                </c:pt>
                <c:pt idx="196">
                  <c:v>#N/A</c:v>
                </c:pt>
                <c:pt idx="197">
                  <c:v>#N/A</c:v>
                </c:pt>
                <c:pt idx="198">
                  <c:v>214.68484232022234</c:v>
                </c:pt>
                <c:pt idx="199">
                  <c:v>#N/A</c:v>
                </c:pt>
                <c:pt idx="200">
                  <c:v>#N/A</c:v>
                </c:pt>
                <c:pt idx="201">
                  <c:v>#N/A</c:v>
                </c:pt>
                <c:pt idx="202">
                  <c:v>#N/A</c:v>
                </c:pt>
                <c:pt idx="203">
                  <c:v>#N/A</c:v>
                </c:pt>
                <c:pt idx="204">
                  <c:v>#N/A</c:v>
                </c:pt>
                <c:pt idx="205">
                  <c:v>#N/A</c:v>
                </c:pt>
                <c:pt idx="206">
                  <c:v>#N/A</c:v>
                </c:pt>
                <c:pt idx="207">
                  <c:v>#N/A</c:v>
                </c:pt>
                <c:pt idx="208">
                  <c:v>226.07922851206459</c:v>
                </c:pt>
                <c:pt idx="209">
                  <c:v>#N/A</c:v>
                </c:pt>
                <c:pt idx="210">
                  <c:v>#N/A</c:v>
                </c:pt>
                <c:pt idx="211">
                  <c:v>#N/A</c:v>
                </c:pt>
                <c:pt idx="212">
                  <c:v>#N/A</c:v>
                </c:pt>
                <c:pt idx="213">
                  <c:v>#N/A</c:v>
                </c:pt>
                <c:pt idx="214">
                  <c:v>#N/A</c:v>
                </c:pt>
                <c:pt idx="215">
                  <c:v>#N/A</c:v>
                </c:pt>
                <c:pt idx="216">
                  <c:v>#N/A</c:v>
                </c:pt>
                <c:pt idx="217">
                  <c:v>#N/A</c:v>
                </c:pt>
                <c:pt idx="218">
                  <c:v>237.34409795309762</c:v>
                </c:pt>
                <c:pt idx="219">
                  <c:v>#N/A</c:v>
                </c:pt>
                <c:pt idx="220">
                  <c:v>#N/A</c:v>
                </c:pt>
                <c:pt idx="221">
                  <c:v>#N/A</c:v>
                </c:pt>
                <c:pt idx="222">
                  <c:v>#N/A</c:v>
                </c:pt>
                <c:pt idx="223">
                  <c:v>#N/A</c:v>
                </c:pt>
                <c:pt idx="224">
                  <c:v>#N/A</c:v>
                </c:pt>
                <c:pt idx="225">
                  <c:v>#N/A</c:v>
                </c:pt>
                <c:pt idx="226">
                  <c:v>#N/A</c:v>
                </c:pt>
                <c:pt idx="227">
                  <c:v>#N/A</c:v>
                </c:pt>
                <c:pt idx="228">
                  <c:v>248.42129820956194</c:v>
                </c:pt>
                <c:pt idx="229">
                  <c:v>#N/A</c:v>
                </c:pt>
                <c:pt idx="230">
                  <c:v>#N/A</c:v>
                </c:pt>
                <c:pt idx="231">
                  <c:v>#N/A</c:v>
                </c:pt>
                <c:pt idx="232">
                  <c:v>#N/A</c:v>
                </c:pt>
                <c:pt idx="233">
                  <c:v>#N/A</c:v>
                </c:pt>
                <c:pt idx="234">
                  <c:v>#N/A</c:v>
                </c:pt>
                <c:pt idx="235">
                  <c:v>#N/A</c:v>
                </c:pt>
                <c:pt idx="236">
                  <c:v>#N/A</c:v>
                </c:pt>
                <c:pt idx="237">
                  <c:v>#N/A</c:v>
                </c:pt>
                <c:pt idx="238">
                  <c:v>259.24688242314443</c:v>
                </c:pt>
                <c:pt idx="239">
                  <c:v>#N/A</c:v>
                </c:pt>
                <c:pt idx="240">
                  <c:v>#N/A</c:v>
                </c:pt>
                <c:pt idx="241">
                  <c:v>#N/A</c:v>
                </c:pt>
                <c:pt idx="242">
                  <c:v>#N/A</c:v>
                </c:pt>
                <c:pt idx="243">
                  <c:v>#N/A</c:v>
                </c:pt>
                <c:pt idx="244">
                  <c:v>#N/A</c:v>
                </c:pt>
                <c:pt idx="245">
                  <c:v>#N/A</c:v>
                </c:pt>
                <c:pt idx="246">
                  <c:v>#N/A</c:v>
                </c:pt>
                <c:pt idx="247">
                  <c:v>#N/A</c:v>
                </c:pt>
                <c:pt idx="248">
                  <c:v>269.76023697034049</c:v>
                </c:pt>
                <c:pt idx="249">
                  <c:v>#N/A</c:v>
                </c:pt>
                <c:pt idx="250">
                  <c:v>#N/A</c:v>
                </c:pt>
                <c:pt idx="251">
                  <c:v>#N/A</c:v>
                </c:pt>
                <c:pt idx="252">
                  <c:v>#N/A</c:v>
                </c:pt>
                <c:pt idx="253">
                  <c:v>#N/A</c:v>
                </c:pt>
                <c:pt idx="254">
                  <c:v>#N/A</c:v>
                </c:pt>
                <c:pt idx="255">
                  <c:v>#N/A</c:v>
                </c:pt>
                <c:pt idx="256">
                  <c:v>#N/A</c:v>
                </c:pt>
                <c:pt idx="257">
                  <c:v>#N/A</c:v>
                </c:pt>
                <c:pt idx="258">
                  <c:v>279.90771852770257</c:v>
                </c:pt>
                <c:pt idx="259">
                  <c:v>#N/A</c:v>
                </c:pt>
                <c:pt idx="260">
                  <c:v>#N/A</c:v>
                </c:pt>
                <c:pt idx="261">
                  <c:v>#N/A</c:v>
                </c:pt>
                <c:pt idx="262">
                  <c:v>#N/A</c:v>
                </c:pt>
                <c:pt idx="263">
                  <c:v>#N/A</c:v>
                </c:pt>
                <c:pt idx="264">
                  <c:v>#N/A</c:v>
                </c:pt>
                <c:pt idx="265">
                  <c:v>#N/A</c:v>
                </c:pt>
                <c:pt idx="266">
                  <c:v>#N/A</c:v>
                </c:pt>
                <c:pt idx="267">
                  <c:v>#N/A</c:v>
                </c:pt>
                <c:pt idx="268">
                  <c:v>289.64442415959195</c:v>
                </c:pt>
                <c:pt idx="269">
                  <c:v>#N/A</c:v>
                </c:pt>
                <c:pt idx="270">
                  <c:v>#N/A</c:v>
                </c:pt>
                <c:pt idx="271">
                  <c:v>#N/A</c:v>
                </c:pt>
                <c:pt idx="272">
                  <c:v>#N/A</c:v>
                </c:pt>
                <c:pt idx="273">
                  <c:v>#N/A</c:v>
                </c:pt>
                <c:pt idx="274">
                  <c:v>#N/A</c:v>
                </c:pt>
                <c:pt idx="275">
                  <c:v>#N/A</c:v>
                </c:pt>
                <c:pt idx="276">
                  <c:v>#N/A</c:v>
                </c:pt>
                <c:pt idx="277">
                  <c:v>#N/A</c:v>
                </c:pt>
                <c:pt idx="278">
                  <c:v>298.9349841404258</c:v>
                </c:pt>
                <c:pt idx="279">
                  <c:v>#N/A</c:v>
                </c:pt>
                <c:pt idx="280">
                  <c:v>#N/A</c:v>
                </c:pt>
                <c:pt idx="281">
                  <c:v>#N/A</c:v>
                </c:pt>
                <c:pt idx="282">
                  <c:v>#N/A</c:v>
                </c:pt>
                <c:pt idx="283">
                  <c:v>#N/A</c:v>
                </c:pt>
                <c:pt idx="284">
                  <c:v>#N/A</c:v>
                </c:pt>
                <c:pt idx="285">
                  <c:v>#N/A</c:v>
                </c:pt>
                <c:pt idx="286">
                  <c:v>#N/A</c:v>
                </c:pt>
                <c:pt idx="287">
                  <c:v>#N/A</c:v>
                </c:pt>
                <c:pt idx="288">
                  <c:v>307.75368283675692</c:v>
                </c:pt>
                <c:pt idx="289">
                  <c:v>#N/A</c:v>
                </c:pt>
                <c:pt idx="290">
                  <c:v>#N/A</c:v>
                </c:pt>
                <c:pt idx="291">
                  <c:v>#N/A</c:v>
                </c:pt>
                <c:pt idx="292">
                  <c:v>#N/A</c:v>
                </c:pt>
                <c:pt idx="293">
                  <c:v>#N/A</c:v>
                </c:pt>
                <c:pt idx="294">
                  <c:v>#N/A</c:v>
                </c:pt>
                <c:pt idx="295">
                  <c:v>#N/A</c:v>
                </c:pt>
                <c:pt idx="296">
                  <c:v>#N/A</c:v>
                </c:pt>
                <c:pt idx="297">
                  <c:v>#N/A</c:v>
                </c:pt>
                <c:pt idx="298">
                  <c:v>316.08408113866506</c:v>
                </c:pt>
                <c:pt idx="299">
                  <c:v>#N/A</c:v>
                </c:pt>
                <c:pt idx="300">
                  <c:v>#N/A</c:v>
                </c:pt>
                <c:pt idx="301">
                  <c:v>#N/A</c:v>
                </c:pt>
                <c:pt idx="302">
                  <c:v>#N/A</c:v>
                </c:pt>
                <c:pt idx="303">
                  <c:v>#N/A</c:v>
                </c:pt>
                <c:pt idx="304">
                  <c:v>#N/A</c:v>
                </c:pt>
                <c:pt idx="305">
                  <c:v>#N/A</c:v>
                </c:pt>
                <c:pt idx="306">
                  <c:v>#N/A</c:v>
                </c:pt>
                <c:pt idx="307">
                  <c:v>#N/A</c:v>
                </c:pt>
                <c:pt idx="308">
                  <c:v>323.91827985348118</c:v>
                </c:pt>
                <c:pt idx="309">
                  <c:v>#N/A</c:v>
                </c:pt>
                <c:pt idx="310">
                  <c:v>#N/A</c:v>
                </c:pt>
                <c:pt idx="311">
                  <c:v>#N/A</c:v>
                </c:pt>
                <c:pt idx="312">
                  <c:v>#N/A</c:v>
                </c:pt>
                <c:pt idx="313">
                  <c:v>#N/A</c:v>
                </c:pt>
                <c:pt idx="314">
                  <c:v>#N/A</c:v>
                </c:pt>
                <c:pt idx="315">
                  <c:v>#N/A</c:v>
                </c:pt>
                <c:pt idx="316">
                  <c:v>#N/A</c:v>
                </c:pt>
                <c:pt idx="317">
                  <c:v>#N/A</c:v>
                </c:pt>
                <c:pt idx="318">
                  <c:v>331.25594806418849</c:v>
                </c:pt>
                <c:pt idx="319">
                  <c:v>#N/A</c:v>
                </c:pt>
                <c:pt idx="320">
                  <c:v>#N/A</c:v>
                </c:pt>
                <c:pt idx="321">
                  <c:v>#N/A</c:v>
                </c:pt>
                <c:pt idx="322">
                  <c:v>#N/A</c:v>
                </c:pt>
                <c:pt idx="323">
                  <c:v>#N/A</c:v>
                </c:pt>
                <c:pt idx="324">
                  <c:v>#N/A</c:v>
                </c:pt>
                <c:pt idx="325">
                  <c:v>#N/A</c:v>
                </c:pt>
                <c:pt idx="326">
                  <c:v>#N/A</c:v>
                </c:pt>
                <c:pt idx="327">
                  <c:v>#N/A</c:v>
                </c:pt>
                <c:pt idx="328">
                  <c:v>338.10322476513738</c:v>
                </c:pt>
                <c:pt idx="329">
                  <c:v>#N/A</c:v>
                </c:pt>
                <c:pt idx="330">
                  <c:v>#N/A</c:v>
                </c:pt>
                <c:pt idx="331">
                  <c:v>#N/A</c:v>
                </c:pt>
                <c:pt idx="332">
                  <c:v>#N/A</c:v>
                </c:pt>
                <c:pt idx="333">
                  <c:v>#N/A</c:v>
                </c:pt>
                <c:pt idx="334">
                  <c:v>#N/A</c:v>
                </c:pt>
                <c:pt idx="335">
                  <c:v>#N/A</c:v>
                </c:pt>
                <c:pt idx="336">
                  <c:v>#N/A</c:v>
                </c:pt>
                <c:pt idx="337">
                  <c:v>#N/A</c:v>
                </c:pt>
                <c:pt idx="338">
                  <c:v>344.47158308300101</c:v>
                </c:pt>
                <c:pt idx="339">
                  <c:v>#N/A</c:v>
                </c:pt>
                <c:pt idx="340">
                  <c:v>#N/A</c:v>
                </c:pt>
                <c:pt idx="341">
                  <c:v>#N/A</c:v>
                </c:pt>
                <c:pt idx="342">
                  <c:v>#N/A</c:v>
                </c:pt>
                <c:pt idx="343">
                  <c:v>#N/A</c:v>
                </c:pt>
                <c:pt idx="344">
                  <c:v>#N/A</c:v>
                </c:pt>
                <c:pt idx="345">
                  <c:v>#N/A</c:v>
                </c:pt>
                <c:pt idx="346">
                  <c:v>#N/A</c:v>
                </c:pt>
                <c:pt idx="347">
                  <c:v>#N/A</c:v>
                </c:pt>
                <c:pt idx="348">
                  <c:v>350.37672550531664</c:v>
                </c:pt>
                <c:pt idx="349">
                  <c:v>#N/A</c:v>
                </c:pt>
                <c:pt idx="350">
                  <c:v>#N/A</c:v>
                </c:pt>
                <c:pt idx="351">
                  <c:v>#N/A</c:v>
                </c:pt>
                <c:pt idx="352">
                  <c:v>#N/A</c:v>
                </c:pt>
                <c:pt idx="353">
                  <c:v>#N/A</c:v>
                </c:pt>
                <c:pt idx="354">
                  <c:v>#N/A</c:v>
                </c:pt>
                <c:pt idx="355">
                  <c:v>#N/A</c:v>
                </c:pt>
                <c:pt idx="356">
                  <c:v>#N/A</c:v>
                </c:pt>
                <c:pt idx="357">
                  <c:v>#N/A</c:v>
                </c:pt>
                <c:pt idx="358">
                  <c:v>355.83755803146744</c:v>
                </c:pt>
                <c:pt idx="359">
                  <c:v>#N/A</c:v>
                </c:pt>
                <c:pt idx="360">
                  <c:v>#N/A</c:v>
                </c:pt>
                <c:pt idx="361">
                  <c:v>#N/A</c:v>
                </c:pt>
                <c:pt idx="362">
                  <c:v>#N/A</c:v>
                </c:pt>
                <c:pt idx="363">
                  <c:v>#N/A</c:v>
                </c:pt>
                <c:pt idx="364">
                  <c:v>#N/A</c:v>
                </c:pt>
                <c:pt idx="365">
                  <c:v>#N/A</c:v>
                </c:pt>
                <c:pt idx="366">
                  <c:v>#N/A</c:v>
                </c:pt>
                <c:pt idx="367">
                  <c:v>#N/A</c:v>
                </c:pt>
                <c:pt idx="368">
                  <c:v>360.87527285818015</c:v>
                </c:pt>
                <c:pt idx="369">
                  <c:v>#N/A</c:v>
                </c:pt>
                <c:pt idx="370">
                  <c:v>#N/A</c:v>
                </c:pt>
                <c:pt idx="371">
                  <c:v>#N/A</c:v>
                </c:pt>
                <c:pt idx="372">
                  <c:v>#N/A</c:v>
                </c:pt>
                <c:pt idx="373">
                  <c:v>#N/A</c:v>
                </c:pt>
                <c:pt idx="374">
                  <c:v>#N/A</c:v>
                </c:pt>
                <c:pt idx="375">
                  <c:v>#N/A</c:v>
                </c:pt>
                <c:pt idx="376">
                  <c:v>#N/A</c:v>
                </c:pt>
                <c:pt idx="377">
                  <c:v>#N/A</c:v>
                </c:pt>
                <c:pt idx="378">
                  <c:v>365.51255417055205</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580.84077273287357</c:v>
                </c:pt>
                <c:pt idx="1">
                  <c:v>582.36814920046811</c:v>
                </c:pt>
                <c:pt idx="2">
                  <c:v>583.89270321564891</c:v>
                </c:pt>
                <c:pt idx="3">
                  <c:v>585.41444187085165</c:v>
                </c:pt>
                <c:pt idx="4">
                  <c:v>586.93337222576076</c:v>
                </c:pt>
                <c:pt idx="5">
                  <c:v>588.44950130750976</c:v>
                </c:pt>
                <c:pt idx="6">
                  <c:v>589.96283611088063</c:v>
                </c:pt>
                <c:pt idx="7">
                  <c:v>591.47338359850141</c:v>
                </c:pt>
                <c:pt idx="8">
                  <c:v>592.98115070104222</c:v>
                </c:pt>
                <c:pt idx="9">
                  <c:v>594.48614431741009</c:v>
                </c:pt>
                <c:pt idx="10">
                  <c:v>595.98837131494167</c:v>
                </c:pt>
                <c:pt idx="11">
                  <c:v>597.487838513425</c:v>
                </c:pt>
                <c:pt idx="12">
                  <c:v>598.98455266944768</c:v>
                </c:pt>
                <c:pt idx="13">
                  <c:v>600.47852049341031</c:v>
                </c:pt>
                <c:pt idx="14">
                  <c:v>601.96974866620064</c:v>
                </c:pt>
                <c:pt idx="15">
                  <c:v>603.45824383936235</c:v>
                </c:pt>
                <c:pt idx="16">
                  <c:v>604.94401263526265</c:v>
                </c:pt>
                <c:pt idx="17">
                  <c:v>606.42706164725826</c:v>
                </c:pt>
                <c:pt idx="18">
                  <c:v>607.90739743986103</c:v>
                </c:pt>
                <c:pt idx="19">
                  <c:v>609.38502654890135</c:v>
                </c:pt>
                <c:pt idx="20">
                  <c:v>610.85995548169137</c:v>
                </c:pt>
                <c:pt idx="21">
                  <c:v>612.33219072527595</c:v>
                </c:pt>
                <c:pt idx="22">
                  <c:v>613.80173875452454</c:v>
                </c:pt>
                <c:pt idx="23">
                  <c:v>615.26860602388456</c:v>
                </c:pt>
                <c:pt idx="24">
                  <c:v>616.73279895929682</c:v>
                </c:pt>
                <c:pt idx="25">
                  <c:v>618.19432395836066</c:v>
                </c:pt>
                <c:pt idx="26">
                  <c:v>619.65318739049792</c:v>
                </c:pt>
                <c:pt idx="27">
                  <c:v>621.10939559711574</c:v>
                </c:pt>
                <c:pt idx="28">
                  <c:v>622.56295489176796</c:v>
                </c:pt>
                <c:pt idx="29">
                  <c:v>624.01387156031547</c:v>
                </c:pt>
                <c:pt idx="30">
                  <c:v>625.46215186108566</c:v>
                </c:pt>
                <c:pt idx="31">
                  <c:v>626.90780202503015</c:v>
                </c:pt>
                <c:pt idx="32">
                  <c:v>628.35082825588211</c:v>
                </c:pt>
                <c:pt idx="33">
                  <c:v>629.79123673031165</c:v>
                </c:pt>
                <c:pt idx="34">
                  <c:v>631.2290335980806</c:v>
                </c:pt>
                <c:pt idx="35">
                  <c:v>632.66422498219606</c:v>
                </c:pt>
                <c:pt idx="36">
                  <c:v>634.09681697906285</c:v>
                </c:pt>
                <c:pt idx="37">
                  <c:v>635.52681565863475</c:v>
                </c:pt>
                <c:pt idx="38">
                  <c:v>636.95422706456475</c:v>
                </c:pt>
                <c:pt idx="39">
                  <c:v>638.37905721435436</c:v>
                </c:pt>
                <c:pt idx="40">
                  <c:v>639.8013120995015</c:v>
                </c:pt>
                <c:pt idx="41">
                  <c:v>641.22099768564772</c:v>
                </c:pt>
                <c:pt idx="42">
                  <c:v>642.63811991272382</c:v>
                </c:pt>
                <c:pt idx="43">
                  <c:v>644.05268469509531</c:v>
                </c:pt>
                <c:pt idx="44">
                  <c:v>645.46469792170581</c:v>
                </c:pt>
                <c:pt idx="45">
                  <c:v>646.87416545622034</c:v>
                </c:pt>
                <c:pt idx="46">
                  <c:v>648.28109313716686</c:v>
                </c:pt>
                <c:pt idx="47">
                  <c:v>649.68548677807735</c:v>
                </c:pt>
                <c:pt idx="48">
                  <c:v>651.08735216762761</c:v>
                </c:pt>
                <c:pt idx="49">
                  <c:v>652.48669506977615</c:v>
                </c:pt>
                <c:pt idx="50">
                  <c:v>653.88352122390188</c:v>
                </c:pt>
                <c:pt idx="51">
                  <c:v>655.27783634494142</c:v>
                </c:pt>
                <c:pt idx="52">
                  <c:v>656.66964612352467</c:v>
                </c:pt>
                <c:pt idx="53">
                  <c:v>658.0589562261099</c:v>
                </c:pt>
                <c:pt idx="54">
                  <c:v>659.4457722951181</c:v>
                </c:pt>
                <c:pt idx="55">
                  <c:v>660.83009994906558</c:v>
                </c:pt>
                <c:pt idx="56">
                  <c:v>662.21194478269661</c:v>
                </c:pt>
                <c:pt idx="57">
                  <c:v>663.59131236711437</c:v>
                </c:pt>
                <c:pt idx="58">
                  <c:v>664.96820824991141</c:v>
                </c:pt>
                <c:pt idx="59">
                  <c:v>666.3426379552991</c:v>
                </c:pt>
                <c:pt idx="60">
                  <c:v>667.71460698423596</c:v>
                </c:pt>
                <c:pt idx="61">
                  <c:v>669.0841208145556</c:v>
                </c:pt>
                <c:pt idx="62">
                  <c:v>670.45118490109326</c:v>
                </c:pt>
                <c:pt idx="63">
                  <c:v>671.81580467581171</c:v>
                </c:pt>
                <c:pt idx="64">
                  <c:v>673.17798554792614</c:v>
                </c:pt>
                <c:pt idx="65">
                  <c:v>674.53773290402853</c:v>
                </c:pt>
                <c:pt idx="66">
                  <c:v>675.89505210821062</c:v>
                </c:pt>
                <c:pt idx="67">
                  <c:v>677.24994850218673</c:v>
                </c:pt>
                <c:pt idx="68">
                  <c:v>678.6024274054148</c:v>
                </c:pt>
                <c:pt idx="69">
                  <c:v>679.95249411521763</c:v>
                </c:pt>
                <c:pt idx="70">
                  <c:v>681.30015390690255</c:v>
                </c:pt>
                <c:pt idx="71">
                  <c:v>682.64541203388058</c:v>
                </c:pt>
                <c:pt idx="72">
                  <c:v>683.98827372778453</c:v>
                </c:pt>
                <c:pt idx="73">
                  <c:v>685.32874419858661</c:v>
                </c:pt>
                <c:pt idx="74">
                  <c:v>686.66682863471522</c:v>
                </c:pt>
                <c:pt idx="75">
                  <c:v>688.00253220317063</c:v>
                </c:pt>
                <c:pt idx="76">
                  <c:v>689.33586004964002</c:v>
                </c:pt>
                <c:pt idx="77">
                  <c:v>690.66681729861193</c:v>
                </c:pt>
                <c:pt idx="78">
                  <c:v>691.99540905348977</c:v>
                </c:pt>
                <c:pt idx="79">
                  <c:v>693.32164039670431</c:v>
                </c:pt>
                <c:pt idx="80">
                  <c:v>694.64551638982596</c:v>
                </c:pt>
                <c:pt idx="81">
                  <c:v>695.96704207367577</c:v>
                </c:pt>
                <c:pt idx="82">
                  <c:v>697.28622246843622</c:v>
                </c:pt>
                <c:pt idx="83">
                  <c:v>698.60306257376055</c:v>
                </c:pt>
                <c:pt idx="84">
                  <c:v>699.91756736888215</c:v>
                </c:pt>
                <c:pt idx="85">
                  <c:v>701.22974181272241</c:v>
                </c:pt>
                <c:pt idx="86">
                  <c:v>702.53959084399844</c:v>
                </c:pt>
                <c:pt idx="87">
                  <c:v>703.84711938133012</c:v>
                </c:pt>
                <c:pt idx="88">
                  <c:v>705.1523323233456</c:v>
                </c:pt>
                <c:pt idx="89">
                  <c:v>706.4552345487873</c:v>
                </c:pt>
                <c:pt idx="90">
                  <c:v>707.75583091661622</c:v>
                </c:pt>
                <c:pt idx="91">
                  <c:v>709.05412626611599</c:v>
                </c:pt>
                <c:pt idx="92">
                  <c:v>710.35012541699621</c:v>
                </c:pt>
                <c:pt idx="93">
                  <c:v>711.643833169495</c:v>
                </c:pt>
                <c:pt idx="94">
                  <c:v>712.93525430448085</c:v>
                </c:pt>
                <c:pt idx="95">
                  <c:v>714.22439358355405</c:v>
                </c:pt>
                <c:pt idx="96">
                  <c:v>715.51125574914704</c:v>
                </c:pt>
                <c:pt idx="97">
                  <c:v>716.79584552462438</c:v>
                </c:pt>
                <c:pt idx="98">
                  <c:v>718.07816761438221</c:v>
                </c:pt>
                <c:pt idx="99">
                  <c:v>719.35822670394634</c:v>
                </c:pt>
                <c:pt idx="100">
                  <c:v>720.63602746007075</c:v>
                </c:pt>
                <c:pt idx="101">
                  <c:v>733.29018669870879</c:v>
                </c:pt>
                <c:pt idx="102">
                  <c:v>745.72149858784655</c:v>
                </c:pt>
                <c:pt idx="103">
                  <c:v>757.93445168801725</c:v>
                </c:pt>
                <c:pt idx="104">
                  <c:v>769.93335920736581</c:v>
                </c:pt>
                <c:pt idx="105">
                  <c:v>781.72236775508986</c:v>
                </c:pt>
                <c:pt idx="106">
                  <c:v>793.30546554462933</c:v>
                </c:pt>
                <c:pt idx="107">
                  <c:v>804.68649008765192</c:v>
                </c:pt>
                <c:pt idx="108">
                  <c:v>815.86913541633771</c:v>
                </c:pt>
                <c:pt idx="109">
                  <c:v>826.85695886826636</c:v>
                </c:pt>
                <c:pt idx="110">
                  <c:v>837.65338746532245</c:v>
                </c:pt>
                <c:pt idx="111">
                  <c:v>848.26172391541854</c:v>
                </c:pt>
                <c:pt idx="112">
                  <c:v>858.68515226346892</c:v>
                </c:pt>
                <c:pt idx="113">
                  <c:v>868.92674321589914</c:v>
                </c:pt>
                <c:pt idx="114">
                  <c:v>878.98945916102616</c:v>
                </c:pt>
                <c:pt idx="115">
                  <c:v>888.87615890587244</c:v>
                </c:pt>
                <c:pt idx="116">
                  <c:v>898.58960214836145</c:v>
                </c:pt>
                <c:pt idx="117">
                  <c:v>908.13245370237587</c:v>
                </c:pt>
                <c:pt idx="118">
                  <c:v>917.50728749181508</c:v>
                </c:pt>
                <c:pt idx="119">
                  <c:v>926.71659032856667</c:v>
                </c:pt>
                <c:pt idx="120">
                  <c:v>935.7627654881868</c:v>
                </c:pt>
                <c:pt idx="121">
                  <c:v>944.64813609605983</c:v>
                </c:pt>
                <c:pt idx="122">
                  <c:v>953.37494833586982</c:v>
                </c:pt>
                <c:pt idx="123">
                  <c:v>961.94537449135703</c:v>
                </c:pt>
                <c:pt idx="124">
                  <c:v>970.36151583154287</c:v>
                </c:pt>
                <c:pt idx="125">
                  <c:v>978.62540534888171</c:v>
                </c:pt>
                <c:pt idx="126">
                  <c:v>986.7390103591315</c:v>
                </c:pt>
                <c:pt idx="127">
                  <c:v>994.70423497112324</c:v>
                </c:pt>
                <c:pt idx="128">
                  <c:v>1002.5229224340414</c:v>
                </c:pt>
                <c:pt idx="129">
                  <c:v>1010.1968573693097</c:v>
                </c:pt>
                <c:pt idx="130">
                  <c:v>1017.727767893694</c:v>
                </c:pt>
                <c:pt idx="131">
                  <c:v>1025.1173276397933</c:v>
                </c:pt>
                <c:pt idx="132">
                  <c:v>1032.3671576796751</c:v>
                </c:pt>
                <c:pt idx="133">
                  <c:v>1039.4788283570372</c:v>
                </c:pt>
                <c:pt idx="134">
                  <c:v>1046.4538610329246</c:v>
                </c:pt>
                <c:pt idx="135">
                  <c:v>1053.2937297497049</c:v>
                </c:pt>
                <c:pt idx="136">
                  <c:v>1059.9998628177061</c:v>
                </c:pt>
                <c:pt idx="137">
                  <c:v>1066.5736443286389</c:v>
                </c:pt>
                <c:pt idx="138">
                  <c:v>1073.0164155996674</c:v>
                </c:pt>
                <c:pt idx="139">
                  <c:v>1079.3294765517524</c:v>
                </c:pt>
                <c:pt idx="140">
                  <c:v>1085.5140870256648</c:v>
                </c:pt>
                <c:pt idx="141">
                  <c:v>1091.571468038861</c:v>
                </c:pt>
                <c:pt idx="142">
                  <c:v>1097.5028029862146</c:v>
                </c:pt>
                <c:pt idx="143">
                  <c:v>1103.3092387874235</c:v>
                </c:pt>
                <c:pt idx="144">
                  <c:v>1108.9918869837388</c:v>
                </c:pt>
                <c:pt idx="145">
                  <c:v>1114.5518247865066</c:v>
                </c:pt>
                <c:pt idx="146">
                  <c:v>1119.990096079867</c:v>
                </c:pt>
                <c:pt idx="147">
                  <c:v>1125.3077123798205</c:v>
                </c:pt>
                <c:pt idx="148">
                  <c:v>1130.505653751741</c:v>
                </c:pt>
                <c:pt idx="149">
                  <c:v>1135.5848696882974</c:v>
                </c:pt>
                <c:pt idx="150">
                  <c:v>1140.5462799496363</c:v>
                </c:pt>
                <c:pt idx="151">
                  <c:v>1145.3907753675703</c:v>
                </c:pt>
                <c:pt idx="152">
                  <c:v>1150.1192186154251</c:v>
                </c:pt>
                <c:pt idx="153">
                  <c:v>1154.7324449451023</c:v>
                </c:pt>
                <c:pt idx="154">
                  <c:v>1159.2312628928348</c:v>
                </c:pt>
                <c:pt idx="155">
                  <c:v>1163.6164549550306</c:v>
                </c:pt>
                <c:pt idx="156">
                  <c:v>1167.8887782355278</c:v>
                </c:pt>
                <c:pt idx="157">
                  <c:v>1172.0489650655165</c:v>
                </c:pt>
                <c:pt idx="158">
                  <c:v>1176.0977235973182</c:v>
                </c:pt>
                <c:pt idx="159">
                  <c:v>1180.0357383731548</c:v>
                </c:pt>
                <c:pt idx="160">
                  <c:v>1183.863670869988</c:v>
                </c:pt>
                <c:pt idx="161">
                  <c:v>1187.5821600214581</c:v>
                </c:pt>
                <c:pt idx="162">
                  <c:v>1191.191822717906</c:v>
                </c:pt>
                <c:pt idx="163">
                  <c:v>1194.6932542854245</c:v>
                </c:pt>
                <c:pt idx="164">
                  <c:v>1198.0870289448487</c:v>
                </c:pt>
                <c:pt idx="165">
                  <c:v>1201.3737002515654</c:v>
                </c:pt>
                <c:pt idx="166">
                  <c:v>1204.5538015169959</c:v>
                </c:pt>
                <c:pt idx="167">
                  <c:v>1207.6278462125904</c:v>
                </c:pt>
                <c:pt idx="168">
                  <c:v>1210.5963283571609</c:v>
                </c:pt>
                <c:pt idx="169">
                  <c:v>1213.4597228883727</c:v>
                </c:pt>
                <c:pt idx="170">
                  <c:v>1216.2184860192247</c:v>
                </c:pt>
                <c:pt idx="171">
                  <c:v>1218.8730555803638</c:v>
                </c:pt>
                <c:pt idx="172">
                  <c:v>1221.4238513491091</c:v>
                </c:pt>
                <c:pt idx="173">
                  <c:v>1223.8712753661061</c:v>
                </c:pt>
                <c:pt idx="174">
                  <c:v>1226.2157122406047</c:v>
                </c:pt>
                <c:pt idx="175">
                  <c:v>1228.4575294454376</c:v>
                </c:pt>
                <c:pt idx="176">
                  <c:v>1230.5970776029069</c:v>
                </c:pt>
                <c:pt idx="177">
                  <c:v>1232.6346907629454</c:v>
                </c:pt>
                <c:pt idx="178">
                  <c:v>1234.5706866751343</c:v>
                </c:pt>
                <c:pt idx="179">
                  <c:v>1236.4053670564397</c:v>
                </c:pt>
                <c:pt idx="180">
                  <c:v>1238.1390178568838</c:v>
                </c:pt>
                <c:pt idx="181">
                  <c:v>1239.7719095258374</c:v>
                </c:pt>
                <c:pt idx="182">
                  <c:v>1241.3042972822075</c:v>
                </c:pt>
                <c:pt idx="183">
                  <c:v>1242.7364213925548</c:v>
                </c:pt>
                <c:pt idx="184">
                  <c:v>1244.068507462136</c:v>
                </c:pt>
                <c:pt idx="185">
                  <c:v>1245.3007667450677</c:v>
                </c:pt>
                <c:pt idx="186">
                  <c:v>1246.4333964813013</c:v>
                </c:pt>
                <c:pt idx="187">
                  <c:v>1247.4665802699083</c:v>
                </c:pt>
                <c:pt idx="188">
                  <c:v>1248.4004884903013</c:v>
                </c:pt>
                <c:pt idx="189">
                  <c:v>1249.2352787854261</c:v>
                </c:pt>
                <c:pt idx="190">
                  <c:v>1249.9710966234688</c:v>
                </c:pt>
                <c:pt idx="191">
                  <c:v>1250.6080759569568</c:v>
                </c:pt>
                <c:pt idx="192">
                  <c:v>1251.1463399997292</c:v>
                </c:pt>
                <c:pt idx="193">
                  <c:v>1251.5860021423423</c:v>
                </c:pt>
                <c:pt idx="194">
                  <c:v>1251.9271670240223</c:v>
                </c:pt>
                <c:pt idx="195">
                  <c:v>1252.1699317732334</c:v>
                </c:pt>
                <c:pt idx="196">
                  <c:v>1252.3143874185687</c:v>
                </c:pt>
                <c:pt idx="197">
                  <c:v>1252.3606204571852</c:v>
                </c:pt>
                <c:pt idx="198">
                  <c:v>1252.308714550971</c:v>
                </c:pt>
                <c:pt idx="199">
                  <c:v>1252.1587523041126</c:v>
                </c:pt>
                <c:pt idx="200">
                  <c:v>1251.91081706358</c:v>
                </c:pt>
                <c:pt idx="201">
                  <c:v>1251.5649946795497</c:v>
                </c:pt>
                <c:pt idx="202">
                  <c:v>1251.1213751672447</c:v>
                </c:pt>
                <c:pt idx="203">
                  <c:v>1250.5800542238194</c:v>
                </c:pt>
                <c:pt idx="204">
                  <c:v>1249.9411345704707</c:v>
                </c:pt>
                <c:pt idx="205">
                  <c:v>1249.204727107048</c:v>
                </c:pt>
                <c:pt idx="206">
                  <c:v>1248.3709518809906</c:v>
                </c:pt>
                <c:pt idx="207">
                  <c:v>1247.4399388828124</c:v>
                </c:pt>
                <c:pt idx="208">
                  <c:v>1246.4118286864159</c:v>
                </c:pt>
                <c:pt idx="209">
                  <c:v>1245.286772954935</c:v>
                </c:pt>
                <c:pt idx="210">
                  <c:v>1244.0649348326911</c:v>
                </c:pt>
                <c:pt idx="211">
                  <c:v>1242.7464892421863</c:v>
                </c:pt>
                <c:pt idx="212">
                  <c:v>1241.3316231026888</c:v>
                </c:pt>
                <c:pt idx="213">
                  <c:v>1239.8205354843985</c:v>
                </c:pt>
                <c:pt idx="214">
                  <c:v>1238.2134377097484</c:v>
                </c:pt>
                <c:pt idx="215">
                  <c:v>1236.5105534112301</c:v>
                </c:pt>
                <c:pt idx="216">
                  <c:v>1234.7121185533078</c:v>
                </c:pt>
                <c:pt idx="217">
                  <c:v>1232.8183814244665</c:v>
                </c:pt>
                <c:pt idx="218">
                  <c:v>1230.8296026042269</c:v>
                </c:pt>
                <c:pt idx="219">
                  <c:v>1228.7460549089815</c:v>
                </c:pt>
                <c:pt idx="220">
                  <c:v>1226.5680233197352</c:v>
                </c:pt>
                <c:pt idx="221">
                  <c:v>1224.2958048942319</c:v>
                </c:pt>
                <c:pt idx="222">
                  <c:v>1221.9297086654656</c:v>
                </c:pt>
                <c:pt idx="223">
                  <c:v>1219.4700555282045</c:v>
                </c:pt>
                <c:pt idx="224">
                  <c:v>1216.9171781148625</c:v>
                </c:pt>
                <c:pt idx="225">
                  <c:v>1214.2714206618218</c:v>
                </c:pt>
                <c:pt idx="226">
                  <c:v>1211.5331388671298</c:v>
                </c:pt>
                <c:pt idx="227">
                  <c:v>1208.7026997403473</c:v>
                </c:pt>
                <c:pt idx="228">
                  <c:v>1205.7804814452165</c:v>
                </c:pt>
                <c:pt idx="229">
                  <c:v>1202.7668731357253</c:v>
                </c:pt>
                <c:pt idx="230">
                  <c:v>1199.6622747860699</c:v>
                </c:pt>
                <c:pt idx="231">
                  <c:v>1196.4670970149677</c:v>
                </c:pt>
                <c:pt idx="232">
                  <c:v>1193.1817609047189</c:v>
                </c:pt>
                <c:pt idx="233">
                  <c:v>1189.806697815384</c:v>
                </c:pt>
                <c:pt idx="234">
                  <c:v>1186.3423491944129</c:v>
                </c:pt>
                <c:pt idx="235">
                  <c:v>1182.7891663820353</c:v>
                </c:pt>
                <c:pt idx="236">
                  <c:v>1179.1476104127055</c:v>
                </c:pt>
                <c:pt idx="237">
                  <c:v>1175.4181518128771</c:v>
                </c:pt>
                <c:pt idx="238">
                  <c:v>1171.6012703953672</c:v>
                </c:pt>
                <c:pt idx="239">
                  <c:v>1167.6974550505647</c:v>
                </c:pt>
                <c:pt idx="240">
                  <c:v>1163.7072035347196</c:v>
                </c:pt>
                <c:pt idx="241">
                  <c:v>1159.6310222555512</c:v>
                </c:pt>
                <c:pt idx="242">
                  <c:v>1155.4694260553972</c:v>
                </c:pt>
                <c:pt idx="243">
                  <c:v>1151.2229379921268</c:v>
                </c:pt>
                <c:pt idx="244">
                  <c:v>1146.8920891180326</c:v>
                </c:pt>
                <c:pt idx="245">
                  <c:v>1142.4774182569088</c:v>
                </c:pt>
                <c:pt idx="246">
                  <c:v>1137.9794717795253</c:v>
                </c:pt>
                <c:pt idx="247">
                  <c:v>1133.3988033776952</c:v>
                </c:pt>
                <c:pt idx="248">
                  <c:v>1128.735973837136</c:v>
                </c:pt>
                <c:pt idx="249">
                  <c:v>1123.9915508093163</c:v>
                </c:pt>
                <c:pt idx="250">
                  <c:v>1119.1661085824796</c:v>
                </c:pt>
                <c:pt idx="251">
                  <c:v>1114.2602278520308</c:v>
                </c:pt>
                <c:pt idx="252">
                  <c:v>1109.2744954904679</c:v>
                </c:pt>
                <c:pt idx="253">
                  <c:v>1104.2095043170393</c:v>
                </c:pt>
                <c:pt idx="254">
                  <c:v>1099.0658528673009</c:v>
                </c:pt>
                <c:pt idx="255">
                  <c:v>1093.8441451627459</c:v>
                </c:pt>
                <c:pt idx="256">
                  <c:v>1088.5449904806762</c:v>
                </c:pt>
                <c:pt idx="257">
                  <c:v>1083.1690031244789</c:v>
                </c:pt>
                <c:pt idx="258">
                  <c:v>1077.7168021944681</c:v>
                </c:pt>
                <c:pt idx="259">
                  <c:v>1072.189011359452</c:v>
                </c:pt>
                <c:pt idx="260">
                  <c:v>1066.5862586291742</c:v>
                </c:pt>
                <c:pt idx="261">
                  <c:v>1060.9091761277812</c:v>
                </c:pt>
                <c:pt idx="262">
                  <c:v>1055.1583998684603</c:v>
                </c:pt>
                <c:pt idx="263">
                  <c:v>1049.3345695293881</c:v>
                </c:pt>
                <c:pt idx="264">
                  <c:v>1043.4383282311269</c:v>
                </c:pt>
                <c:pt idx="265">
                  <c:v>1037.4703223156005</c:v>
                </c:pt>
                <c:pt idx="266">
                  <c:v>1031.4312011267798</c:v>
                </c:pt>
                <c:pt idx="267">
                  <c:v>1025.3216167931987</c:v>
                </c:pt>
                <c:pt idx="268">
                  <c:v>1019.1422240124227</c:v>
                </c:pt>
                <c:pt idx="269">
                  <c:v>1012.8936798375835</c:v>
                </c:pt>
                <c:pt idx="270">
                  <c:v>1006.5766434660903</c:v>
                </c:pt>
                <c:pt idx="271">
                  <c:v>1000.1917760306256</c:v>
                </c:pt>
                <c:pt idx="272">
                  <c:v>993.73974039252403</c:v>
                </c:pt>
                <c:pt idx="273">
                  <c:v>987.22120093763488</c:v>
                </c:pt>
                <c:pt idx="274">
                  <c:v>980.63682337475848</c:v>
                </c:pt>
                <c:pt idx="275">
                  <c:v>973.98727453674576</c:v>
                </c:pt>
                <c:pt idx="276">
                  <c:v>967.27322218434438</c:v>
                </c:pt>
                <c:pt idx="277">
                  <c:v>960.49533481287096</c:v>
                </c:pt>
                <c:pt idx="278">
                  <c:v>953.65428146178397</c:v>
                </c:pt>
                <c:pt idx="279">
                  <c:v>946.75073152722769</c:v>
                </c:pt>
                <c:pt idx="280">
                  <c:v>939.78535457761325</c:v>
                </c:pt>
                <c:pt idx="281">
                  <c:v>932.75882017229901</c:v>
                </c:pt>
                <c:pt idx="282">
                  <c:v>925.67179768342669</c:v>
                </c:pt>
                <c:pt idx="283">
                  <c:v>918.52495612096675</c:v>
                </c:pt>
                <c:pt idx="284">
                  <c:v>911.3189639610224</c:v>
                </c:pt>
                <c:pt idx="285">
                  <c:v>904.05448897743645</c:v>
                </c:pt>
                <c:pt idx="286">
                  <c:v>896.73219807674184</c:v>
                </c:pt>
                <c:pt idx="287">
                  <c:v>889.3527571364923</c:v>
                </c:pt>
                <c:pt idx="288">
                  <c:v>881.91683084700617</c:v>
                </c:pt>
                <c:pt idx="289">
                  <c:v>874.42508255655241</c:v>
                </c:pt>
                <c:pt idx="290">
                  <c:v>866.87817412000265</c:v>
                </c:pt>
                <c:pt idx="291">
                  <c:v>859.27676575097223</c:v>
                </c:pt>
                <c:pt idx="292">
                  <c:v>851.62151587746655</c:v>
                </c:pt>
                <c:pt idx="293">
                  <c:v>843.91308100104743</c:v>
                </c:pt>
                <c:pt idx="294">
                  <c:v>836.1521155595301</c:v>
                </c:pt>
                <c:pt idx="295">
                  <c:v>828.3392717932179</c:v>
                </c:pt>
                <c:pt idx="296">
                  <c:v>820.47519961467867</c:v>
                </c:pt>
                <c:pt idx="297">
                  <c:v>812.56054648206361</c:v>
                </c:pt>
                <c:pt idx="298">
                  <c:v>804.5959572759665</c:v>
                </c:pt>
                <c:pt idx="299">
                  <c:v>796.58207417981771</c:v>
                </c:pt>
                <c:pt idx="300">
                  <c:v>788.51953656380465</c:v>
                </c:pt>
                <c:pt idx="301">
                  <c:v>780.40898087230801</c:v>
                </c:pt>
                <c:pt idx="302">
                  <c:v>772.25104051483959</c:v>
                </c:pt>
                <c:pt idx="303">
                  <c:v>764.04634576046578</c:v>
                </c:pt>
                <c:pt idx="304">
                  <c:v>755.79552363569758</c:v>
                </c:pt>
                <c:pt idx="305">
                  <c:v>747.49919782582572</c:v>
                </c:pt>
                <c:pt idx="306">
                  <c:v>739.15798857967775</c:v>
                </c:pt>
                <c:pt idx="307">
                  <c:v>730.77251261777099</c:v>
                </c:pt>
                <c:pt idx="308">
                  <c:v>722.34338304383323</c:v>
                </c:pt>
                <c:pt idx="309">
                  <c:v>713.87120925966178</c:v>
                </c:pt>
                <c:pt idx="310">
                  <c:v>705.3565968832886</c:v>
                </c:pt>
                <c:pt idx="311">
                  <c:v>696.80014767041803</c:v>
                </c:pt>
                <c:pt idx="312">
                  <c:v>688.20245943910174</c:v>
                </c:pt>
                <c:pt idx="313">
                  <c:v>679.5641259976137</c:v>
                </c:pt>
                <c:pt idx="314">
                  <c:v>670.88573707548687</c:v>
                </c:pt>
                <c:pt idx="315">
                  <c:v>662.1678782576713</c:v>
                </c:pt>
                <c:pt idx="316">
                  <c:v>653.41113092177306</c:v>
                </c:pt>
                <c:pt idx="317">
                  <c:v>644.61607217833</c:v>
                </c:pt>
                <c:pt idx="318">
                  <c:v>635.78327481408201</c:v>
                </c:pt>
                <c:pt idx="319">
                  <c:v>626.91330723818999</c:v>
                </c:pt>
                <c:pt idx="320">
                  <c:v>618.00673343135804</c:v>
                </c:pt>
                <c:pt idx="321">
                  <c:v>609.06411289781192</c:v>
                </c:pt>
                <c:pt idx="322">
                  <c:v>600.086000620086</c:v>
                </c:pt>
                <c:pt idx="323">
                  <c:v>591.07294701657065</c:v>
                </c:pt>
                <c:pt idx="324">
                  <c:v>582.02549790177056</c:v>
                </c:pt>
                <c:pt idx="325">
                  <c:v>572.94419444922482</c:v>
                </c:pt>
                <c:pt idx="326">
                  <c:v>563.82957315703743</c:v>
                </c:pt>
                <c:pt idx="327">
                  <c:v>554.68216581596892</c:v>
                </c:pt>
                <c:pt idx="328">
                  <c:v>545.50249948003682</c:v>
                </c:pt>
                <c:pt idx="329">
                  <c:v>536.29109643957395</c:v>
                </c:pt>
                <c:pt idx="330">
                  <c:v>527.04847419669284</c:v>
                </c:pt>
                <c:pt idx="331">
                  <c:v>517.77514544310395</c:v>
                </c:pt>
                <c:pt idx="332">
                  <c:v>508.47161804023608</c:v>
                </c:pt>
                <c:pt idx="333">
                  <c:v>499.13839500160628</c:v>
                </c:pt>
                <c:pt idx="334">
                  <c:v>489.77597447738736</c:v>
                </c:pt>
                <c:pt idx="335">
                  <c:v>480.38484974112026</c:v>
                </c:pt>
                <c:pt idx="336">
                  <c:v>470.96550917851988</c:v>
                </c:pt>
                <c:pt idx="337">
                  <c:v>461.51843627832136</c:v>
                </c:pt>
                <c:pt idx="338">
                  <c:v>452.04410962511577</c:v>
                </c:pt>
                <c:pt idx="339">
                  <c:v>442.54300289412271</c:v>
                </c:pt>
                <c:pt idx="340">
                  <c:v>433.01558484784903</c:v>
                </c:pt>
                <c:pt idx="341">
                  <c:v>423.46231933458211</c:v>
                </c:pt>
                <c:pt idx="342">
                  <c:v>413.88366528866663</c:v>
                </c:pt>
                <c:pt idx="343">
                  <c:v>404.28007673251506</c:v>
                </c:pt>
                <c:pt idx="344">
                  <c:v>394.6520027803009</c:v>
                </c:pt>
                <c:pt idx="345">
                  <c:v>384.99988764328577</c:v>
                </c:pt>
                <c:pt idx="346">
                  <c:v>375.32417063673034</c:v>
                </c:pt>
                <c:pt idx="347">
                  <c:v>365.62528618834119</c:v>
                </c:pt>
                <c:pt idx="348">
                  <c:v>355.90366384820481</c:v>
                </c:pt>
                <c:pt idx="349">
                  <c:v>346.15972830016113</c:v>
                </c:pt>
                <c:pt idx="350">
                  <c:v>336.3938993745698</c:v>
                </c:pt>
                <c:pt idx="351">
                  <c:v>326.60659206242224</c:v>
                </c:pt>
                <c:pt idx="352">
                  <c:v>316.79821653075396</c:v>
                </c:pt>
                <c:pt idx="353">
                  <c:v>306.96917813931168</c:v>
                </c:pt>
                <c:pt idx="354">
                  <c:v>297.11987745843027</c:v>
                </c:pt>
                <c:pt idx="355">
                  <c:v>287.25071028807622</c:v>
                </c:pt>
                <c:pt idx="356">
                  <c:v>277.36206767801377</c:v>
                </c:pt>
                <c:pt idx="357">
                  <c:v>267.4543359490512</c:v>
                </c:pt>
                <c:pt idx="358">
                  <c:v>257.52789671532554</c:v>
                </c:pt>
                <c:pt idx="359">
                  <c:v>247.58312690758416</c:v>
                </c:pt>
                <c:pt idx="360">
                  <c:v>237.62039879742304</c:v>
                </c:pt>
                <c:pt idx="361">
                  <c:v>227.64008002244168</c:v>
                </c:pt>
                <c:pt idx="362">
                  <c:v>217.64253361227597</c:v>
                </c:pt>
                <c:pt idx="363">
                  <c:v>207.62811801547025</c:v>
                </c:pt>
                <c:pt idx="364">
                  <c:v>197.59718712715144</c:v>
                </c:pt>
                <c:pt idx="365">
                  <c:v>187.55009031746812</c:v>
                </c:pt>
                <c:pt idx="366">
                  <c:v>177.48717246075867</c:v>
                </c:pt>
                <c:pt idx="367">
                  <c:v>167.40877396541316</c:v>
                </c:pt>
                <c:pt idx="368">
                  <c:v>157.31523080439442</c:v>
                </c:pt>
                <c:pt idx="369">
                  <c:v>147.20687454638437</c:v>
                </c:pt>
                <c:pt idx="370">
                  <c:v>137.08403238752285</c:v>
                </c:pt>
                <c:pt idx="371">
                  <c:v>126.94702718370634</c:v>
                </c:pt>
                <c:pt idx="372">
                  <c:v>116.79617748341529</c:v>
                </c:pt>
                <c:pt idx="373">
                  <c:v>106.63179756103916</c:v>
                </c:pt>
                <c:pt idx="374">
                  <c:v>96.454197450669113</c:v>
                </c:pt>
                <c:pt idx="375">
                  <c:v>86.263682980329023</c:v>
                </c:pt>
                <c:pt idx="376">
                  <c:v>76.060555806616364</c:v>
                </c:pt>
                <c:pt idx="377">
                  <c:v>65.845113449724977</c:v>
                </c:pt>
                <c:pt idx="378">
                  <c:v>55.617649328822679</c:v>
                </c:pt>
                <c:pt idx="379">
                  <c:v>45.378452797757298</c:v>
                </c:pt>
                <c:pt idx="380">
                  <c:v>35.127809181065402</c:v>
                </c:pt>
                <c:pt idx="381">
                  <c:v>24.865999810258813</c:v>
                </c:pt>
                <c:pt idx="382">
                  <c:v>14.593302060364501</c:v>
                </c:pt>
                <c:pt idx="383">
                  <c:v>4.3099893866943493</c:v>
                </c:pt>
                <c:pt idx="384">
                  <c:v>-5.9836686381781998</c:v>
                </c:pt>
                <c:pt idx="385">
                  <c:v>-5.9939674069424145</c:v>
                </c:pt>
                <c:pt idx="386">
                  <c:v>-6.0042661856542168</c:v>
                </c:pt>
                <c:pt idx="387">
                  <c:v>-6.0145649743133465</c:v>
                </c:pt>
                <c:pt idx="388">
                  <c:v>-6.0248637729195442</c:v>
                </c:pt>
                <c:pt idx="389">
                  <c:v>-6.0351625814725507</c:v>
                </c:pt>
                <c:pt idx="390">
                  <c:v>-6.0454613999721065</c:v>
                </c:pt>
                <c:pt idx="391">
                  <c:v>-6.0557602284179515</c:v>
                </c:pt>
                <c:pt idx="392">
                  <c:v>-6.0660590668098262</c:v>
                </c:pt>
                <c:pt idx="393">
                  <c:v>-6.0763579151474705</c:v>
                </c:pt>
                <c:pt idx="394">
                  <c:v>-6.0866567734306258</c:v>
                </c:pt>
                <c:pt idx="395">
                  <c:v>-6.0969556416590311</c:v>
                </c:pt>
                <c:pt idx="396">
                  <c:v>-6.107254519832428</c:v>
                </c:pt>
                <c:pt idx="397">
                  <c:v>-6.117553407950556</c:v>
                </c:pt>
                <c:pt idx="398">
                  <c:v>-6.127852306013156</c:v>
                </c:pt>
                <c:pt idx="399">
                  <c:v>-6.1381512140199685</c:v>
                </c:pt>
                <c:pt idx="400">
                  <c:v>-6.1484501319707334</c:v>
                </c:pt>
                <c:pt idx="401">
                  <c:v>-6.1587490598651913</c:v>
                </c:pt>
                <c:pt idx="402">
                  <c:v>-6.1690479977030828</c:v>
                </c:pt>
                <c:pt idx="403">
                  <c:v>-6.1793469454841476</c:v>
                </c:pt>
                <c:pt idx="404">
                  <c:v>-6.1896459032081266</c:v>
                </c:pt>
                <c:pt idx="405">
                  <c:v>-6.1999448708747602</c:v>
                </c:pt>
                <c:pt idx="406">
                  <c:v>-6.2102438484837883</c:v>
                </c:pt>
                <c:pt idx="407">
                  <c:v>-6.2205428360349524</c:v>
                </c:pt>
                <c:pt idx="408">
                  <c:v>-6.2308418335279914</c:v>
                </c:pt>
                <c:pt idx="409">
                  <c:v>-6.2411408409626468</c:v>
                </c:pt>
                <c:pt idx="410">
                  <c:v>-6.2514398583386592</c:v>
                </c:pt>
                <c:pt idx="411">
                  <c:v>-6.2617388856557685</c:v>
                </c:pt>
                <c:pt idx="412">
                  <c:v>-6.2720379229137153</c:v>
                </c:pt>
                <c:pt idx="413">
                  <c:v>-6.2823369701122393</c:v>
                </c:pt>
                <c:pt idx="414">
                  <c:v>-6.2926360272510822</c:v>
                </c:pt>
                <c:pt idx="415">
                  <c:v>-6.3029350943299836</c:v>
                </c:pt>
                <c:pt idx="416">
                  <c:v>-6.3132341713486841</c:v>
                </c:pt>
                <c:pt idx="417">
                  <c:v>-6.3235332583069237</c:v>
                </c:pt>
                <c:pt idx="418">
                  <c:v>-6.3338323552044438</c:v>
                </c:pt>
                <c:pt idx="419">
                  <c:v>-6.3441314620409841</c:v>
                </c:pt>
                <c:pt idx="420">
                  <c:v>-6.3544305788162854</c:v>
                </c:pt>
                <c:pt idx="421">
                  <c:v>-6.3647297055300882</c:v>
                </c:pt>
                <c:pt idx="422">
                  <c:v>-6.3750288421821324</c:v>
                </c:pt>
                <c:pt idx="423">
                  <c:v>-6.3853279887721595</c:v>
                </c:pt>
                <c:pt idx="424">
                  <c:v>-6.3956271452999092</c:v>
                </c:pt>
                <c:pt idx="425">
                  <c:v>-6.4059263117651222</c:v>
                </c:pt>
                <c:pt idx="426">
                  <c:v>-6.4162254881675391</c:v>
                </c:pt>
                <c:pt idx="427">
                  <c:v>-6.4265246745068998</c:v>
                </c:pt>
                <c:pt idx="428">
                  <c:v>-6.4368238707829457</c:v>
                </c:pt>
                <c:pt idx="429">
                  <c:v>-6.4471230769954166</c:v>
                </c:pt>
                <c:pt idx="430">
                  <c:v>-6.4574222931440532</c:v>
                </c:pt>
                <c:pt idx="431">
                  <c:v>-6.4677215192285962</c:v>
                </c:pt>
                <c:pt idx="432">
                  <c:v>-6.4780207552487852</c:v>
                </c:pt>
                <c:pt idx="433">
                  <c:v>-6.4883200012043618</c:v>
                </c:pt>
                <c:pt idx="434">
                  <c:v>-6.4986192570950658</c:v>
                </c:pt>
                <c:pt idx="435">
                  <c:v>-6.5089185229206379</c:v>
                </c:pt>
                <c:pt idx="436">
                  <c:v>-6.5192177986808186</c:v>
                </c:pt>
                <c:pt idx="437">
                  <c:v>-6.5295170843753487</c:v>
                </c:pt>
                <c:pt idx="438">
                  <c:v>-6.5398163800039688</c:v>
                </c:pt>
                <c:pt idx="439">
                  <c:v>-6.5501156855664187</c:v>
                </c:pt>
                <c:pt idx="440">
                  <c:v>-6.5604150010624398</c:v>
                </c:pt>
                <c:pt idx="441">
                  <c:v>-6.570714326491772</c:v>
                </c:pt>
                <c:pt idx="442">
                  <c:v>-6.5810136618541559</c:v>
                </c:pt>
                <c:pt idx="443">
                  <c:v>-6.5913130071493322</c:v>
                </c:pt>
                <c:pt idx="444">
                  <c:v>-6.6016123623770415</c:v>
                </c:pt>
                <c:pt idx="445">
                  <c:v>-6.6119117275370245</c:v>
                </c:pt>
                <c:pt idx="446">
                  <c:v>-6.6222111026290209</c:v>
                </c:pt>
                <c:pt idx="447">
                  <c:v>-6.6325104876527723</c:v>
                </c:pt>
                <c:pt idx="448">
                  <c:v>-6.6428098826080184</c:v>
                </c:pt>
                <c:pt idx="449">
                  <c:v>-6.6531092874944999</c:v>
                </c:pt>
                <c:pt idx="450">
                  <c:v>-6.6634087023119584</c:v>
                </c:pt>
                <c:pt idx="451">
                  <c:v>-6.6737081270601335</c:v>
                </c:pt>
                <c:pt idx="452">
                  <c:v>-6.684007561738766</c:v>
                </c:pt>
                <c:pt idx="453">
                  <c:v>-6.6943070063475965</c:v>
                </c:pt>
                <c:pt idx="454">
                  <c:v>-6.7046064608863656</c:v>
                </c:pt>
                <c:pt idx="455">
                  <c:v>-6.714905925354814</c:v>
                </c:pt>
                <c:pt idx="456">
                  <c:v>-6.7252053997526815</c:v>
                </c:pt>
                <c:pt idx="457">
                  <c:v>-6.7355048840797096</c:v>
                </c:pt>
                <c:pt idx="458">
                  <c:v>-6.745804378335639</c:v>
                </c:pt>
                <c:pt idx="459">
                  <c:v>-6.7561038825202093</c:v>
                </c:pt>
                <c:pt idx="460">
                  <c:v>-6.7664033966331623</c:v>
                </c:pt>
                <c:pt idx="461">
                  <c:v>-6.7767029206742375</c:v>
                </c:pt>
                <c:pt idx="462">
                  <c:v>-6.7870024546431758</c:v>
                </c:pt>
                <c:pt idx="463">
                  <c:v>-6.7973019985397185</c:v>
                </c:pt>
                <c:pt idx="464">
                  <c:v>-6.8076015523636055</c:v>
                </c:pt>
                <c:pt idx="465">
                  <c:v>-6.8179011161145775</c:v>
                </c:pt>
                <c:pt idx="466">
                  <c:v>-6.8282006897923759</c:v>
                </c:pt>
                <c:pt idx="467">
                  <c:v>-6.8385002733967406</c:v>
                </c:pt>
                <c:pt idx="468">
                  <c:v>-6.8487998669274122</c:v>
                </c:pt>
                <c:pt idx="469">
                  <c:v>-6.8590994703841313</c:v>
                </c:pt>
                <c:pt idx="470">
                  <c:v>-6.8693990837666385</c:v>
                </c:pt>
                <c:pt idx="471">
                  <c:v>-6.8796987070746747</c:v>
                </c:pt>
                <c:pt idx="472">
                  <c:v>-6.8899983403079812</c:v>
                </c:pt>
                <c:pt idx="473">
                  <c:v>-6.9002979834662979</c:v>
                </c:pt>
                <c:pt idx="474">
                  <c:v>-6.9105976365493653</c:v>
                </c:pt>
                <c:pt idx="475">
                  <c:v>-6.9208972995569242</c:v>
                </c:pt>
                <c:pt idx="476">
                  <c:v>-6.9311969724887152</c:v>
                </c:pt>
                <c:pt idx="477">
                  <c:v>-6.941496655344479</c:v>
                </c:pt>
                <c:pt idx="478">
                  <c:v>-6.9517963481239562</c:v>
                </c:pt>
                <c:pt idx="479">
                  <c:v>-6.9620960508268883</c:v>
                </c:pt>
                <c:pt idx="480">
                  <c:v>-6.9723957634530151</c:v>
                </c:pt>
                <c:pt idx="481">
                  <c:v>-6.9826954860020773</c:v>
                </c:pt>
                <c:pt idx="482">
                  <c:v>-6.9929952184738156</c:v>
                </c:pt>
                <c:pt idx="483">
                  <c:v>-7.0032949608679713</c:v>
                </c:pt>
                <c:pt idx="484">
                  <c:v>-7.0135947131842844</c:v>
                </c:pt>
                <c:pt idx="485">
                  <c:v>-7.0238944754224963</c:v>
                </c:pt>
                <c:pt idx="486">
                  <c:v>-7.0341942475823469</c:v>
                </c:pt>
                <c:pt idx="487">
                  <c:v>-7.0444940296635776</c:v>
                </c:pt>
                <c:pt idx="488">
                  <c:v>-7.0547938216659283</c:v>
                </c:pt>
                <c:pt idx="489">
                  <c:v>-7.0650936235891404</c:v>
                </c:pt>
                <c:pt idx="490">
                  <c:v>-7.0753934354329546</c:v>
                </c:pt>
                <c:pt idx="491">
                  <c:v>-7.0856932571971116</c:v>
                </c:pt>
                <c:pt idx="492">
                  <c:v>-7.0959930888813512</c:v>
                </c:pt>
                <c:pt idx="493">
                  <c:v>-7.1062929304854148</c:v>
                </c:pt>
                <c:pt idx="494">
                  <c:v>-7.116592782009044</c:v>
                </c:pt>
                <c:pt idx="495">
                  <c:v>-7.1268926434519786</c:v>
                </c:pt>
                <c:pt idx="496">
                  <c:v>-7.1371925148139592</c:v>
                </c:pt>
                <c:pt idx="497">
                  <c:v>-7.1474923960947265</c:v>
                </c:pt>
                <c:pt idx="498">
                  <c:v>-7.1577922872940221</c:v>
                </c:pt>
                <c:pt idx="499">
                  <c:v>-7.1680921884115856</c:v>
                </c:pt>
                <c:pt idx="500">
                  <c:v>-7.1783920994471586</c:v>
                </c:pt>
                <c:pt idx="501">
                  <c:v>-7.1886920204004818</c:v>
                </c:pt>
                <c:pt idx="502">
                  <c:v>-7.1989919512712959</c:v>
                </c:pt>
                <c:pt idx="503">
                  <c:v>-7.2092918920593414</c:v>
                </c:pt>
                <c:pt idx="504">
                  <c:v>-7.2195918427643591</c:v>
                </c:pt>
                <c:pt idx="505">
                  <c:v>-7.2298918033860895</c:v>
                </c:pt>
                <c:pt idx="506">
                  <c:v>-7.2401917739242743</c:v>
                </c:pt>
                <c:pt idx="507">
                  <c:v>-7.2504917543786531</c:v>
                </c:pt>
                <c:pt idx="508">
                  <c:v>-7.2607917447489676</c:v>
                </c:pt>
                <c:pt idx="509">
                  <c:v>-7.2710917450349584</c:v>
                </c:pt>
                <c:pt idx="510">
                  <c:v>-7.2813917552363661</c:v>
                </c:pt>
                <c:pt idx="511">
                  <c:v>-7.2916917753529313</c:v>
                </c:pt>
                <c:pt idx="512">
                  <c:v>-7.3019918053843949</c:v>
                </c:pt>
                <c:pt idx="513">
                  <c:v>-7.3122918453304981</c:v>
                </c:pt>
                <c:pt idx="514">
                  <c:v>-7.3225918951909819</c:v>
                </c:pt>
                <c:pt idx="515">
                  <c:v>-7.3328919549655867</c:v>
                </c:pt>
                <c:pt idx="516">
                  <c:v>-7.3431920246540532</c:v>
                </c:pt>
                <c:pt idx="517">
                  <c:v>-7.3534921042561221</c:v>
                </c:pt>
                <c:pt idx="518">
                  <c:v>-7.363792193771534</c:v>
                </c:pt>
                <c:pt idx="519">
                  <c:v>-7.3740922932000306</c:v>
                </c:pt>
                <c:pt idx="520">
                  <c:v>-7.3843924025413523</c:v>
                </c:pt>
                <c:pt idx="521">
                  <c:v>-7.3946925217952399</c:v>
                </c:pt>
                <c:pt idx="522">
                  <c:v>-7.4049926509614341</c:v>
                </c:pt>
                <c:pt idx="523">
                  <c:v>-7.4152927900396755</c:v>
                </c:pt>
                <c:pt idx="524">
                  <c:v>-7.4255929390297055</c:v>
                </c:pt>
                <c:pt idx="525">
                  <c:v>-7.435893097931265</c:v>
                </c:pt>
                <c:pt idx="526">
                  <c:v>-7.4461932667440944</c:v>
                </c:pt>
                <c:pt idx="527">
                  <c:v>-7.4564934454679346</c:v>
                </c:pt>
                <c:pt idx="528">
                  <c:v>-7.4667936341025261</c:v>
                </c:pt>
                <c:pt idx="529">
                  <c:v>-7.4770938326476104</c:v>
                </c:pt>
                <c:pt idx="530">
                  <c:v>-7.4873940411029283</c:v>
                </c:pt>
                <c:pt idx="531">
                  <c:v>-7.4976942594682203</c:v>
                </c:pt>
                <c:pt idx="532">
                  <c:v>-7.5079944877432281</c:v>
                </c:pt>
                <c:pt idx="533">
                  <c:v>-7.5182947259276922</c:v>
                </c:pt>
                <c:pt idx="534">
                  <c:v>-7.5285949740213534</c:v>
                </c:pt>
                <c:pt idx="535">
                  <c:v>-7.5388952320239522</c:v>
                </c:pt>
                <c:pt idx="536">
                  <c:v>-7.5491954999352293</c:v>
                </c:pt>
                <c:pt idx="537">
                  <c:v>-7.5594957777549263</c:v>
                </c:pt>
                <c:pt idx="538">
                  <c:v>-7.5697960654827838</c:v>
                </c:pt>
                <c:pt idx="539">
                  <c:v>-7.5800963631185425</c:v>
                </c:pt>
                <c:pt idx="540">
                  <c:v>-7.5903966706619439</c:v>
                </c:pt>
                <c:pt idx="541">
                  <c:v>-7.6006969881127286</c:v>
                </c:pt>
                <c:pt idx="542">
                  <c:v>-7.6109973154706374</c:v>
                </c:pt>
                <c:pt idx="543">
                  <c:v>-7.6212976527354108</c:v>
                </c:pt>
                <c:pt idx="544">
                  <c:v>-7.6315979999067904</c:v>
                </c:pt>
                <c:pt idx="545">
                  <c:v>-7.6418983569845169</c:v>
                </c:pt>
                <c:pt idx="546">
                  <c:v>-7.6521987239683318</c:v>
                </c:pt>
                <c:pt idx="547">
                  <c:v>-7.6624991008579748</c:v>
                </c:pt>
                <c:pt idx="548">
                  <c:v>-7.6727994876531875</c:v>
                </c:pt>
                <c:pt idx="549">
                  <c:v>-7.6830998843537115</c:v>
                </c:pt>
                <c:pt idx="550">
                  <c:v>-7.6934002909592865</c:v>
                </c:pt>
                <c:pt idx="551">
                  <c:v>-7.703700707469654</c:v>
                </c:pt>
                <c:pt idx="552">
                  <c:v>-7.7140011338845547</c:v>
                </c:pt>
                <c:pt idx="553">
                  <c:v>-7.7243015702037301</c:v>
                </c:pt>
                <c:pt idx="554">
                  <c:v>-7.7346020164269209</c:v>
                </c:pt>
                <c:pt idx="555">
                  <c:v>-7.7449024725538678</c:v>
                </c:pt>
                <c:pt idx="556">
                  <c:v>-7.7552029385843122</c:v>
                </c:pt>
                <c:pt idx="557">
                  <c:v>-7.7655034145179949</c:v>
                </c:pt>
                <c:pt idx="558">
                  <c:v>-7.7758039003546564</c:v>
                </c:pt>
                <c:pt idx="559">
                  <c:v>-7.7861043960940384</c:v>
                </c:pt>
                <c:pt idx="560">
                  <c:v>-7.7964049017358814</c:v>
                </c:pt>
                <c:pt idx="561">
                  <c:v>-7.8067054172799262</c:v>
                </c:pt>
                <c:pt idx="562">
                  <c:v>-7.8170059427259142</c:v>
                </c:pt>
                <c:pt idx="563">
                  <c:v>-7.8273064780735861</c:v>
                </c:pt>
                <c:pt idx="564">
                  <c:v>-7.8376070233226836</c:v>
                </c:pt>
                <c:pt idx="565">
                  <c:v>-7.8479075784729471</c:v>
                </c:pt>
                <c:pt idx="566">
                  <c:v>-7.8582081435241173</c:v>
                </c:pt>
                <c:pt idx="567">
                  <c:v>-7.8685087184759359</c:v>
                </c:pt>
                <c:pt idx="568">
                  <c:v>-7.8788093033281434</c:v>
                </c:pt>
                <c:pt idx="569">
                  <c:v>-7.8891098980804806</c:v>
                </c:pt>
                <c:pt idx="570">
                  <c:v>-7.8994105027326889</c:v>
                </c:pt>
                <c:pt idx="571">
                  <c:v>-7.9097111172845098</c:v>
                </c:pt>
                <c:pt idx="572">
                  <c:v>-7.9200117417356832</c:v>
                </c:pt>
                <c:pt idx="573">
                  <c:v>-7.9303123760859515</c:v>
                </c:pt>
                <c:pt idx="574">
                  <c:v>-7.9406130203350545</c:v>
                </c:pt>
                <c:pt idx="575">
                  <c:v>-7.9509136744827336</c:v>
                </c:pt>
                <c:pt idx="576">
                  <c:v>-7.9612143385287304</c:v>
                </c:pt>
                <c:pt idx="577">
                  <c:v>-7.9715150124727856</c:v>
                </c:pt>
                <c:pt idx="578">
                  <c:v>-7.9818156963146398</c:v>
                </c:pt>
                <c:pt idx="579">
                  <c:v>-7.9921163900540346</c:v>
                </c:pt>
                <c:pt idx="580">
                  <c:v>-8.0024170936907097</c:v>
                </c:pt>
                <c:pt idx="581">
                  <c:v>-8.0127178072244085</c:v>
                </c:pt>
                <c:pt idx="582">
                  <c:v>-8.0230185306548698</c:v>
                </c:pt>
                <c:pt idx="583">
                  <c:v>-8.033319263981836</c:v>
                </c:pt>
                <c:pt idx="584">
                  <c:v>-8.0436200072050479</c:v>
                </c:pt>
                <c:pt idx="585">
                  <c:v>-8.053920760324246</c:v>
                </c:pt>
                <c:pt idx="586">
                  <c:v>-8.0642215233391727</c:v>
                </c:pt>
                <c:pt idx="587">
                  <c:v>-8.0745222962495689</c:v>
                </c:pt>
                <c:pt idx="588">
                  <c:v>-8.0848230790551749</c:v>
                </c:pt>
                <c:pt idx="589">
                  <c:v>-8.0951238717557317</c:v>
                </c:pt>
                <c:pt idx="590">
                  <c:v>-8.1054246743509797</c:v>
                </c:pt>
                <c:pt idx="591">
                  <c:v>-8.1157254868406614</c:v>
                </c:pt>
                <c:pt idx="592">
                  <c:v>-8.1260263092245175</c:v>
                </c:pt>
                <c:pt idx="593">
                  <c:v>-8.1363271415022886</c:v>
                </c:pt>
                <c:pt idx="594">
                  <c:v>-8.1466279836737154</c:v>
                </c:pt>
                <c:pt idx="595">
                  <c:v>-8.1569288357385403</c:v>
                </c:pt>
                <c:pt idx="596">
                  <c:v>-8.167229697696504</c:v>
                </c:pt>
                <c:pt idx="597">
                  <c:v>-8.177530569547347</c:v>
                </c:pt>
                <c:pt idx="598">
                  <c:v>-8.1878314512908119</c:v>
                </c:pt>
                <c:pt idx="599">
                  <c:v>-8.1981323429266393</c:v>
                </c:pt>
                <c:pt idx="600">
                  <c:v>-8.2084332444545698</c:v>
                </c:pt>
                <c:pt idx="601">
                  <c:v>-8.2187341558743441</c:v>
                </c:pt>
                <c:pt idx="602">
                  <c:v>-8.2290350771857028</c:v>
                </c:pt>
                <c:pt idx="603">
                  <c:v>-8.2393360083883884</c:v>
                </c:pt>
                <c:pt idx="604">
                  <c:v>-8.2496369494821415</c:v>
                </c:pt>
                <c:pt idx="605">
                  <c:v>-8.2599379004667046</c:v>
                </c:pt>
                <c:pt idx="606">
                  <c:v>-8.2702388613418165</c:v>
                </c:pt>
                <c:pt idx="607">
                  <c:v>-8.2805398321072197</c:v>
                </c:pt>
                <c:pt idx="608">
                  <c:v>-8.2908408127626565</c:v>
                </c:pt>
                <c:pt idx="609">
                  <c:v>-8.3011418033078659</c:v>
                </c:pt>
                <c:pt idx="610">
                  <c:v>-8.3114428037425903</c:v>
                </c:pt>
                <c:pt idx="611">
                  <c:v>-8.3217438140665703</c:v>
                </c:pt>
                <c:pt idx="612">
                  <c:v>-8.3320448342795466</c:v>
                </c:pt>
                <c:pt idx="613">
                  <c:v>-8.3423458643812616</c:v>
                </c:pt>
                <c:pt idx="614">
                  <c:v>-8.352646904371456</c:v>
                </c:pt>
                <c:pt idx="615">
                  <c:v>-8.3629479542498704</c:v>
                </c:pt>
                <c:pt idx="616">
                  <c:v>-8.3732490140162472</c:v>
                </c:pt>
                <c:pt idx="617">
                  <c:v>-8.3835500836703254</c:v>
                </c:pt>
                <c:pt idx="618">
                  <c:v>-8.3938511632118491</c:v>
                </c:pt>
                <c:pt idx="619">
                  <c:v>-8.4041522526405572</c:v>
                </c:pt>
                <c:pt idx="620">
                  <c:v>-8.4144533519561922</c:v>
                </c:pt>
                <c:pt idx="621">
                  <c:v>-8.4247544611584946</c:v>
                </c:pt>
                <c:pt idx="622">
                  <c:v>-8.4350555802472051</c:v>
                </c:pt>
                <c:pt idx="623">
                  <c:v>-8.4453567092220663</c:v>
                </c:pt>
                <c:pt idx="624">
                  <c:v>-8.4556578480828186</c:v>
                </c:pt>
                <c:pt idx="625">
                  <c:v>-8.4659589968292028</c:v>
                </c:pt>
                <c:pt idx="626">
                  <c:v>-8.4762601554609613</c:v>
                </c:pt>
                <c:pt idx="627">
                  <c:v>-8.4865613239778348</c:v>
                </c:pt>
                <c:pt idx="628">
                  <c:v>-8.4968625023795639</c:v>
                </c:pt>
                <c:pt idx="629">
                  <c:v>-8.507163690665891</c:v>
                </c:pt>
                <c:pt idx="630">
                  <c:v>-8.5174648888365567</c:v>
                </c:pt>
                <c:pt idx="631">
                  <c:v>-8.5277660968913018</c:v>
                </c:pt>
                <c:pt idx="632">
                  <c:v>-8.5380673148298687</c:v>
                </c:pt>
                <c:pt idx="633">
                  <c:v>-8.548368542651998</c:v>
                </c:pt>
                <c:pt idx="634">
                  <c:v>-8.5586697803574303</c:v>
                </c:pt>
                <c:pt idx="635">
                  <c:v>-8.5689710279459081</c:v>
                </c:pt>
                <c:pt idx="636">
                  <c:v>-8.5792722854171721</c:v>
                </c:pt>
                <c:pt idx="637">
                  <c:v>-8.5895735527709629</c:v>
                </c:pt>
                <c:pt idx="638">
                  <c:v>-8.5998748300070229</c:v>
                </c:pt>
                <c:pt idx="639">
                  <c:v>-8.6101761171250928</c:v>
                </c:pt>
                <c:pt idx="640">
                  <c:v>-8.6204774141249132</c:v>
                </c:pt>
                <c:pt idx="641">
                  <c:v>-8.6307787210062266</c:v>
                </c:pt>
                <c:pt idx="642">
                  <c:v>-8.6410800377687735</c:v>
                </c:pt>
                <c:pt idx="643">
                  <c:v>-8.6513813644122948</c:v>
                </c:pt>
                <c:pt idx="644">
                  <c:v>-8.6616827009365327</c:v>
                </c:pt>
                <c:pt idx="645">
                  <c:v>-8.671984047341228</c:v>
                </c:pt>
                <c:pt idx="646">
                  <c:v>-8.6822854036261212</c:v>
                </c:pt>
                <c:pt idx="647">
                  <c:v>-8.6925867697909549</c:v>
                </c:pt>
                <c:pt idx="648">
                  <c:v>-8.7028881458354697</c:v>
                </c:pt>
                <c:pt idx="649">
                  <c:v>-8.7131895317594079</c:v>
                </c:pt>
                <c:pt idx="650">
                  <c:v>-8.7234909275625103</c:v>
                </c:pt>
                <c:pt idx="651">
                  <c:v>-8.7337923332445175</c:v>
                </c:pt>
                <c:pt idx="652">
                  <c:v>-8.744093748805172</c:v>
                </c:pt>
                <c:pt idx="653">
                  <c:v>-8.7543951742442143</c:v>
                </c:pt>
                <c:pt idx="654">
                  <c:v>-8.764696609561387</c:v>
                </c:pt>
                <c:pt idx="655">
                  <c:v>-8.7749980547564288</c:v>
                </c:pt>
                <c:pt idx="656">
                  <c:v>-8.785299509829084</c:v>
                </c:pt>
                <c:pt idx="657">
                  <c:v>-8.7956009747790915</c:v>
                </c:pt>
                <c:pt idx="658">
                  <c:v>-8.8059024496061937</c:v>
                </c:pt>
                <c:pt idx="659">
                  <c:v>-8.8162039343101331</c:v>
                </c:pt>
                <c:pt idx="660">
                  <c:v>-8.8265054288906484</c:v>
                </c:pt>
                <c:pt idx="661">
                  <c:v>-8.8368069333474839</c:v>
                </c:pt>
                <c:pt idx="662">
                  <c:v>-8.8471084476803785</c:v>
                </c:pt>
                <c:pt idx="663">
                  <c:v>-8.8574099718890746</c:v>
                </c:pt>
                <c:pt idx="664">
                  <c:v>-8.8677115059733129</c:v>
                </c:pt>
                <c:pt idx="665">
                  <c:v>-8.8780130499328358</c:v>
                </c:pt>
                <c:pt idx="666">
                  <c:v>-8.8883146037673839</c:v>
                </c:pt>
                <c:pt idx="667">
                  <c:v>-8.8986161674766997</c:v>
                </c:pt>
                <c:pt idx="668">
                  <c:v>-8.9089177410605238</c:v>
                </c:pt>
                <c:pt idx="669">
                  <c:v>-8.9192193245185969</c:v>
                </c:pt>
                <c:pt idx="670">
                  <c:v>-8.9295209178506614</c:v>
                </c:pt>
                <c:pt idx="671">
                  <c:v>-8.9398225210564579</c:v>
                </c:pt>
                <c:pt idx="672">
                  <c:v>-8.9501241341357289</c:v>
                </c:pt>
                <c:pt idx="673">
                  <c:v>-8.9604257570882151</c:v>
                </c:pt>
                <c:pt idx="674">
                  <c:v>-8.970727389913657</c:v>
                </c:pt>
                <c:pt idx="675">
                  <c:v>-8.9810290326117972</c:v>
                </c:pt>
                <c:pt idx="676">
                  <c:v>-8.991330685182378</c:v>
                </c:pt>
                <c:pt idx="677">
                  <c:v>-9.0016323476251383</c:v>
                </c:pt>
                <c:pt idx="678">
                  <c:v>-9.0119340199398223</c:v>
                </c:pt>
                <c:pt idx="679">
                  <c:v>-9.022235702126169</c:v>
                </c:pt>
                <c:pt idx="680">
                  <c:v>-9.0325373941839207</c:v>
                </c:pt>
                <c:pt idx="681">
                  <c:v>-9.0428390961128198</c:v>
                </c:pt>
                <c:pt idx="682">
                  <c:v>-9.053140807912607</c:v>
                </c:pt>
                <c:pt idx="683">
                  <c:v>-9.063442529583023</c:v>
                </c:pt>
                <c:pt idx="684">
                  <c:v>-9.0737442611238102</c:v>
                </c:pt>
                <c:pt idx="685">
                  <c:v>-9.0840460025347092</c:v>
                </c:pt>
                <c:pt idx="686">
                  <c:v>-9.0943477538154625</c:v>
                </c:pt>
                <c:pt idx="687">
                  <c:v>-9.1046495149658107</c:v>
                </c:pt>
                <c:pt idx="688">
                  <c:v>-9.1149512859854944</c:v>
                </c:pt>
                <c:pt idx="689">
                  <c:v>-9.1252530668742562</c:v>
                </c:pt>
                <c:pt idx="690">
                  <c:v>-9.1355548576318384</c:v>
                </c:pt>
                <c:pt idx="691">
                  <c:v>-9.1458566582579817</c:v>
                </c:pt>
                <c:pt idx="692">
                  <c:v>-9.1561584687524267</c:v>
                </c:pt>
                <c:pt idx="693">
                  <c:v>-9.1664602891149158</c:v>
                </c:pt>
                <c:pt idx="694">
                  <c:v>-9.1767621193451898</c:v>
                </c:pt>
                <c:pt idx="695">
                  <c:v>-9.187063959442991</c:v>
                </c:pt>
                <c:pt idx="696">
                  <c:v>-9.1973658094080601</c:v>
                </c:pt>
                <c:pt idx="697">
                  <c:v>-9.2076676692401396</c:v>
                </c:pt>
                <c:pt idx="698">
                  <c:v>-9.21796953893897</c:v>
                </c:pt>
                <c:pt idx="699">
                  <c:v>-9.2282714185042938</c:v>
                </c:pt>
                <c:pt idx="700">
                  <c:v>-9.2385733079358516</c:v>
                </c:pt>
                <c:pt idx="701">
                  <c:v>-9.248875207233386</c:v>
                </c:pt>
                <c:pt idx="702">
                  <c:v>-9.2591771163966374</c:v>
                </c:pt>
                <c:pt idx="703">
                  <c:v>-9.2694790354253467</c:v>
                </c:pt>
                <c:pt idx="704">
                  <c:v>-9.2797809643192561</c:v>
                </c:pt>
                <c:pt idx="705">
                  <c:v>-9.2900829030781082</c:v>
                </c:pt>
                <c:pt idx="706">
                  <c:v>-9.3003848517016436</c:v>
                </c:pt>
                <c:pt idx="707">
                  <c:v>-9.3106868101896048</c:v>
                </c:pt>
                <c:pt idx="708">
                  <c:v>-9.3209887785417322</c:v>
                </c:pt>
                <c:pt idx="709">
                  <c:v>-9.3312907567577668</c:v>
                </c:pt>
                <c:pt idx="710">
                  <c:v>-9.3415927448374507</c:v>
                </c:pt>
                <c:pt idx="711">
                  <c:v>-9.3518947427805266</c:v>
                </c:pt>
                <c:pt idx="712">
                  <c:v>-9.362196750586735</c:v>
                </c:pt>
                <c:pt idx="713">
                  <c:v>-9.3724987682558165</c:v>
                </c:pt>
                <c:pt idx="714">
                  <c:v>-9.3828007957875137</c:v>
                </c:pt>
                <c:pt idx="715">
                  <c:v>-9.3931028331815689</c:v>
                </c:pt>
                <c:pt idx="716">
                  <c:v>-9.4034048804377228</c:v>
                </c:pt>
                <c:pt idx="717">
                  <c:v>-9.4137069375557161</c:v>
                </c:pt>
                <c:pt idx="718">
                  <c:v>-9.4240090045352911</c:v>
                </c:pt>
                <c:pt idx="719">
                  <c:v>-9.4343110813761903</c:v>
                </c:pt>
                <c:pt idx="720">
                  <c:v>-9.4446131680781544</c:v>
                </c:pt>
                <c:pt idx="721">
                  <c:v>-9.454915264640924</c:v>
                </c:pt>
                <c:pt idx="722">
                  <c:v>-9.4652173710642415</c:v>
                </c:pt>
                <c:pt idx="723">
                  <c:v>-9.4755194873478494</c:v>
                </c:pt>
                <c:pt idx="724">
                  <c:v>-9.4858216134914883</c:v>
                </c:pt>
                <c:pt idx="725">
                  <c:v>-9.4961237494949007</c:v>
                </c:pt>
                <c:pt idx="726">
                  <c:v>-9.5064258953578271</c:v>
                </c:pt>
                <c:pt idx="727">
                  <c:v>-9.5167280510800101</c:v>
                </c:pt>
                <c:pt idx="728">
                  <c:v>-9.5270302166611902</c:v>
                </c:pt>
                <c:pt idx="729">
                  <c:v>-9.5373323921011099</c:v>
                </c:pt>
                <c:pt idx="730">
                  <c:v>-9.5476345773995099</c:v>
                </c:pt>
                <c:pt idx="731">
                  <c:v>-9.5579367725561326</c:v>
                </c:pt>
                <c:pt idx="732">
                  <c:v>-9.5682389775707204</c:v>
                </c:pt>
                <c:pt idx="733">
                  <c:v>-9.5785411924430139</c:v>
                </c:pt>
                <c:pt idx="734">
                  <c:v>-9.5888434171727539</c:v>
                </c:pt>
                <c:pt idx="735">
                  <c:v>-9.5991456517596827</c:v>
                </c:pt>
                <c:pt idx="736">
                  <c:v>-9.6094478962035428</c:v>
                </c:pt>
                <c:pt idx="737">
                  <c:v>-9.6197501505040748</c:v>
                </c:pt>
                <c:pt idx="738">
                  <c:v>-9.6300524146610211</c:v>
                </c:pt>
                <c:pt idx="739">
                  <c:v>-9.6403546886741225</c:v>
                </c:pt>
                <c:pt idx="740">
                  <c:v>-9.6506569725431213</c:v>
                </c:pt>
                <c:pt idx="741">
                  <c:v>-9.6609592662677581</c:v>
                </c:pt>
                <c:pt idx="742">
                  <c:v>-9.6712615698477755</c:v>
                </c:pt>
                <c:pt idx="743">
                  <c:v>-9.6815638832829158</c:v>
                </c:pt>
                <c:pt idx="744">
                  <c:v>-9.6918662065729198</c:v>
                </c:pt>
                <c:pt idx="745">
                  <c:v>-9.7021685397175297</c:v>
                </c:pt>
                <c:pt idx="746">
                  <c:v>-9.7124708827164863</c:v>
                </c:pt>
                <c:pt idx="747">
                  <c:v>-9.722773235569532</c:v>
                </c:pt>
                <c:pt idx="748">
                  <c:v>-9.7330755982764074</c:v>
                </c:pt>
                <c:pt idx="749">
                  <c:v>-9.7433779708368551</c:v>
                </c:pt>
                <c:pt idx="750">
                  <c:v>-9.7536803532506156</c:v>
                </c:pt>
                <c:pt idx="751">
                  <c:v>-9.7639827455174331</c:v>
                </c:pt>
                <c:pt idx="752">
                  <c:v>-9.7742851476370465</c:v>
                </c:pt>
                <c:pt idx="753">
                  <c:v>-9.7845875596092</c:v>
                </c:pt>
                <c:pt idx="754">
                  <c:v>-9.7948899814336343</c:v>
                </c:pt>
                <c:pt idx="755">
                  <c:v>-9.80519241311009</c:v>
                </c:pt>
                <c:pt idx="756">
                  <c:v>-9.8154948546383096</c:v>
                </c:pt>
                <c:pt idx="757">
                  <c:v>-9.8257973060180355</c:v>
                </c:pt>
                <c:pt idx="758">
                  <c:v>-9.8360997672490083</c:v>
                </c:pt>
                <c:pt idx="759">
                  <c:v>-9.8464022383309704</c:v>
                </c:pt>
                <c:pt idx="760">
                  <c:v>-9.8567047192636625</c:v>
                </c:pt>
                <c:pt idx="761">
                  <c:v>-9.8670072100468271</c:v>
                </c:pt>
                <c:pt idx="762">
                  <c:v>-9.8773097106802066</c:v>
                </c:pt>
                <c:pt idx="763">
                  <c:v>-9.8876122211635415</c:v>
                </c:pt>
                <c:pt idx="764">
                  <c:v>-9.8979147414965745</c:v>
                </c:pt>
                <c:pt idx="765">
                  <c:v>-9.9082172716790478</c:v>
                </c:pt>
                <c:pt idx="766">
                  <c:v>-9.9185198117107021</c:v>
                </c:pt>
                <c:pt idx="767">
                  <c:v>-9.9288223615912781</c:v>
                </c:pt>
                <c:pt idx="768">
                  <c:v>-9.9391249213205199</c:v>
                </c:pt>
                <c:pt idx="769">
                  <c:v>-9.9494274908981684</c:v>
                </c:pt>
                <c:pt idx="770">
                  <c:v>-9.959730070323964</c:v>
                </c:pt>
                <c:pt idx="771">
                  <c:v>-9.9700326595976492</c:v>
                </c:pt>
                <c:pt idx="772">
                  <c:v>-9.9803352587189664</c:v>
                </c:pt>
                <c:pt idx="773">
                  <c:v>-9.9906378676876582</c:v>
                </c:pt>
                <c:pt idx="774">
                  <c:v>-10.000940486503465</c:v>
                </c:pt>
                <c:pt idx="775">
                  <c:v>-10.011243115166129</c:v>
                </c:pt>
                <c:pt idx="776">
                  <c:v>-10.021545753675392</c:v>
                </c:pt>
                <c:pt idx="777">
                  <c:v>-10.031848402030995</c:v>
                </c:pt>
                <c:pt idx="778">
                  <c:v>-10.04215106023268</c:v>
                </c:pt>
                <c:pt idx="779">
                  <c:v>-10.05245372828019</c:v>
                </c:pt>
                <c:pt idx="780">
                  <c:v>-10.062756406173266</c:v>
                </c:pt>
                <c:pt idx="781">
                  <c:v>-10.073059093911649</c:v>
                </c:pt>
                <c:pt idx="782">
                  <c:v>-10.083361791495081</c:v>
                </c:pt>
                <c:pt idx="783">
                  <c:v>-10.093664498923305</c:v>
                </c:pt>
                <c:pt idx="784">
                  <c:v>-10.103967216196063</c:v>
                </c:pt>
                <c:pt idx="785">
                  <c:v>-10.114269943313095</c:v>
                </c:pt>
                <c:pt idx="786">
                  <c:v>-10.124572680274145</c:v>
                </c:pt>
                <c:pt idx="787">
                  <c:v>-10.134875427078953</c:v>
                </c:pt>
                <c:pt idx="788">
                  <c:v>-10.145178183727261</c:v>
                </c:pt>
                <c:pt idx="789">
                  <c:v>-10.155480950218811</c:v>
                </c:pt>
                <c:pt idx="790">
                  <c:v>-10.165783726553345</c:v>
                </c:pt>
                <c:pt idx="791">
                  <c:v>-10.176086512730606</c:v>
                </c:pt>
                <c:pt idx="792">
                  <c:v>-10.186389308750334</c:v>
                </c:pt>
                <c:pt idx="793">
                  <c:v>-10.196692114612272</c:v>
                </c:pt>
                <c:pt idx="794">
                  <c:v>-10.206994930316162</c:v>
                </c:pt>
                <c:pt idx="795">
                  <c:v>-10.217297755861745</c:v>
                </c:pt>
                <c:pt idx="796">
                  <c:v>-10.227600591248763</c:v>
                </c:pt>
                <c:pt idx="797">
                  <c:v>-10.237903436476957</c:v>
                </c:pt>
                <c:pt idx="798">
                  <c:v>-10.248206291546071</c:v>
                </c:pt>
                <c:pt idx="799">
                  <c:v>-10.258509156455846</c:v>
                </c:pt>
                <c:pt idx="800">
                  <c:v>-10.268812031206023</c:v>
                </c:pt>
                <c:pt idx="801">
                  <c:v>-10.279114915796345</c:v>
                </c:pt>
                <c:pt idx="802">
                  <c:v>-10.289417810226553</c:v>
                </c:pt>
                <c:pt idx="803">
                  <c:v>-10.299720714496388</c:v>
                </c:pt>
                <c:pt idx="804">
                  <c:v>-10.310023628605594</c:v>
                </c:pt>
                <c:pt idx="805">
                  <c:v>-10.320326552553912</c:v>
                </c:pt>
                <c:pt idx="806">
                  <c:v>-10.330629486341083</c:v>
                </c:pt>
                <c:pt idx="807">
                  <c:v>-10.34093242996685</c:v>
                </c:pt>
                <c:pt idx="808">
                  <c:v>-10.351235383430955</c:v>
                </c:pt>
                <c:pt idx="809">
                  <c:v>-10.361538346733141</c:v>
                </c:pt>
                <c:pt idx="810">
                  <c:v>-10.371841319873148</c:v>
                </c:pt>
                <c:pt idx="811">
                  <c:v>-10.382144302850719</c:v>
                </c:pt>
                <c:pt idx="812">
                  <c:v>-10.392447295665594</c:v>
                </c:pt>
                <c:pt idx="813">
                  <c:v>-10.402750298317516</c:v>
                </c:pt>
                <c:pt idx="814">
                  <c:v>-10.413053310806227</c:v>
                </c:pt>
                <c:pt idx="815">
                  <c:v>-10.423356333131469</c:v>
                </c:pt>
                <c:pt idx="816">
                  <c:v>-10.433659365292984</c:v>
                </c:pt>
                <c:pt idx="817">
                  <c:v>-10.443962407290515</c:v>
                </c:pt>
                <c:pt idx="818">
                  <c:v>-10.454265459123802</c:v>
                </c:pt>
                <c:pt idx="819">
                  <c:v>-10.464568520792588</c:v>
                </c:pt>
                <c:pt idx="820">
                  <c:v>-10.474871592296614</c:v>
                </c:pt>
                <c:pt idx="821">
                  <c:v>-10.485174673635623</c:v>
                </c:pt>
                <c:pt idx="822">
                  <c:v>-10.495477764809356</c:v>
                </c:pt>
                <c:pt idx="823">
                  <c:v>-10.505780865817558</c:v>
                </c:pt>
                <c:pt idx="824">
                  <c:v>-10.516083976659967</c:v>
                </c:pt>
                <c:pt idx="825">
                  <c:v>-10.526387097336327</c:v>
                </c:pt>
                <c:pt idx="826">
                  <c:v>-10.536690227846378</c:v>
                </c:pt>
                <c:pt idx="827">
                  <c:v>-10.546993368189865</c:v>
                </c:pt>
                <c:pt idx="828">
                  <c:v>-10.557296518366527</c:v>
                </c:pt>
                <c:pt idx="829">
                  <c:v>-10.567599678376109</c:v>
                </c:pt>
                <c:pt idx="830">
                  <c:v>-10.577902848218351</c:v>
                </c:pt>
                <c:pt idx="831">
                  <c:v>-10.588206027892994</c:v>
                </c:pt>
                <c:pt idx="832">
                  <c:v>-10.598509217399782</c:v>
                </c:pt>
                <c:pt idx="833">
                  <c:v>-10.608812416738456</c:v>
                </c:pt>
                <c:pt idx="834">
                  <c:v>-10.619115625908758</c:v>
                </c:pt>
                <c:pt idx="835">
                  <c:v>-10.629418844910431</c:v>
                </c:pt>
                <c:pt idx="836">
                  <c:v>-10.639722073743217</c:v>
                </c:pt>
                <c:pt idx="837">
                  <c:v>-10.650025312406857</c:v>
                </c:pt>
                <c:pt idx="838">
                  <c:v>-10.660328560901092</c:v>
                </c:pt>
                <c:pt idx="839">
                  <c:v>-10.670631819225667</c:v>
                </c:pt>
                <c:pt idx="840">
                  <c:v>-10.680935087380321</c:v>
                </c:pt>
                <c:pt idx="841">
                  <c:v>-10.691238365364798</c:v>
                </c:pt>
                <c:pt idx="842">
                  <c:v>-10.70154165317884</c:v>
                </c:pt>
                <c:pt idx="843">
                  <c:v>-10.711844950822186</c:v>
                </c:pt>
                <c:pt idx="844">
                  <c:v>-10.722148258294583</c:v>
                </c:pt>
                <c:pt idx="845">
                  <c:v>-10.732451575595769</c:v>
                </c:pt>
                <c:pt idx="846">
                  <c:v>-10.742754902725489</c:v>
                </c:pt>
                <c:pt idx="847">
                  <c:v>-10.753058239683481</c:v>
                </c:pt>
                <c:pt idx="848">
                  <c:v>-10.763361586469491</c:v>
                </c:pt>
                <c:pt idx="849">
                  <c:v>-10.77366494308326</c:v>
                </c:pt>
                <c:pt idx="850">
                  <c:v>-10.783968309524528</c:v>
                </c:pt>
                <c:pt idx="851">
                  <c:v>-10.79427168579304</c:v>
                </c:pt>
                <c:pt idx="852">
                  <c:v>-10.804575071888538</c:v>
                </c:pt>
                <c:pt idx="853">
                  <c:v>-10.814878467810761</c:v>
                </c:pt>
                <c:pt idx="854">
                  <c:v>-10.825181873559453</c:v>
                </c:pt>
                <c:pt idx="855">
                  <c:v>-10.835485289134356</c:v>
                </c:pt>
                <c:pt idx="856">
                  <c:v>-10.845788714535212</c:v>
                </c:pt>
                <c:pt idx="857">
                  <c:v>-10.856092149761764</c:v>
                </c:pt>
                <c:pt idx="858">
                  <c:v>-10.866395594813753</c:v>
                </c:pt>
                <c:pt idx="859">
                  <c:v>-10.876699049690922</c:v>
                </c:pt>
                <c:pt idx="860">
                  <c:v>-10.887002514393012</c:v>
                </c:pt>
                <c:pt idx="861">
                  <c:v>-10.897305988919765</c:v>
                </c:pt>
                <c:pt idx="862">
                  <c:v>-10.907609473270924</c:v>
                </c:pt>
                <c:pt idx="863">
                  <c:v>-10.917912967446231</c:v>
                </c:pt>
                <c:pt idx="864">
                  <c:v>-10.928216471445428</c:v>
                </c:pt>
                <c:pt idx="865">
                  <c:v>-10.938519985268256</c:v>
                </c:pt>
                <c:pt idx="866">
                  <c:v>-10.948823508914458</c:v>
                </c:pt>
                <c:pt idx="867">
                  <c:v>-10.959127042383777</c:v>
                </c:pt>
                <c:pt idx="868">
                  <c:v>-10.969430585675953</c:v>
                </c:pt>
                <c:pt idx="869">
                  <c:v>-10.979734138790731</c:v>
                </c:pt>
                <c:pt idx="870">
                  <c:v>-10.99003770172785</c:v>
                </c:pt>
                <c:pt idx="871">
                  <c:v>-11.000341274487054</c:v>
                </c:pt>
                <c:pt idx="872">
                  <c:v>-11.010644857068085</c:v>
                </c:pt>
                <c:pt idx="873">
                  <c:v>-11.020948449470685</c:v>
                </c:pt>
                <c:pt idx="874">
                  <c:v>-11.031252051694596</c:v>
                </c:pt>
                <c:pt idx="875">
                  <c:v>-11.04155566373956</c:v>
                </c:pt>
                <c:pt idx="876">
                  <c:v>-11.051859285605319</c:v>
                </c:pt>
                <c:pt idx="877">
                  <c:v>-11.062162917291616</c:v>
                </c:pt>
                <c:pt idx="878">
                  <c:v>-11.072466558798192</c:v>
                </c:pt>
                <c:pt idx="879">
                  <c:v>-11.08277021012479</c:v>
                </c:pt>
                <c:pt idx="880">
                  <c:v>-11.093073871271153</c:v>
                </c:pt>
                <c:pt idx="881">
                  <c:v>-11.103377542237022</c:v>
                </c:pt>
                <c:pt idx="882">
                  <c:v>-11.113681223022139</c:v>
                </c:pt>
                <c:pt idx="883">
                  <c:v>-11.123984913626247</c:v>
                </c:pt>
                <c:pt idx="884">
                  <c:v>-11.134288614049087</c:v>
                </c:pt>
                <c:pt idx="885">
                  <c:v>-11.144592324290402</c:v>
                </c:pt>
                <c:pt idx="886">
                  <c:v>-11.154896044349934</c:v>
                </c:pt>
                <c:pt idx="887">
                  <c:v>-11.165199774227426</c:v>
                </c:pt>
                <c:pt idx="888">
                  <c:v>-11.175503513922619</c:v>
                </c:pt>
                <c:pt idx="889">
                  <c:v>-11.185807263435256</c:v>
                </c:pt>
                <c:pt idx="890">
                  <c:v>-11.196111022765079</c:v>
                </c:pt>
                <c:pt idx="891">
                  <c:v>-11.206414791911829</c:v>
                </c:pt>
                <c:pt idx="892">
                  <c:v>-11.216718570875249</c:v>
                </c:pt>
                <c:pt idx="893">
                  <c:v>-11.227022359655082</c:v>
                </c:pt>
                <c:pt idx="894">
                  <c:v>-11.23732615825107</c:v>
                </c:pt>
                <c:pt idx="895">
                  <c:v>-11.247629966662956</c:v>
                </c:pt>
                <c:pt idx="896">
                  <c:v>-11.257933784890479</c:v>
                </c:pt>
                <c:pt idx="897">
                  <c:v>-11.268237612933385</c:v>
                </c:pt>
                <c:pt idx="898">
                  <c:v>-11.278541450791414</c:v>
                </c:pt>
                <c:pt idx="899">
                  <c:v>-11.288845298464308</c:v>
                </c:pt>
                <c:pt idx="900">
                  <c:v>-11.29914915595181</c:v>
                </c:pt>
                <c:pt idx="901">
                  <c:v>-11.309453023253662</c:v>
                </c:pt>
                <c:pt idx="902">
                  <c:v>-11.319756900369606</c:v>
                </c:pt>
                <c:pt idx="903">
                  <c:v>-11.330060787299386</c:v>
                </c:pt>
                <c:pt idx="904">
                  <c:v>-11.340364684042743</c:v>
                </c:pt>
                <c:pt idx="905">
                  <c:v>-11.350668590599419</c:v>
                </c:pt>
                <c:pt idx="906">
                  <c:v>-11.360972506969157</c:v>
                </c:pt>
                <c:pt idx="907">
                  <c:v>-11.371276433151698</c:v>
                </c:pt>
                <c:pt idx="908">
                  <c:v>-11.381580369146786</c:v>
                </c:pt>
                <c:pt idx="909">
                  <c:v>-11.391884314954162</c:v>
                </c:pt>
                <c:pt idx="910">
                  <c:v>-11.402188270573568</c:v>
                </c:pt>
                <c:pt idx="911">
                  <c:v>-11.412492236004747</c:v>
                </c:pt>
                <c:pt idx="912">
                  <c:v>-11.422796211247441</c:v>
                </c:pt>
                <c:pt idx="913">
                  <c:v>-11.433100196301393</c:v>
                </c:pt>
                <c:pt idx="914">
                  <c:v>-11.443404191166344</c:v>
                </c:pt>
                <c:pt idx="915">
                  <c:v>-11.453708195842038</c:v>
                </c:pt>
                <c:pt idx="916">
                  <c:v>-11.464012210328217</c:v>
                </c:pt>
                <c:pt idx="917">
                  <c:v>-11.474316234624622</c:v>
                </c:pt>
                <c:pt idx="918">
                  <c:v>-11.484620268730996</c:v>
                </c:pt>
                <c:pt idx="919">
                  <c:v>-11.494924312647081</c:v>
                </c:pt>
                <c:pt idx="920">
                  <c:v>-11.50522836637262</c:v>
                </c:pt>
                <c:pt idx="921">
                  <c:v>-11.515532429907354</c:v>
                </c:pt>
                <c:pt idx="922">
                  <c:v>-11.525836503251028</c:v>
                </c:pt>
                <c:pt idx="923">
                  <c:v>-11.536140586403382</c:v>
                </c:pt>
                <c:pt idx="924">
                  <c:v>-11.546444679364159</c:v>
                </c:pt>
                <c:pt idx="925">
                  <c:v>-11.5567487821331</c:v>
                </c:pt>
                <c:pt idx="926">
                  <c:v>-11.567052894709949</c:v>
                </c:pt>
                <c:pt idx="927">
                  <c:v>-11.577357017094448</c:v>
                </c:pt>
                <c:pt idx="928">
                  <c:v>-11.587661149286339</c:v>
                </c:pt>
                <c:pt idx="929">
                  <c:v>-11.597965291285364</c:v>
                </c:pt>
                <c:pt idx="930">
                  <c:v>-11.608269443091267</c:v>
                </c:pt>
                <c:pt idx="931">
                  <c:v>-11.618573604703789</c:v>
                </c:pt>
                <c:pt idx="932">
                  <c:v>-11.628877776122673</c:v>
                </c:pt>
                <c:pt idx="933">
                  <c:v>-11.639181957347661</c:v>
                </c:pt>
                <c:pt idx="934">
                  <c:v>-11.649486148378495</c:v>
                </c:pt>
                <c:pt idx="935">
                  <c:v>-11.659790349214918</c:v>
                </c:pt>
                <c:pt idx="936">
                  <c:v>-11.670094559856672</c:v>
                </c:pt>
                <c:pt idx="937">
                  <c:v>-11.680398780303499</c:v>
                </c:pt>
                <c:pt idx="938">
                  <c:v>-11.690703010555142</c:v>
                </c:pt>
                <c:pt idx="939">
                  <c:v>-11.701007250611344</c:v>
                </c:pt>
                <c:pt idx="940">
                  <c:v>-11.711311500471846</c:v>
                </c:pt>
                <c:pt idx="941">
                  <c:v>-11.721615760136391</c:v>
                </c:pt>
                <c:pt idx="942">
                  <c:v>-11.731920029604721</c:v>
                </c:pt>
                <c:pt idx="943">
                  <c:v>-11.74222430887658</c:v>
                </c:pt>
                <c:pt idx="944">
                  <c:v>-11.752528597951708</c:v>
                </c:pt>
                <c:pt idx="945">
                  <c:v>-11.762832896829849</c:v>
                </c:pt>
                <c:pt idx="946">
                  <c:v>-11.773137205510745</c:v>
                </c:pt>
                <c:pt idx="947">
                  <c:v>-11.783441523994139</c:v>
                </c:pt>
                <c:pt idx="948">
                  <c:v>-11.793745852279772</c:v>
                </c:pt>
                <c:pt idx="949">
                  <c:v>-11.804050190367388</c:v>
                </c:pt>
                <c:pt idx="950">
                  <c:v>-11.814354538256728</c:v>
                </c:pt>
                <c:pt idx="951">
                  <c:v>-11.824658895947534</c:v>
                </c:pt>
                <c:pt idx="952">
                  <c:v>-11.834963263439551</c:v>
                </c:pt>
                <c:pt idx="953">
                  <c:v>-11.845267640732519</c:v>
                </c:pt>
                <c:pt idx="954">
                  <c:v>-11.855572027826183</c:v>
                </c:pt>
                <c:pt idx="955">
                  <c:v>-11.865876424720282</c:v>
                </c:pt>
                <c:pt idx="956">
                  <c:v>-11.876180831414562</c:v>
                </c:pt>
                <c:pt idx="957">
                  <c:v>-11.886485247908762</c:v>
                </c:pt>
                <c:pt idx="958">
                  <c:v>-11.896789674202628</c:v>
                </c:pt>
                <c:pt idx="959">
                  <c:v>-11.907094110295899</c:v>
                </c:pt>
                <c:pt idx="960">
                  <c:v>-11.917398556188321</c:v>
                </c:pt>
                <c:pt idx="961">
                  <c:v>-11.927703011879633</c:v>
                </c:pt>
                <c:pt idx="962">
                  <c:v>-11.938007477369579</c:v>
                </c:pt>
                <c:pt idx="963">
                  <c:v>-11.948311952657903</c:v>
                </c:pt>
                <c:pt idx="964">
                  <c:v>-11.958616437744345</c:v>
                </c:pt>
                <c:pt idx="965">
                  <c:v>-11.968920932628649</c:v>
                </c:pt>
                <c:pt idx="966">
                  <c:v>-11.979225437310557</c:v>
                </c:pt>
                <c:pt idx="967">
                  <c:v>-11.989529951789811</c:v>
                </c:pt>
                <c:pt idx="968">
                  <c:v>-11.999834476066153</c:v>
                </c:pt>
                <c:pt idx="969">
                  <c:v>-12.010139010139328</c:v>
                </c:pt>
                <c:pt idx="970">
                  <c:v>-12.020443554009077</c:v>
                </c:pt>
                <c:pt idx="971">
                  <c:v>-12.030748107675143</c:v>
                </c:pt>
                <c:pt idx="972">
                  <c:v>-12.041052671137267</c:v>
                </c:pt>
                <c:pt idx="973">
                  <c:v>-12.051357244395192</c:v>
                </c:pt>
                <c:pt idx="974">
                  <c:v>-12.061661827448662</c:v>
                </c:pt>
                <c:pt idx="975">
                  <c:v>-12.071966420297418</c:v>
                </c:pt>
                <c:pt idx="976">
                  <c:v>-12.082271022941203</c:v>
                </c:pt>
                <c:pt idx="977">
                  <c:v>-12.09257563537976</c:v>
                </c:pt>
                <c:pt idx="978">
                  <c:v>-12.10288025761283</c:v>
                </c:pt>
                <c:pt idx="979">
                  <c:v>-12.113184889640156</c:v>
                </c:pt>
                <c:pt idx="980">
                  <c:v>-12.123489531461482</c:v>
                </c:pt>
                <c:pt idx="981">
                  <c:v>-12.133794183076549</c:v>
                </c:pt>
                <c:pt idx="982">
                  <c:v>-12.144098844485102</c:v>
                </c:pt>
                <c:pt idx="983">
                  <c:v>-12.15440351568688</c:v>
                </c:pt>
                <c:pt idx="984">
                  <c:v>-12.164708196681628</c:v>
                </c:pt>
                <c:pt idx="985">
                  <c:v>-12.175012887469087</c:v>
                </c:pt>
                <c:pt idx="986">
                  <c:v>-12.185317588049001</c:v>
                </c:pt>
                <c:pt idx="987">
                  <c:v>-12.195622298421112</c:v>
                </c:pt>
                <c:pt idx="988">
                  <c:v>-12.205927018585163</c:v>
                </c:pt>
                <c:pt idx="989">
                  <c:v>-12.216231748540896</c:v>
                </c:pt>
                <c:pt idx="990">
                  <c:v>-12.226536488288053</c:v>
                </c:pt>
                <c:pt idx="991">
                  <c:v>-12.236841237826377</c:v>
                </c:pt>
                <c:pt idx="992">
                  <c:v>-12.247145997155611</c:v>
                </c:pt>
                <c:pt idx="993">
                  <c:v>-12.257450766275499</c:v>
                </c:pt>
                <c:pt idx="994">
                  <c:v>-12.26775554518578</c:v>
                </c:pt>
                <c:pt idx="995">
                  <c:v>-12.278060333886199</c:v>
                </c:pt>
                <c:pt idx="996">
                  <c:v>-12.288365132376498</c:v>
                </c:pt>
                <c:pt idx="997">
                  <c:v>-12.298669940656421</c:v>
                </c:pt>
                <c:pt idx="998">
                  <c:v>-12.308974758725709</c:v>
                </c:pt>
                <c:pt idx="999">
                  <c:v>-12.319279586584104</c:v>
                </c:pt>
                <c:pt idx="1000">
                  <c:v>-12.329584424231349</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66.474311534521419</c:v>
                </c:pt>
                <c:pt idx="1">
                  <c:v>66.669484716932402</c:v>
                </c:pt>
                <c:pt idx="2">
                  <c:v>66.864422592580837</c:v>
                </c:pt>
                <c:pt idx="3">
                  <c:v>67.059125916932217</c:v>
                </c:pt>
                <c:pt idx="4">
                  <c:v>67.253595442053083</c:v>
                </c:pt>
                <c:pt idx="5">
                  <c:v>67.447831916632012</c:v>
                </c:pt>
                <c:pt idx="6">
                  <c:v>67.641836086000495</c:v>
                </c:pt>
                <c:pt idx="7">
                  <c:v>67.835608692153627</c:v>
                </c:pt>
                <c:pt idx="8">
                  <c:v>68.029150473770642</c:v>
                </c:pt>
                <c:pt idx="9">
                  <c:v>68.22246216623526</c:v>
                </c:pt>
                <c:pt idx="10">
                  <c:v>68.415544501655972</c:v>
                </c:pt>
                <c:pt idx="11">
                  <c:v>68.608398206806996</c:v>
                </c:pt>
                <c:pt idx="12">
                  <c:v>68.801024001107336</c:v>
                </c:pt>
                <c:pt idx="13">
                  <c:v>68.993422598798446</c:v>
                </c:pt>
                <c:pt idx="14">
                  <c:v>69.185594711082487</c:v>
                </c:pt>
                <c:pt idx="15">
                  <c:v>69.377541046139896</c:v>
                </c:pt>
                <c:pt idx="16">
                  <c:v>69.569262309146779</c:v>
                </c:pt>
                <c:pt idx="17">
                  <c:v>69.76075920229222</c:v>
                </c:pt>
                <c:pt idx="18">
                  <c:v>69.952032424795433</c:v>
                </c:pt>
                <c:pt idx="19">
                  <c:v>70.143082672922802</c:v>
                </c:pt>
                <c:pt idx="20">
                  <c:v>70.333910640004831</c:v>
                </c:pt>
                <c:pt idx="21">
                  <c:v>70.524517017499932</c:v>
                </c:pt>
                <c:pt idx="22">
                  <c:v>70.714902496039656</c:v>
                </c:pt>
                <c:pt idx="23">
                  <c:v>70.905067764360112</c:v>
                </c:pt>
                <c:pt idx="24">
                  <c:v>71.095013508252137</c:v>
                </c:pt>
                <c:pt idx="25">
                  <c:v>71.28474041057855</c:v>
                </c:pt>
                <c:pt idx="26">
                  <c:v>71.474249151291247</c:v>
                </c:pt>
                <c:pt idx="27">
                  <c:v>71.66354040744821</c:v>
                </c:pt>
                <c:pt idx="28">
                  <c:v>71.852614853230364</c:v>
                </c:pt>
                <c:pt idx="29">
                  <c:v>72.041473159958301</c:v>
                </c:pt>
                <c:pt idx="30">
                  <c:v>72.23011599610895</c:v>
                </c:pt>
                <c:pt idx="31">
                  <c:v>72.418544027332032</c:v>
                </c:pt>
                <c:pt idx="32">
                  <c:v>72.606757916466464</c:v>
                </c:pt>
                <c:pt idx="33">
                  <c:v>72.794758323556607</c:v>
                </c:pt>
                <c:pt idx="34">
                  <c:v>72.982545905868434</c:v>
                </c:pt>
                <c:pt idx="35">
                  <c:v>73.17012131790554</c:v>
                </c:pt>
                <c:pt idx="36">
                  <c:v>73.357485211425043</c:v>
                </c:pt>
                <c:pt idx="37">
                  <c:v>73.544638235453434</c:v>
                </c:pt>
                <c:pt idx="38">
                  <c:v>73.731581036302217</c:v>
                </c:pt>
                <c:pt idx="39">
                  <c:v>73.918314257583503</c:v>
                </c:pt>
                <c:pt idx="40">
                  <c:v>74.104838540225458</c:v>
                </c:pt>
                <c:pt idx="41">
                  <c:v>74.291154522487673</c:v>
                </c:pt>
                <c:pt idx="42">
                  <c:v>74.477262839976405</c:v>
                </c:pt>
                <c:pt idx="43">
                  <c:v>74.663164125659705</c:v>
                </c:pt>
                <c:pt idx="44">
                  <c:v>74.848859009882432</c:v>
                </c:pt>
                <c:pt idx="45">
                  <c:v>75.034348120381182</c:v>
                </c:pt>
                <c:pt idx="46">
                  <c:v>75.219632082299128</c:v>
                </c:pt>
                <c:pt idx="47">
                  <c:v>75.404711518200699</c:v>
                </c:pt>
                <c:pt idx="48">
                  <c:v>75.589587048086187</c:v>
                </c:pt>
                <c:pt idx="49">
                  <c:v>75.77425928940626</c:v>
                </c:pt>
                <c:pt idx="50">
                  <c:v>75.958728857076352</c:v>
                </c:pt>
                <c:pt idx="51">
                  <c:v>76.14299636349098</c:v>
                </c:pt>
                <c:pt idx="52">
                  <c:v>76.327062418537921</c:v>
                </c:pt>
                <c:pt idx="53">
                  <c:v>76.510927629612311</c:v>
                </c:pt>
                <c:pt idx="54">
                  <c:v>76.694592601630674</c:v>
                </c:pt>
                <c:pt idx="55">
                  <c:v>76.878057937044787</c:v>
                </c:pt>
                <c:pt idx="56">
                  <c:v>77.061324235855508</c:v>
                </c:pt>
                <c:pt idx="57">
                  <c:v>77.244392095626466</c:v>
                </c:pt>
                <c:pt idx="58">
                  <c:v>77.427262111497697</c:v>
                </c:pt>
                <c:pt idx="59">
                  <c:v>77.609934876199134</c:v>
                </c:pt>
                <c:pt idx="60">
                  <c:v>77.792410980064062</c:v>
                </c:pt>
                <c:pt idx="61">
                  <c:v>77.97469101104241</c:v>
                </c:pt>
                <c:pt idx="62">
                  <c:v>78.156775554714045</c:v>
                </c:pt>
                <c:pt idx="63">
                  <c:v>78.338665194301868</c:v>
                </c:pt>
                <c:pt idx="64">
                  <c:v>78.520360510684881</c:v>
                </c:pt>
                <c:pt idx="65">
                  <c:v>78.701862082411182</c:v>
                </c:pt>
                <c:pt idx="66">
                  <c:v>78.883170485710806</c:v>
                </c:pt>
                <c:pt idx="67">
                  <c:v>79.06428629450852</c:v>
                </c:pt>
                <c:pt idx="68">
                  <c:v>79.24521008043655</c:v>
                </c:pt>
                <c:pt idx="69">
                  <c:v>79.425942412847178</c:v>
                </c:pt>
                <c:pt idx="70">
                  <c:v>79.606483858825243</c:v>
                </c:pt>
                <c:pt idx="71">
                  <c:v>79.78683498320062</c:v>
                </c:pt>
                <c:pt idx="72">
                  <c:v>79.966996348560571</c:v>
                </c:pt>
                <c:pt idx="73">
                  <c:v>80.146968515261989</c:v>
                </c:pt>
                <c:pt idx="74">
                  <c:v>80.326752041443612</c:v>
                </c:pt>
                <c:pt idx="75">
                  <c:v>80.506347483038127</c:v>
                </c:pt>
                <c:pt idx="76">
                  <c:v>80.685755393784177</c:v>
                </c:pt>
                <c:pt idx="77">
                  <c:v>80.864976325238317</c:v>
                </c:pt>
                <c:pt idx="78">
                  <c:v>81.044010826786874</c:v>
                </c:pt>
                <c:pt idx="79">
                  <c:v>81.222859445657718</c:v>
                </c:pt>
                <c:pt idx="80">
                  <c:v>81.401522726931972</c:v>
                </c:pt>
                <c:pt idx="81">
                  <c:v>81.580001213555633</c:v>
                </c:pt>
                <c:pt idx="82">
                  <c:v>81.758295446351113</c:v>
                </c:pt>
                <c:pt idx="83">
                  <c:v>81.936405964028708</c:v>
                </c:pt>
                <c:pt idx="84">
                  <c:v>82.114333303197981</c:v>
                </c:pt>
                <c:pt idx="85">
                  <c:v>82.292077998379071</c:v>
                </c:pt>
                <c:pt idx="86">
                  <c:v>82.469640582013952</c:v>
                </c:pt>
                <c:pt idx="87">
                  <c:v>82.647021584477557</c:v>
                </c:pt>
                <c:pt idx="88">
                  <c:v>82.82422153408892</c:v>
                </c:pt>
                <c:pt idx="89">
                  <c:v>83.001240957122121</c:v>
                </c:pt>
                <c:pt idx="90">
                  <c:v>83.178080377817295</c:v>
                </c:pt>
                <c:pt idx="91">
                  <c:v>83.354740318391435</c:v>
                </c:pt>
                <c:pt idx="92">
                  <c:v>83.53122129904925</c:v>
                </c:pt>
                <c:pt idx="93">
                  <c:v>83.707523837993818</c:v>
                </c:pt>
                <c:pt idx="94">
                  <c:v>83.88364845143731</c:v>
                </c:pt>
                <c:pt idx="95">
                  <c:v>84.05959565361151</c:v>
                </c:pt>
                <c:pt idx="96">
                  <c:v>84.235365956778367</c:v>
                </c:pt>
                <c:pt idx="97">
                  <c:v>84.410959871240422</c:v>
                </c:pt>
                <c:pt idx="98">
                  <c:v>84.586377905351199</c:v>
                </c:pt>
                <c:pt idx="99">
                  <c:v>84.761620565525462</c:v>
                </c:pt>
                <c:pt idx="100">
                  <c:v>84.936688356249505</c:v>
                </c:pt>
                <c:pt idx="101">
                  <c:v>86.677787371221626</c:v>
                </c:pt>
                <c:pt idx="102">
                  <c:v>88.401722900072969</c:v>
                </c:pt>
                <c:pt idx="103">
                  <c:v>90.108981938212295</c:v>
                </c:pt>
                <c:pt idx="104">
                  <c:v>91.800033459320673</c:v>
                </c:pt>
                <c:pt idx="105">
                  <c:v>93.475329332718601</c:v>
                </c:pt>
                <c:pt idx="106">
                  <c:v>95.135305183304226</c:v>
                </c:pt>
                <c:pt idx="107">
                  <c:v>96.780381198352359</c:v>
                </c:pt>
                <c:pt idx="108">
                  <c:v>98.410962885093141</c:v>
                </c:pt>
                <c:pt idx="109">
                  <c:v>100.0274417826554</c:v>
                </c:pt>
                <c:pt idx="110">
                  <c:v>101.6301961316573</c:v>
                </c:pt>
                <c:pt idx="111">
                  <c:v>103.21959150445413</c:v>
                </c:pt>
                <c:pt idx="112">
                  <c:v>104.79598139880528</c:v>
                </c:pt>
                <c:pt idx="113">
                  <c:v>106.3597077974982</c:v>
                </c:pt>
                <c:pt idx="114">
                  <c:v>107.91110169626324</c:v>
                </c:pt>
                <c:pt idx="115">
                  <c:v>109.45048360212813</c:v>
                </c:pt>
                <c:pt idx="116">
                  <c:v>110.97816400419201</c:v>
                </c:pt>
                <c:pt idx="117">
                  <c:v>112.49444381864546</c:v>
                </c:pt>
                <c:pt idx="118">
                  <c:v>113.99961480972274</c:v>
                </c:pt>
                <c:pt idx="119">
                  <c:v>115.49395998814427</c:v>
                </c:pt>
                <c:pt idx="120">
                  <c:v>116.97775398849063</c:v>
                </c:pt>
                <c:pt idx="121">
                  <c:v>118.45126342684212</c:v>
                </c:pt>
                <c:pt idx="122">
                  <c:v>119.91474723991958</c:v>
                </c:pt>
                <c:pt idx="123">
                  <c:v>121.36845700687267</c:v>
                </c:pt>
                <c:pt idx="124">
                  <c:v>122.81263725477872</c:v>
                </c:pt>
                <c:pt idx="125">
                  <c:v>124.24752574883961</c:v>
                </c:pt>
                <c:pt idx="126">
                  <c:v>125.67335376819429</c:v>
                </c:pt>
                <c:pt idx="127">
                  <c:v>127.09034636820022</c:v>
                </c:pt>
                <c:pt idx="128">
                  <c:v>128.49872262997772</c:v>
                </c:pt>
                <c:pt idx="129">
                  <c:v>129.89869589795666</c:v>
                </c:pt>
                <c:pt idx="130">
                  <c:v>131.29047400611435</c:v>
                </c:pt>
                <c:pt idx="131">
                  <c:v>132.6742594935468</c:v>
                </c:pt>
                <c:pt idx="132">
                  <c:v>134.05024980997251</c:v>
                </c:pt>
                <c:pt idx="133">
                  <c:v>135.41863751172767</c:v>
                </c:pt>
                <c:pt idx="134">
                  <c:v>136.77961044877458</c:v>
                </c:pt>
                <c:pt idx="135">
                  <c:v>138.1333519432111</c:v>
                </c:pt>
                <c:pt idx="136">
                  <c:v>139.48004095973613</c:v>
                </c:pt>
                <c:pt idx="137">
                  <c:v>140.81985226849685</c:v>
                </c:pt>
                <c:pt idx="138">
                  <c:v>142.15295660071553</c:v>
                </c:pt>
                <c:pt idx="139">
                  <c:v>143.47952079746776</c:v>
                </c:pt>
                <c:pt idx="140">
                  <c:v>144.79970795195931</c:v>
                </c:pt>
                <c:pt idx="141">
                  <c:v>146.11367754562684</c:v>
                </c:pt>
                <c:pt idx="142">
                  <c:v>147.42158557836555</c:v>
                </c:pt>
                <c:pt idx="143">
                  <c:v>148.72358469316697</c:v>
                </c:pt>
                <c:pt idx="144">
                  <c:v>150.01982429543148</c:v>
                </c:pt>
                <c:pt idx="145">
                  <c:v>151.31045066720159</c:v>
                </c:pt>
                <c:pt idx="146">
                  <c:v>152.59560707654543</c:v>
                </c:pt>
                <c:pt idx="147">
                  <c:v>153.87543388230301</c:v>
                </c:pt>
                <c:pt idx="148">
                  <c:v>155.15006863439302</c:v>
                </c:pt>
                <c:pt idx="149">
                  <c:v>156.41964616986201</c:v>
                </c:pt>
                <c:pt idx="150">
                  <c:v>157.68429870484402</c:v>
                </c:pt>
                <c:pt idx="151">
                  <c:v>158.94415592258392</c:v>
                </c:pt>
                <c:pt idx="152">
                  <c:v>160.19934505766383</c:v>
                </c:pt>
                <c:pt idx="153">
                  <c:v>161.44999097655884</c:v>
                </c:pt>
                <c:pt idx="154">
                  <c:v>162.6962162546331</c:v>
                </c:pt>
                <c:pt idx="155">
                  <c:v>163.93814124967497</c:v>
                </c:pt>
                <c:pt idx="156">
                  <c:v>165.17588417205423</c:v>
                </c:pt>
                <c:pt idx="157">
                  <c:v>166.40956115157056</c:v>
                </c:pt>
                <c:pt idx="158">
                  <c:v>167.63928630104704</c:v>
                </c:pt>
                <c:pt idx="159">
                  <c:v>168.86517177670581</c:v>
                </c:pt>
                <c:pt idx="160">
                  <c:v>170.08732783534654</c:v>
                </c:pt>
                <c:pt idx="161">
                  <c:v>171.3058628883289</c:v>
                </c:pt>
                <c:pt idx="162">
                  <c:v>172.52088355234073</c:v>
                </c:pt>
                <c:pt idx="163">
                  <c:v>173.73249469691063</c:v>
                </c:pt>
                <c:pt idx="164">
                  <c:v>174.94079948859937</c:v>
                </c:pt>
                <c:pt idx="165">
                  <c:v>176.14589943177589</c:v>
                </c:pt>
                <c:pt idx="166">
                  <c:v>177.34789440585311</c:v>
                </c:pt>
                <c:pt idx="167">
                  <c:v>178.54688269882158</c:v>
                </c:pt>
                <c:pt idx="168">
                  <c:v>179.7429610368786</c:v>
                </c:pt>
                <c:pt idx="169">
                  <c:v>180.93622460990267</c:v>
                </c:pt>
                <c:pt idx="170">
                  <c:v>182.12676709246728</c:v>
                </c:pt>
                <c:pt idx="171">
                  <c:v>183.31468066002461</c:v>
                </c:pt>
                <c:pt idx="172">
                  <c:v>184.50005599981384</c:v>
                </c:pt>
                <c:pt idx="173">
                  <c:v>185.68298231596106</c:v>
                </c:pt>
                <c:pt idx="174">
                  <c:v>186.86354732813436</c:v>
                </c:pt>
                <c:pt idx="175">
                  <c:v>188.04183726299601</c:v>
                </c:pt>
                <c:pt idx="176">
                  <c:v>189.21793683755129</c:v>
                </c:pt>
                <c:pt idx="177">
                  <c:v>190.39192923332618</c:v>
                </c:pt>
                <c:pt idx="178">
                  <c:v>191.56389606011058</c:v>
                </c:pt>
                <c:pt idx="179">
                  <c:v>192.73391730777681</c:v>
                </c:pt>
                <c:pt idx="180">
                  <c:v>193.90207128442219</c:v>
                </c:pt>
                <c:pt idx="181">
                  <c:v>195.06843453878733</c:v>
                </c:pt>
                <c:pt idx="182">
                  <c:v>196.2330817645726</c:v>
                </c:pt>
                <c:pt idx="183">
                  <c:v>197.39608568391941</c:v>
                </c:pt>
                <c:pt idx="184">
                  <c:v>198.55751690695917</c:v>
                </c:pt>
                <c:pt idx="185">
                  <c:v>199.71744376399246</c:v>
                </c:pt>
                <c:pt idx="186">
                  <c:v>200.87593210659693</c:v>
                </c:pt>
                <c:pt idx="187">
                  <c:v>202.0330450738625</c:v>
                </c:pt>
                <c:pt idx="188">
                  <c:v>203.18884282014554</c:v>
                </c:pt>
                <c:pt idx="189">
                  <c:v>204.34338220140293</c:v>
                </c:pt>
                <c:pt idx="190">
                  <c:v>205.49671641855207</c:v>
                </c:pt>
                <c:pt idx="191">
                  <c:v>206.64889461868589</c:v>
                </c:pt>
                <c:pt idx="192">
                  <c:v>207.79996145862199</c:v>
                </c:pt>
                <c:pt idx="193">
                  <c:v>208.94995664033596</c:v>
                </c:pt>
                <c:pt idx="194">
                  <c:v>210.09891443418746</c:v>
                </c:pt>
                <c:pt idx="195">
                  <c:v>211.2468632128674</c:v>
                </c:pt>
                <c:pt idx="196">
                  <c:v>212.39382502540411</c:v>
                </c:pt>
                <c:pt idx="197">
                  <c:v>213.53981524452709</c:v>
                </c:pt>
                <c:pt idx="198">
                  <c:v>214.68484232022234</c:v>
                </c:pt>
                <c:pt idx="199">
                  <c:v>215.82890766612928</c:v>
                </c:pt>
                <c:pt idx="200">
                  <c:v>216.97200569375281</c:v>
                </c:pt>
                <c:pt idx="201">
                  <c:v>218.11412399438896</c:v>
                </c:pt>
                <c:pt idx="202">
                  <c:v>219.25524365358132</c:v>
                </c:pt>
                <c:pt idx="203">
                  <c:v>220.39533967124083</c:v>
                </c:pt>
                <c:pt idx="204">
                  <c:v>221.53438145438577</c:v>
                </c:pt>
                <c:pt idx="205">
                  <c:v>222.67233334903193</c:v>
                </c:pt>
                <c:pt idx="206">
                  <c:v>223.80915518178975</c:v>
                </c:pt>
                <c:pt idx="207">
                  <c:v>224.94480278821601</c:v>
                </c:pt>
                <c:pt idx="208">
                  <c:v>226.07922851206459</c:v>
                </c:pt>
                <c:pt idx="209">
                  <c:v>227.21238166599971</c:v>
                </c:pt>
                <c:pt idx="210">
                  <c:v>228.34420894944373</c:v>
                </c:pt>
                <c:pt idx="211">
                  <c:v>229.47465482289755</c:v>
                </c:pt>
                <c:pt idx="212">
                  <c:v>230.60366184045463</c:v>
                </c:pt>
                <c:pt idx="213">
                  <c:v>231.73117094360285</c:v>
                </c:pt>
                <c:pt idx="214">
                  <c:v>232.85712172006151</c:v>
                </c:pt>
                <c:pt idx="215">
                  <c:v>233.98145263157534</c:v>
                </c:pt>
                <c:pt idx="216">
                  <c:v>235.10410121446927</c:v>
                </c:pt>
                <c:pt idx="217">
                  <c:v>236.22500425648889</c:v>
                </c:pt>
                <c:pt idx="218">
                  <c:v>237.34409795309762</c:v>
                </c:pt>
                <c:pt idx="219">
                  <c:v>238.46131804602769</c:v>
                </c:pt>
                <c:pt idx="220">
                  <c:v>239.57659994651877</c:v>
                </c:pt>
                <c:pt idx="221">
                  <c:v>240.68987884534255</c:v>
                </c:pt>
                <c:pt idx="222">
                  <c:v>241.80108981141157</c:v>
                </c:pt>
                <c:pt idx="223">
                  <c:v>242.91016788050663</c:v>
                </c:pt>
                <c:pt idx="224">
                  <c:v>244.01704813542955</c:v>
                </c:pt>
                <c:pt idx="225">
                  <c:v>245.12166577869249</c:v>
                </c:pt>
                <c:pt idx="226">
                  <c:v>246.22395619868871</c:v>
                </c:pt>
                <c:pt idx="227">
                  <c:v>247.32385503014808</c:v>
                </c:pt>
                <c:pt idx="228">
                  <c:v>248.42129820956194</c:v>
                </c:pt>
                <c:pt idx="229">
                  <c:v>249.51622202616048</c:v>
                </c:pt>
                <c:pt idx="230">
                  <c:v>250.60856316894072</c:v>
                </c:pt>
                <c:pt idx="231">
                  <c:v>251.69825877017146</c:v>
                </c:pt>
                <c:pt idx="232">
                  <c:v>252.78524644574057</c:v>
                </c:pt>
                <c:pt idx="233">
                  <c:v>253.86946433265842</c:v>
                </c:pt>
                <c:pt idx="234">
                  <c:v>254.95085112398831</c:v>
                </c:pt>
                <c:pt idx="235">
                  <c:v>256.02934610143694</c:v>
                </c:pt>
                <c:pt idx="236">
                  <c:v>257.10488916580749</c:v>
                </c:pt>
                <c:pt idx="237">
                  <c:v>258.17742086549032</c:v>
                </c:pt>
                <c:pt idx="238">
                  <c:v>259.24688242314443</c:v>
                </c:pt>
                <c:pt idx="239">
                  <c:v>260.31321576070252</c:v>
                </c:pt>
                <c:pt idx="240">
                  <c:v>261.37636352281663</c:v>
                </c:pt>
                <c:pt idx="241">
                  <c:v>262.43626909884676</c:v>
                </c:pt>
                <c:pt idx="242">
                  <c:v>263.49287664348248</c:v>
                </c:pt>
                <c:pt idx="243">
                  <c:v>264.5461310960776</c:v>
                </c:pt>
                <c:pt idx="244">
                  <c:v>265.59597819876859</c:v>
                </c:pt>
                <c:pt idx="245">
                  <c:v>266.64236451343959</c:v>
                </c:pt>
                <c:pt idx="246">
                  <c:v>267.68523743759056</c:v>
                </c:pt>
                <c:pt idx="247">
                  <c:v>268.72454521915893</c:v>
                </c:pt>
                <c:pt idx="248">
                  <c:v>269.76023697034049</c:v>
                </c:pt>
                <c:pt idx="249">
                  <c:v>270.79226268045051</c:v>
                </c:pt>
                <c:pt idx="250">
                  <c:v>271.82057322786289</c:v>
                </c:pt>
                <c:pt idx="251">
                  <c:v>272.84512039106153</c:v>
                </c:pt>
                <c:pt idx="252">
                  <c:v>273.86585685883512</c:v>
                </c:pt>
                <c:pt idx="253">
                  <c:v>274.88273623964517</c:v>
                </c:pt>
                <c:pt idx="254">
                  <c:v>275.89571307019315</c:v>
                </c:pt>
                <c:pt idx="255">
                  <c:v>276.90474282321304</c:v>
                </c:pt>
                <c:pt idx="256">
                  <c:v>277.909781914512</c:v>
                </c:pt>
                <c:pt idx="257">
                  <c:v>278.91078770928192</c:v>
                </c:pt>
                <c:pt idx="258">
                  <c:v>279.90771852770257</c:v>
                </c:pt>
                <c:pt idx="259">
                  <c:v>280.9005336498563</c:v>
                </c:pt>
                <c:pt idx="260">
                  <c:v>281.88919331997391</c:v>
                </c:pt>
                <c:pt idx="261">
                  <c:v>282.87365875002922</c:v>
                </c:pt>
                <c:pt idx="262">
                  <c:v>283.85389212270087</c:v>
                </c:pt>
                <c:pt idx="263">
                  <c:v>284.82985659371786</c:v>
                </c:pt>
                <c:pt idx="264">
                  <c:v>285.80151629360557</c:v>
                </c:pt>
                <c:pt idx="265">
                  <c:v>286.76883632884852</c:v>
                </c:pt>
                <c:pt idx="266">
                  <c:v>287.73178278248565</c:v>
                </c:pt>
                <c:pt idx="267">
                  <c:v>288.69032271415341</c:v>
                </c:pt>
                <c:pt idx="268">
                  <c:v>289.64442415959195</c:v>
                </c:pt>
                <c:pt idx="269">
                  <c:v>290.59405612962945</c:v>
                </c:pt>
                <c:pt idx="270">
                  <c:v>291.53918860865878</c:v>
                </c:pt>
                <c:pt idx="271">
                  <c:v>292.47979255262163</c:v>
                </c:pt>
                <c:pt idx="272">
                  <c:v>293.41583988651399</c:v>
                </c:pt>
                <c:pt idx="273">
                  <c:v>294.34730350142718</c:v>
                </c:pt>
                <c:pt idx="274">
                  <c:v>295.27415725113849</c:v>
                </c:pt>
                <c:pt idx="275">
                  <c:v>296.19637594826554</c:v>
                </c:pt>
                <c:pt idx="276">
                  <c:v>297.1139353599973</c:v>
                </c:pt>
                <c:pt idx="277">
                  <c:v>298.02681220341645</c:v>
                </c:pt>
                <c:pt idx="278">
                  <c:v>298.9349841404258</c:v>
                </c:pt>
                <c:pt idx="279">
                  <c:v>299.83842977229227</c:v>
                </c:pt>
                <c:pt idx="280">
                  <c:v>300.73712863382212</c:v>
                </c:pt>
                <c:pt idx="281">
                  <c:v>301.63106118717997</c:v>
                </c:pt>
                <c:pt idx="282">
                  <c:v>302.52020881536509</c:v>
                </c:pt>
                <c:pt idx="283">
                  <c:v>303.40455381535776</c:v>
                </c:pt>
                <c:pt idx="284">
                  <c:v>304.28407939094836</c:v>
                </c:pt>
                <c:pt idx="285">
                  <c:v>305.158769645262</c:v>
                </c:pt>
                <c:pt idx="286">
                  <c:v>306.02860957299129</c:v>
                </c:pt>
                <c:pt idx="287">
                  <c:v>306.89358505234958</c:v>
                </c:pt>
                <c:pt idx="288">
                  <c:v>307.75368283675692</c:v>
                </c:pt>
                <c:pt idx="289">
                  <c:v>308.60889054627091</c:v>
                </c:pt>
                <c:pt idx="290">
                  <c:v>309.45919665877466</c:v>
                </c:pt>
                <c:pt idx="291">
                  <c:v>310.30459050093333</c:v>
                </c:pt>
                <c:pt idx="292">
                  <c:v>311.14506223893119</c:v>
                </c:pt>
                <c:pt idx="293">
                  <c:v>311.98060286900079</c:v>
                </c:pt>
                <c:pt idx="294">
                  <c:v>312.81120420775551</c:v>
                </c:pt>
                <c:pt idx="295">
                  <c:v>313.63685888233664</c:v>
                </c:pt>
                <c:pt idx="296">
                  <c:v>314.45756032038622</c:v>
                </c:pt>
                <c:pt idx="297">
                  <c:v>315.27330273985621</c:v>
                </c:pt>
                <c:pt idx="298">
                  <c:v>316.08408113866506</c:v>
                </c:pt>
                <c:pt idx="299">
                  <c:v>316.8898912842119</c:v>
                </c:pt>
                <c:pt idx="300">
                  <c:v>317.69072970275869</c:v>
                </c:pt>
                <c:pt idx="301">
                  <c:v>318.48659366869032</c:v>
                </c:pt>
                <c:pt idx="302">
                  <c:v>319.27748119366288</c:v>
                </c:pt>
                <c:pt idx="303">
                  <c:v>320.06339101564976</c:v>
                </c:pt>
                <c:pt idx="304">
                  <c:v>320.84432258789468</c:v>
                </c:pt>
                <c:pt idx="305">
                  <c:v>321.62027606778133</c:v>
                </c:pt>
                <c:pt idx="306">
                  <c:v>322.39125230562883</c:v>
                </c:pt>
                <c:pt idx="307">
                  <c:v>323.15725283342135</c:v>
                </c:pt>
                <c:pt idx="308">
                  <c:v>323.91827985348118</c:v>
                </c:pt>
                <c:pt idx="309">
                  <c:v>324.67433622709331</c:v>
                </c:pt>
                <c:pt idx="310">
                  <c:v>325.42542546308977</c:v>
                </c:pt>
                <c:pt idx="311">
                  <c:v>326.17155170640217</c:v>
                </c:pt>
                <c:pt idx="312">
                  <c:v>326.91271972658944</c:v>
                </c:pt>
                <c:pt idx="313">
                  <c:v>327.64893490634944</c:v>
                </c:pt>
                <c:pt idx="314">
                  <c:v>328.3802032300207</c:v>
                </c:pt>
                <c:pt idx="315">
                  <c:v>329.10653127208224</c:v>
                </c:pt>
                <c:pt idx="316">
                  <c:v>329.82792618565816</c:v>
                </c:pt>
                <c:pt idx="317">
                  <c:v>330.54439569103357</c:v>
                </c:pt>
                <c:pt idx="318">
                  <c:v>331.25594806418849</c:v>
                </c:pt>
                <c:pt idx="319">
                  <c:v>331.96259212535603</c:v>
                </c:pt>
                <c:pt idx="320">
                  <c:v>332.66433722761104</c:v>
                </c:pt>
                <c:pt idx="321">
                  <c:v>333.36119324549469</c:v>
                </c:pt>
                <c:pt idx="322">
                  <c:v>334.05317056368096</c:v>
                </c:pt>
                <c:pt idx="323">
                  <c:v>334.74028006569051</c:v>
                </c:pt>
                <c:pt idx="324">
                  <c:v>335.42253312265706</c:v>
                </c:pt>
                <c:pt idx="325">
                  <c:v>336.09994158215108</c:v>
                </c:pt>
                <c:pt idx="326">
                  <c:v>336.77251775706594</c:v>
                </c:pt>
                <c:pt idx="327">
                  <c:v>337.44027441457132</c:v>
                </c:pt>
                <c:pt idx="328">
                  <c:v>338.10322476513738</c:v>
                </c:pt>
                <c:pt idx="329">
                  <c:v>338.76138245163531</c:v>
                </c:pt>
                <c:pt idx="330">
                  <c:v>339.41476153851693</c:v>
                </c:pt>
                <c:pt idx="331">
                  <c:v>340.06337650107804</c:v>
                </c:pt>
                <c:pt idx="332">
                  <c:v>340.70724221480901</c:v>
                </c:pt>
                <c:pt idx="333">
                  <c:v>341.34637394483593</c:v>
                </c:pt>
                <c:pt idx="334">
                  <c:v>341.98078733545566</c:v>
                </c:pt>
                <c:pt idx="335">
                  <c:v>342.61049839976801</c:v>
                </c:pt>
                <c:pt idx="336">
                  <c:v>343.23552350940793</c:v>
                </c:pt>
                <c:pt idx="337">
                  <c:v>343.85587938438044</c:v>
                </c:pt>
                <c:pt idx="338">
                  <c:v>344.47158308300101</c:v>
                </c:pt>
                <c:pt idx="339">
                  <c:v>345.08265199194364</c:v>
                </c:pt>
                <c:pt idx="340">
                  <c:v>345.68910381639932</c:v>
                </c:pt>
                <c:pt idx="341">
                  <c:v>346.29095657034674</c:v>
                </c:pt>
                <c:pt idx="342">
                  <c:v>346.88822856693685</c:v>
                </c:pt>
                <c:pt idx="343">
                  <c:v>347.48093840899412</c:v>
                </c:pt>
                <c:pt idx="344">
                  <c:v>348.06910497963509</c:v>
                </c:pt>
                <c:pt idx="345">
                  <c:v>348.6527474330066</c:v>
                </c:pt>
                <c:pt idx="346">
                  <c:v>349.23188518514451</c:v>
                </c:pt>
                <c:pt idx="347">
                  <c:v>349.80653790495455</c:v>
                </c:pt>
                <c:pt idx="348">
                  <c:v>350.37672550531664</c:v>
                </c:pt>
                <c:pt idx="349">
                  <c:v>350.94246813431283</c:v>
                </c:pt>
                <c:pt idx="350">
                  <c:v>351.50378616658094</c:v>
                </c:pt>
                <c:pt idx="351">
                  <c:v>352.06070019479387</c:v>
                </c:pt>
                <c:pt idx="352">
                  <c:v>352.61323102126556</c:v>
                </c:pt>
                <c:pt idx="353">
                  <c:v>353.16139964968409</c:v>
                </c:pt>
                <c:pt idx="354">
                  <c:v>353.70522727697244</c:v>
                </c:pt>
                <c:pt idx="355">
                  <c:v>354.24473528527722</c:v>
                </c:pt>
                <c:pt idx="356">
                  <c:v>354.77994523408574</c:v>
                </c:pt>
                <c:pt idx="357">
                  <c:v>355.31087885247138</c:v>
                </c:pt>
                <c:pt idx="358">
                  <c:v>355.83755803146744</c:v>
                </c:pt>
                <c:pt idx="359">
                  <c:v>356.3600048165697</c:v>
                </c:pt>
                <c:pt idx="360">
                  <c:v>356.87824140036702</c:v>
                </c:pt>
                <c:pt idx="361">
                  <c:v>357.39229011530045</c:v>
                </c:pt>
                <c:pt idx="362">
                  <c:v>357.90217342654995</c:v>
                </c:pt>
                <c:pt idx="363">
                  <c:v>358.40791392504906</c:v>
                </c:pt>
                <c:pt idx="364">
                  <c:v>358.90953432062639</c:v>
                </c:pt>
                <c:pt idx="365">
                  <c:v>359.40705743527417</c:v>
                </c:pt>
                <c:pt idx="366">
                  <c:v>359.90050619654278</c:v>
                </c:pt>
                <c:pt idx="367">
                  <c:v>360.3899036310608</c:v>
                </c:pt>
                <c:pt idx="368">
                  <c:v>360.87527285818015</c:v>
                </c:pt>
                <c:pt idx="369">
                  <c:v>361.35663708374523</c:v>
                </c:pt>
                <c:pt idx="370">
                  <c:v>361.83401959398549</c:v>
                </c:pt>
                <c:pt idx="371">
                  <c:v>362.30744374953065</c:v>
                </c:pt>
                <c:pt idx="372">
                  <c:v>362.77693297954761</c:v>
                </c:pt>
                <c:pt idx="373">
                  <c:v>363.24251077599808</c:v>
                </c:pt>
                <c:pt idx="374">
                  <c:v>363.7042006880161</c:v>
                </c:pt>
                <c:pt idx="375">
                  <c:v>364.16202631640414</c:v>
                </c:pt>
                <c:pt idx="376">
                  <c:v>364.61601130824732</c:v>
                </c:pt>
                <c:pt idx="377">
                  <c:v>365.066179351644</c:v>
                </c:pt>
                <c:pt idx="378">
                  <c:v>365.51255417055205</c:v>
                </c:pt>
                <c:pt idx="379">
                  <c:v>365.9551595197496</c:v>
                </c:pt>
                <c:pt idx="380">
                  <c:v>366.39401917990887</c:v>
                </c:pt>
                <c:pt idx="381">
                  <c:v>366.82915695278206</c:v>
                </c:pt>
                <c:pt idx="382">
                  <c:v>367.26059665649825</c:v>
                </c:pt>
                <c:pt idx="383">
                  <c:v>367.6883621209696</c:v>
                </c:pt>
                <c:pt idx="384">
                  <c:v>368.11247718340587</c:v>
                </c:pt>
                <c:pt idx="385">
                  <c:v>368.11247718340587</c:v>
                </c:pt>
                <c:pt idx="386">
                  <c:v>368.11247718340587</c:v>
                </c:pt>
                <c:pt idx="387">
                  <c:v>368.11247718340587</c:v>
                </c:pt>
                <c:pt idx="388">
                  <c:v>368.11247718340587</c:v>
                </c:pt>
                <c:pt idx="389">
                  <c:v>368.11247718340587</c:v>
                </c:pt>
                <c:pt idx="390">
                  <c:v>368.11247718340587</c:v>
                </c:pt>
                <c:pt idx="391">
                  <c:v>368.11247718340587</c:v>
                </c:pt>
                <c:pt idx="392">
                  <c:v>368.11247718340587</c:v>
                </c:pt>
                <c:pt idx="393">
                  <c:v>368.11247718340587</c:v>
                </c:pt>
                <c:pt idx="394">
                  <c:v>368.11247718340587</c:v>
                </c:pt>
                <c:pt idx="395">
                  <c:v>368.11247718340587</c:v>
                </c:pt>
                <c:pt idx="396">
                  <c:v>368.11247718340587</c:v>
                </c:pt>
                <c:pt idx="397">
                  <c:v>368.11247718340587</c:v>
                </c:pt>
                <c:pt idx="398">
                  <c:v>368.11247718340587</c:v>
                </c:pt>
                <c:pt idx="399">
                  <c:v>368.11247718340587</c:v>
                </c:pt>
                <c:pt idx="400">
                  <c:v>368.11247718340587</c:v>
                </c:pt>
                <c:pt idx="401">
                  <c:v>368.11247718340587</c:v>
                </c:pt>
                <c:pt idx="402">
                  <c:v>368.11247718340587</c:v>
                </c:pt>
                <c:pt idx="403">
                  <c:v>368.11247718340587</c:v>
                </c:pt>
                <c:pt idx="404">
                  <c:v>368.11247718340587</c:v>
                </c:pt>
                <c:pt idx="405">
                  <c:v>368.11247718340587</c:v>
                </c:pt>
                <c:pt idx="406">
                  <c:v>368.11247718340587</c:v>
                </c:pt>
                <c:pt idx="407">
                  <c:v>368.11247718340587</c:v>
                </c:pt>
                <c:pt idx="408">
                  <c:v>368.11247718340587</c:v>
                </c:pt>
                <c:pt idx="409">
                  <c:v>368.11247718340587</c:v>
                </c:pt>
                <c:pt idx="410">
                  <c:v>368.11247718340587</c:v>
                </c:pt>
                <c:pt idx="411">
                  <c:v>368.11247718340587</c:v>
                </c:pt>
                <c:pt idx="412">
                  <c:v>368.11247718340587</c:v>
                </c:pt>
                <c:pt idx="413">
                  <c:v>368.11247718340587</c:v>
                </c:pt>
                <c:pt idx="414">
                  <c:v>368.11247718340587</c:v>
                </c:pt>
                <c:pt idx="415">
                  <c:v>368.11247718340587</c:v>
                </c:pt>
                <c:pt idx="416">
                  <c:v>368.11247718340587</c:v>
                </c:pt>
                <c:pt idx="417">
                  <c:v>368.11247718340587</c:v>
                </c:pt>
                <c:pt idx="418">
                  <c:v>368.11247718340587</c:v>
                </c:pt>
                <c:pt idx="419">
                  <c:v>368.11247718340587</c:v>
                </c:pt>
                <c:pt idx="420">
                  <c:v>368.11247718340587</c:v>
                </c:pt>
                <c:pt idx="421">
                  <c:v>368.11247718340587</c:v>
                </c:pt>
                <c:pt idx="422">
                  <c:v>368.11247718340587</c:v>
                </c:pt>
                <c:pt idx="423">
                  <c:v>368.11247718340587</c:v>
                </c:pt>
                <c:pt idx="424">
                  <c:v>368.11247718340587</c:v>
                </c:pt>
                <c:pt idx="425">
                  <c:v>368.11247718340587</c:v>
                </c:pt>
                <c:pt idx="426">
                  <c:v>368.11247718340587</c:v>
                </c:pt>
                <c:pt idx="427">
                  <c:v>368.11247718340587</c:v>
                </c:pt>
                <c:pt idx="428">
                  <c:v>368.11247718340587</c:v>
                </c:pt>
                <c:pt idx="429">
                  <c:v>368.11247718340587</c:v>
                </c:pt>
                <c:pt idx="430">
                  <c:v>368.11247718340587</c:v>
                </c:pt>
                <c:pt idx="431">
                  <c:v>368.11247718340587</c:v>
                </c:pt>
                <c:pt idx="432">
                  <c:v>368.11247718340587</c:v>
                </c:pt>
                <c:pt idx="433">
                  <c:v>368.11247718340587</c:v>
                </c:pt>
                <c:pt idx="434">
                  <c:v>368.11247718340587</c:v>
                </c:pt>
                <c:pt idx="435">
                  <c:v>368.11247718340587</c:v>
                </c:pt>
                <c:pt idx="436">
                  <c:v>368.11247718340587</c:v>
                </c:pt>
                <c:pt idx="437">
                  <c:v>368.11247718340587</c:v>
                </c:pt>
                <c:pt idx="438">
                  <c:v>368.11247718340587</c:v>
                </c:pt>
                <c:pt idx="439">
                  <c:v>368.11247718340587</c:v>
                </c:pt>
                <c:pt idx="440">
                  <c:v>368.11247718340587</c:v>
                </c:pt>
                <c:pt idx="441">
                  <c:v>368.11247718340587</c:v>
                </c:pt>
                <c:pt idx="442">
                  <c:v>368.11247718340587</c:v>
                </c:pt>
                <c:pt idx="443">
                  <c:v>368.11247718340587</c:v>
                </c:pt>
                <c:pt idx="444">
                  <c:v>368.11247718340587</c:v>
                </c:pt>
                <c:pt idx="445">
                  <c:v>368.11247718340587</c:v>
                </c:pt>
                <c:pt idx="446">
                  <c:v>368.11247718340587</c:v>
                </c:pt>
                <c:pt idx="447">
                  <c:v>368.11247718340587</c:v>
                </c:pt>
                <c:pt idx="448">
                  <c:v>368.11247718340587</c:v>
                </c:pt>
                <c:pt idx="449">
                  <c:v>368.11247718340587</c:v>
                </c:pt>
                <c:pt idx="450">
                  <c:v>368.11247718340587</c:v>
                </c:pt>
                <c:pt idx="451">
                  <c:v>368.11247718340587</c:v>
                </c:pt>
                <c:pt idx="452">
                  <c:v>368.11247718340587</c:v>
                </c:pt>
                <c:pt idx="453">
                  <c:v>368.11247718340587</c:v>
                </c:pt>
                <c:pt idx="454">
                  <c:v>368.11247718340587</c:v>
                </c:pt>
                <c:pt idx="455">
                  <c:v>368.11247718340587</c:v>
                </c:pt>
                <c:pt idx="456">
                  <c:v>368.11247718340587</c:v>
                </c:pt>
                <c:pt idx="457">
                  <c:v>368.11247718340587</c:v>
                </c:pt>
                <c:pt idx="458">
                  <c:v>368.11247718340587</c:v>
                </c:pt>
                <c:pt idx="459">
                  <c:v>368.11247718340587</c:v>
                </c:pt>
                <c:pt idx="460">
                  <c:v>368.11247718340587</c:v>
                </c:pt>
                <c:pt idx="461">
                  <c:v>368.11247718340587</c:v>
                </c:pt>
                <c:pt idx="462">
                  <c:v>368.11247718340587</c:v>
                </c:pt>
                <c:pt idx="463">
                  <c:v>368.11247718340587</c:v>
                </c:pt>
                <c:pt idx="464">
                  <c:v>368.11247718340587</c:v>
                </c:pt>
                <c:pt idx="465">
                  <c:v>368.11247718340587</c:v>
                </c:pt>
                <c:pt idx="466">
                  <c:v>368.11247718340587</c:v>
                </c:pt>
                <c:pt idx="467">
                  <c:v>368.11247718340587</c:v>
                </c:pt>
                <c:pt idx="468">
                  <c:v>368.11247718340587</c:v>
                </c:pt>
                <c:pt idx="469">
                  <c:v>368.11247718340587</c:v>
                </c:pt>
                <c:pt idx="470">
                  <c:v>368.11247718340587</c:v>
                </c:pt>
                <c:pt idx="471">
                  <c:v>368.11247718340587</c:v>
                </c:pt>
                <c:pt idx="472">
                  <c:v>368.11247718340587</c:v>
                </c:pt>
                <c:pt idx="473">
                  <c:v>368.11247718340587</c:v>
                </c:pt>
                <c:pt idx="474">
                  <c:v>368.11247718340587</c:v>
                </c:pt>
                <c:pt idx="475">
                  <c:v>368.11247718340587</c:v>
                </c:pt>
                <c:pt idx="476">
                  <c:v>368.11247718340587</c:v>
                </c:pt>
                <c:pt idx="477">
                  <c:v>368.11247718340587</c:v>
                </c:pt>
                <c:pt idx="478">
                  <c:v>368.11247718340587</c:v>
                </c:pt>
                <c:pt idx="479">
                  <c:v>368.11247718340587</c:v>
                </c:pt>
                <c:pt idx="480">
                  <c:v>368.11247718340587</c:v>
                </c:pt>
                <c:pt idx="481">
                  <c:v>368.11247718340587</c:v>
                </c:pt>
                <c:pt idx="482">
                  <c:v>368.11247718340587</c:v>
                </c:pt>
                <c:pt idx="483">
                  <c:v>368.11247718340587</c:v>
                </c:pt>
                <c:pt idx="484">
                  <c:v>368.11247718340587</c:v>
                </c:pt>
                <c:pt idx="485">
                  <c:v>368.11247718340587</c:v>
                </c:pt>
                <c:pt idx="486">
                  <c:v>368.11247718340587</c:v>
                </c:pt>
                <c:pt idx="487">
                  <c:v>368.11247718340587</c:v>
                </c:pt>
                <c:pt idx="488">
                  <c:v>368.11247718340587</c:v>
                </c:pt>
                <c:pt idx="489">
                  <c:v>368.11247718340587</c:v>
                </c:pt>
                <c:pt idx="490">
                  <c:v>368.11247718340587</c:v>
                </c:pt>
                <c:pt idx="491">
                  <c:v>368.11247718340587</c:v>
                </c:pt>
                <c:pt idx="492">
                  <c:v>368.11247718340587</c:v>
                </c:pt>
                <c:pt idx="493">
                  <c:v>368.11247718340587</c:v>
                </c:pt>
                <c:pt idx="494">
                  <c:v>368.11247718340587</c:v>
                </c:pt>
                <c:pt idx="495">
                  <c:v>368.11247718340587</c:v>
                </c:pt>
                <c:pt idx="496">
                  <c:v>368.11247718340587</c:v>
                </c:pt>
                <c:pt idx="497">
                  <c:v>368.11247718340587</c:v>
                </c:pt>
                <c:pt idx="498">
                  <c:v>368.11247718340587</c:v>
                </c:pt>
                <c:pt idx="499">
                  <c:v>368.11247718340587</c:v>
                </c:pt>
                <c:pt idx="500">
                  <c:v>368.11247718340587</c:v>
                </c:pt>
                <c:pt idx="501">
                  <c:v>368.11247718340587</c:v>
                </c:pt>
                <c:pt idx="502">
                  <c:v>368.11247718340587</c:v>
                </c:pt>
                <c:pt idx="503">
                  <c:v>368.11247718340587</c:v>
                </c:pt>
                <c:pt idx="504">
                  <c:v>368.11247718340587</c:v>
                </c:pt>
                <c:pt idx="505">
                  <c:v>368.11247718340587</c:v>
                </c:pt>
                <c:pt idx="506">
                  <c:v>368.11247718340587</c:v>
                </c:pt>
                <c:pt idx="507">
                  <c:v>368.11247718340587</c:v>
                </c:pt>
                <c:pt idx="508">
                  <c:v>368.11247718340587</c:v>
                </c:pt>
                <c:pt idx="509">
                  <c:v>368.11247718340587</c:v>
                </c:pt>
                <c:pt idx="510">
                  <c:v>368.11247718340587</c:v>
                </c:pt>
                <c:pt idx="511">
                  <c:v>368.11247718340587</c:v>
                </c:pt>
                <c:pt idx="512">
                  <c:v>368.11247718340587</c:v>
                </c:pt>
                <c:pt idx="513">
                  <c:v>368.11247718340587</c:v>
                </c:pt>
                <c:pt idx="514">
                  <c:v>368.11247718340587</c:v>
                </c:pt>
                <c:pt idx="515">
                  <c:v>368.11247718340587</c:v>
                </c:pt>
                <c:pt idx="516">
                  <c:v>368.11247718340587</c:v>
                </c:pt>
                <c:pt idx="517">
                  <c:v>368.11247718340587</c:v>
                </c:pt>
                <c:pt idx="518">
                  <c:v>368.11247718340587</c:v>
                </c:pt>
                <c:pt idx="519">
                  <c:v>368.11247718340587</c:v>
                </c:pt>
                <c:pt idx="520">
                  <c:v>368.11247718340587</c:v>
                </c:pt>
                <c:pt idx="521">
                  <c:v>368.11247718340587</c:v>
                </c:pt>
                <c:pt idx="522">
                  <c:v>368.11247718340587</c:v>
                </c:pt>
                <c:pt idx="523">
                  <c:v>368.11247718340587</c:v>
                </c:pt>
                <c:pt idx="524">
                  <c:v>368.11247718340587</c:v>
                </c:pt>
                <c:pt idx="525">
                  <c:v>368.11247718340587</c:v>
                </c:pt>
                <c:pt idx="526">
                  <c:v>368.11247718340587</c:v>
                </c:pt>
                <c:pt idx="527">
                  <c:v>368.11247718340587</c:v>
                </c:pt>
                <c:pt idx="528">
                  <c:v>368.11247718340587</c:v>
                </c:pt>
                <c:pt idx="529">
                  <c:v>368.11247718340587</c:v>
                </c:pt>
                <c:pt idx="530">
                  <c:v>368.11247718340587</c:v>
                </c:pt>
                <c:pt idx="531">
                  <c:v>368.11247718340587</c:v>
                </c:pt>
                <c:pt idx="532">
                  <c:v>368.11247718340587</c:v>
                </c:pt>
                <c:pt idx="533">
                  <c:v>368.11247718340587</c:v>
                </c:pt>
                <c:pt idx="534">
                  <c:v>368.11247718340587</c:v>
                </c:pt>
                <c:pt idx="535">
                  <c:v>368.11247718340587</c:v>
                </c:pt>
                <c:pt idx="536">
                  <c:v>368.11247718340587</c:v>
                </c:pt>
                <c:pt idx="537">
                  <c:v>368.11247718340587</c:v>
                </c:pt>
                <c:pt idx="538">
                  <c:v>368.11247718340587</c:v>
                </c:pt>
                <c:pt idx="539">
                  <c:v>368.11247718340587</c:v>
                </c:pt>
                <c:pt idx="540">
                  <c:v>368.11247718340587</c:v>
                </c:pt>
                <c:pt idx="541">
                  <c:v>368.11247718340587</c:v>
                </c:pt>
                <c:pt idx="542">
                  <c:v>368.11247718340587</c:v>
                </c:pt>
                <c:pt idx="543">
                  <c:v>368.11247718340587</c:v>
                </c:pt>
                <c:pt idx="544">
                  <c:v>368.11247718340587</c:v>
                </c:pt>
                <c:pt idx="545">
                  <c:v>368.11247718340587</c:v>
                </c:pt>
                <c:pt idx="546">
                  <c:v>368.11247718340587</c:v>
                </c:pt>
                <c:pt idx="547">
                  <c:v>368.11247718340587</c:v>
                </c:pt>
                <c:pt idx="548">
                  <c:v>368.11247718340587</c:v>
                </c:pt>
                <c:pt idx="549">
                  <c:v>368.11247718340587</c:v>
                </c:pt>
                <c:pt idx="550">
                  <c:v>368.11247718340587</c:v>
                </c:pt>
                <c:pt idx="551">
                  <c:v>368.11247718340587</c:v>
                </c:pt>
                <c:pt idx="552">
                  <c:v>368.11247718340587</c:v>
                </c:pt>
                <c:pt idx="553">
                  <c:v>368.11247718340587</c:v>
                </c:pt>
                <c:pt idx="554">
                  <c:v>368.11247718340587</c:v>
                </c:pt>
                <c:pt idx="555">
                  <c:v>368.11247718340587</c:v>
                </c:pt>
                <c:pt idx="556">
                  <c:v>368.11247718340587</c:v>
                </c:pt>
                <c:pt idx="557">
                  <c:v>368.11247718340587</c:v>
                </c:pt>
                <c:pt idx="558">
                  <c:v>368.11247718340587</c:v>
                </c:pt>
                <c:pt idx="559">
                  <c:v>368.11247718340587</c:v>
                </c:pt>
                <c:pt idx="560">
                  <c:v>368.11247718340587</c:v>
                </c:pt>
                <c:pt idx="561">
                  <c:v>368.11247718340587</c:v>
                </c:pt>
                <c:pt idx="562">
                  <c:v>368.11247718340587</c:v>
                </c:pt>
                <c:pt idx="563">
                  <c:v>368.11247718340587</c:v>
                </c:pt>
                <c:pt idx="564">
                  <c:v>368.11247718340587</c:v>
                </c:pt>
                <c:pt idx="565">
                  <c:v>368.11247718340587</c:v>
                </c:pt>
                <c:pt idx="566">
                  <c:v>368.11247718340587</c:v>
                </c:pt>
                <c:pt idx="567">
                  <c:v>368.11247718340587</c:v>
                </c:pt>
                <c:pt idx="568">
                  <c:v>368.11247718340587</c:v>
                </c:pt>
                <c:pt idx="569">
                  <c:v>368.11247718340587</c:v>
                </c:pt>
                <c:pt idx="570">
                  <c:v>368.11247718340587</c:v>
                </c:pt>
                <c:pt idx="571">
                  <c:v>368.11247718340587</c:v>
                </c:pt>
                <c:pt idx="572">
                  <c:v>368.11247718340587</c:v>
                </c:pt>
                <c:pt idx="573">
                  <c:v>368.11247718340587</c:v>
                </c:pt>
                <c:pt idx="574">
                  <c:v>368.11247718340587</c:v>
                </c:pt>
                <c:pt idx="575">
                  <c:v>368.11247718340587</c:v>
                </c:pt>
                <c:pt idx="576">
                  <c:v>368.11247718340587</c:v>
                </c:pt>
                <c:pt idx="577">
                  <c:v>368.11247718340587</c:v>
                </c:pt>
                <c:pt idx="578">
                  <c:v>368.11247718340587</c:v>
                </c:pt>
                <c:pt idx="579">
                  <c:v>368.11247718340587</c:v>
                </c:pt>
                <c:pt idx="580">
                  <c:v>368.11247718340587</c:v>
                </c:pt>
                <c:pt idx="581">
                  <c:v>368.11247718340587</c:v>
                </c:pt>
                <c:pt idx="582">
                  <c:v>368.11247718340587</c:v>
                </c:pt>
                <c:pt idx="583">
                  <c:v>368.11247718340587</c:v>
                </c:pt>
                <c:pt idx="584">
                  <c:v>368.11247718340587</c:v>
                </c:pt>
                <c:pt idx="585">
                  <c:v>368.11247718340587</c:v>
                </c:pt>
                <c:pt idx="586">
                  <c:v>368.11247718340587</c:v>
                </c:pt>
                <c:pt idx="587">
                  <c:v>368.11247718340587</c:v>
                </c:pt>
                <c:pt idx="588">
                  <c:v>368.11247718340587</c:v>
                </c:pt>
                <c:pt idx="589">
                  <c:v>368.11247718340587</c:v>
                </c:pt>
                <c:pt idx="590">
                  <c:v>368.11247718340587</c:v>
                </c:pt>
                <c:pt idx="591">
                  <c:v>368.11247718340587</c:v>
                </c:pt>
                <c:pt idx="592">
                  <c:v>368.11247718340587</c:v>
                </c:pt>
                <c:pt idx="593">
                  <c:v>368.11247718340587</c:v>
                </c:pt>
                <c:pt idx="594">
                  <c:v>368.11247718340587</c:v>
                </c:pt>
                <c:pt idx="595">
                  <c:v>368.11247718340587</c:v>
                </c:pt>
                <c:pt idx="596">
                  <c:v>368.11247718340587</c:v>
                </c:pt>
                <c:pt idx="597">
                  <c:v>368.11247718340587</c:v>
                </c:pt>
                <c:pt idx="598">
                  <c:v>368.11247718340587</c:v>
                </c:pt>
                <c:pt idx="599">
                  <c:v>368.11247718340587</c:v>
                </c:pt>
                <c:pt idx="600">
                  <c:v>368.11247718340587</c:v>
                </c:pt>
                <c:pt idx="601">
                  <c:v>368.11247718340587</c:v>
                </c:pt>
                <c:pt idx="602">
                  <c:v>368.11247718340587</c:v>
                </c:pt>
                <c:pt idx="603">
                  <c:v>368.11247718340587</c:v>
                </c:pt>
                <c:pt idx="604">
                  <c:v>368.11247718340587</c:v>
                </c:pt>
                <c:pt idx="605">
                  <c:v>368.11247718340587</c:v>
                </c:pt>
                <c:pt idx="606">
                  <c:v>368.11247718340587</c:v>
                </c:pt>
                <c:pt idx="607">
                  <c:v>368.11247718340587</c:v>
                </c:pt>
                <c:pt idx="608">
                  <c:v>368.11247718340587</c:v>
                </c:pt>
                <c:pt idx="609">
                  <c:v>368.11247718340587</c:v>
                </c:pt>
                <c:pt idx="610">
                  <c:v>368.11247718340587</c:v>
                </c:pt>
                <c:pt idx="611">
                  <c:v>368.11247718340587</c:v>
                </c:pt>
                <c:pt idx="612">
                  <c:v>368.11247718340587</c:v>
                </c:pt>
                <c:pt idx="613">
                  <c:v>368.11247718340587</c:v>
                </c:pt>
                <c:pt idx="614">
                  <c:v>368.11247718340587</c:v>
                </c:pt>
                <c:pt idx="615">
                  <c:v>368.11247718340587</c:v>
                </c:pt>
                <c:pt idx="616">
                  <c:v>368.11247718340587</c:v>
                </c:pt>
                <c:pt idx="617">
                  <c:v>368.11247718340587</c:v>
                </c:pt>
                <c:pt idx="618">
                  <c:v>368.11247718340587</c:v>
                </c:pt>
                <c:pt idx="619">
                  <c:v>368.11247718340587</c:v>
                </c:pt>
                <c:pt idx="620">
                  <c:v>368.11247718340587</c:v>
                </c:pt>
                <c:pt idx="621">
                  <c:v>368.11247718340587</c:v>
                </c:pt>
                <c:pt idx="622">
                  <c:v>368.11247718340587</c:v>
                </c:pt>
                <c:pt idx="623">
                  <c:v>368.11247718340587</c:v>
                </c:pt>
                <c:pt idx="624">
                  <c:v>368.11247718340587</c:v>
                </c:pt>
                <c:pt idx="625">
                  <c:v>368.11247718340587</c:v>
                </c:pt>
                <c:pt idx="626">
                  <c:v>368.11247718340587</c:v>
                </c:pt>
                <c:pt idx="627">
                  <c:v>368.11247718340587</c:v>
                </c:pt>
                <c:pt idx="628">
                  <c:v>368.11247718340587</c:v>
                </c:pt>
                <c:pt idx="629">
                  <c:v>368.11247718340587</c:v>
                </c:pt>
                <c:pt idx="630">
                  <c:v>368.11247718340587</c:v>
                </c:pt>
                <c:pt idx="631">
                  <c:v>368.11247718340587</c:v>
                </c:pt>
                <c:pt idx="632">
                  <c:v>368.11247718340587</c:v>
                </c:pt>
                <c:pt idx="633">
                  <c:v>368.11247718340587</c:v>
                </c:pt>
                <c:pt idx="634">
                  <c:v>368.11247718340587</c:v>
                </c:pt>
                <c:pt idx="635">
                  <c:v>368.11247718340587</c:v>
                </c:pt>
                <c:pt idx="636">
                  <c:v>368.11247718340587</c:v>
                </c:pt>
                <c:pt idx="637">
                  <c:v>368.11247718340587</c:v>
                </c:pt>
                <c:pt idx="638">
                  <c:v>368.11247718340587</c:v>
                </c:pt>
                <c:pt idx="639">
                  <c:v>368.11247718340587</c:v>
                </c:pt>
                <c:pt idx="640">
                  <c:v>368.11247718340587</c:v>
                </c:pt>
                <c:pt idx="641">
                  <c:v>368.11247718340587</c:v>
                </c:pt>
                <c:pt idx="642">
                  <c:v>368.11247718340587</c:v>
                </c:pt>
                <c:pt idx="643">
                  <c:v>368.11247718340587</c:v>
                </c:pt>
                <c:pt idx="644">
                  <c:v>368.11247718340587</c:v>
                </c:pt>
                <c:pt idx="645">
                  <c:v>368.11247718340587</c:v>
                </c:pt>
                <c:pt idx="646">
                  <c:v>368.11247718340587</c:v>
                </c:pt>
                <c:pt idx="647">
                  <c:v>368.11247718340587</c:v>
                </c:pt>
                <c:pt idx="648">
                  <c:v>368.11247718340587</c:v>
                </c:pt>
                <c:pt idx="649">
                  <c:v>368.11247718340587</c:v>
                </c:pt>
                <c:pt idx="650">
                  <c:v>368.11247718340587</c:v>
                </c:pt>
                <c:pt idx="651">
                  <c:v>368.11247718340587</c:v>
                </c:pt>
                <c:pt idx="652">
                  <c:v>368.11247718340587</c:v>
                </c:pt>
                <c:pt idx="653">
                  <c:v>368.11247718340587</c:v>
                </c:pt>
                <c:pt idx="654">
                  <c:v>368.11247718340587</c:v>
                </c:pt>
                <c:pt idx="655">
                  <c:v>368.11247718340587</c:v>
                </c:pt>
                <c:pt idx="656">
                  <c:v>368.11247718340587</c:v>
                </c:pt>
                <c:pt idx="657">
                  <c:v>368.11247718340587</c:v>
                </c:pt>
                <c:pt idx="658">
                  <c:v>368.11247718340587</c:v>
                </c:pt>
                <c:pt idx="659">
                  <c:v>368.11247718340587</c:v>
                </c:pt>
                <c:pt idx="660">
                  <c:v>368.11247718340587</c:v>
                </c:pt>
                <c:pt idx="661">
                  <c:v>368.11247718340587</c:v>
                </c:pt>
                <c:pt idx="662">
                  <c:v>368.11247718340587</c:v>
                </c:pt>
                <c:pt idx="663">
                  <c:v>368.11247718340587</c:v>
                </c:pt>
                <c:pt idx="664">
                  <c:v>368.11247718340587</c:v>
                </c:pt>
                <c:pt idx="665">
                  <c:v>368.11247718340587</c:v>
                </c:pt>
                <c:pt idx="666">
                  <c:v>368.11247718340587</c:v>
                </c:pt>
                <c:pt idx="667">
                  <c:v>368.11247718340587</c:v>
                </c:pt>
                <c:pt idx="668">
                  <c:v>368.11247718340587</c:v>
                </c:pt>
                <c:pt idx="669">
                  <c:v>368.11247718340587</c:v>
                </c:pt>
                <c:pt idx="670">
                  <c:v>368.11247718340587</c:v>
                </c:pt>
                <c:pt idx="671">
                  <c:v>368.11247718340587</c:v>
                </c:pt>
                <c:pt idx="672">
                  <c:v>368.11247718340587</c:v>
                </c:pt>
                <c:pt idx="673">
                  <c:v>368.11247718340587</c:v>
                </c:pt>
                <c:pt idx="674">
                  <c:v>368.11247718340587</c:v>
                </c:pt>
                <c:pt idx="675">
                  <c:v>368.11247718340587</c:v>
                </c:pt>
                <c:pt idx="676">
                  <c:v>368.11247718340587</c:v>
                </c:pt>
                <c:pt idx="677">
                  <c:v>368.11247718340587</c:v>
                </c:pt>
                <c:pt idx="678">
                  <c:v>368.11247718340587</c:v>
                </c:pt>
                <c:pt idx="679">
                  <c:v>368.11247718340587</c:v>
                </c:pt>
                <c:pt idx="680">
                  <c:v>368.11247718340587</c:v>
                </c:pt>
                <c:pt idx="681">
                  <c:v>368.11247718340587</c:v>
                </c:pt>
                <c:pt idx="682">
                  <c:v>368.11247718340587</c:v>
                </c:pt>
                <c:pt idx="683">
                  <c:v>368.11247718340587</c:v>
                </c:pt>
                <c:pt idx="684">
                  <c:v>368.11247718340587</c:v>
                </c:pt>
                <c:pt idx="685">
                  <c:v>368.11247718340587</c:v>
                </c:pt>
                <c:pt idx="686">
                  <c:v>368.11247718340587</c:v>
                </c:pt>
                <c:pt idx="687">
                  <c:v>368.11247718340587</c:v>
                </c:pt>
                <c:pt idx="688">
                  <c:v>368.11247718340587</c:v>
                </c:pt>
                <c:pt idx="689">
                  <c:v>368.11247718340587</c:v>
                </c:pt>
                <c:pt idx="690">
                  <c:v>368.11247718340587</c:v>
                </c:pt>
                <c:pt idx="691">
                  <c:v>368.11247718340587</c:v>
                </c:pt>
                <c:pt idx="692">
                  <c:v>368.11247718340587</c:v>
                </c:pt>
                <c:pt idx="693">
                  <c:v>368.11247718340587</c:v>
                </c:pt>
                <c:pt idx="694">
                  <c:v>368.11247718340587</c:v>
                </c:pt>
                <c:pt idx="695">
                  <c:v>368.11247718340587</c:v>
                </c:pt>
                <c:pt idx="696">
                  <c:v>368.11247718340587</c:v>
                </c:pt>
                <c:pt idx="697">
                  <c:v>368.11247718340587</c:v>
                </c:pt>
                <c:pt idx="698">
                  <c:v>368.11247718340587</c:v>
                </c:pt>
                <c:pt idx="699">
                  <c:v>368.11247718340587</c:v>
                </c:pt>
                <c:pt idx="700">
                  <c:v>368.11247718340587</c:v>
                </c:pt>
                <c:pt idx="701">
                  <c:v>368.11247718340587</c:v>
                </c:pt>
                <c:pt idx="702">
                  <c:v>368.11247718340587</c:v>
                </c:pt>
                <c:pt idx="703">
                  <c:v>368.11247718340587</c:v>
                </c:pt>
                <c:pt idx="704">
                  <c:v>368.11247718340587</c:v>
                </c:pt>
                <c:pt idx="705">
                  <c:v>368.11247718340587</c:v>
                </c:pt>
                <c:pt idx="706">
                  <c:v>368.11247718340587</c:v>
                </c:pt>
                <c:pt idx="707">
                  <c:v>368.11247718340587</c:v>
                </c:pt>
                <c:pt idx="708">
                  <c:v>368.11247718340587</c:v>
                </c:pt>
                <c:pt idx="709">
                  <c:v>368.11247718340587</c:v>
                </c:pt>
                <c:pt idx="710">
                  <c:v>368.11247718340587</c:v>
                </c:pt>
                <c:pt idx="711">
                  <c:v>368.11247718340587</c:v>
                </c:pt>
                <c:pt idx="712">
                  <c:v>368.11247718340587</c:v>
                </c:pt>
                <c:pt idx="713">
                  <c:v>368.11247718340587</c:v>
                </c:pt>
                <c:pt idx="714">
                  <c:v>368.11247718340587</c:v>
                </c:pt>
                <c:pt idx="715">
                  <c:v>368.11247718340587</c:v>
                </c:pt>
                <c:pt idx="716">
                  <c:v>368.11247718340587</c:v>
                </c:pt>
                <c:pt idx="717">
                  <c:v>368.11247718340587</c:v>
                </c:pt>
                <c:pt idx="718">
                  <c:v>368.11247718340587</c:v>
                </c:pt>
                <c:pt idx="719">
                  <c:v>368.11247718340587</c:v>
                </c:pt>
                <c:pt idx="720">
                  <c:v>368.11247718340587</c:v>
                </c:pt>
                <c:pt idx="721">
                  <c:v>368.11247718340587</c:v>
                </c:pt>
                <c:pt idx="722">
                  <c:v>368.11247718340587</c:v>
                </c:pt>
                <c:pt idx="723">
                  <c:v>368.11247718340587</c:v>
                </c:pt>
                <c:pt idx="724">
                  <c:v>368.11247718340587</c:v>
                </c:pt>
                <c:pt idx="725">
                  <c:v>368.11247718340587</c:v>
                </c:pt>
                <c:pt idx="726">
                  <c:v>368.11247718340587</c:v>
                </c:pt>
                <c:pt idx="727">
                  <c:v>368.11247718340587</c:v>
                </c:pt>
                <c:pt idx="728">
                  <c:v>368.11247718340587</c:v>
                </c:pt>
                <c:pt idx="729">
                  <c:v>368.11247718340587</c:v>
                </c:pt>
                <c:pt idx="730">
                  <c:v>368.11247718340587</c:v>
                </c:pt>
                <c:pt idx="731">
                  <c:v>368.11247718340587</c:v>
                </c:pt>
                <c:pt idx="732">
                  <c:v>368.11247718340587</c:v>
                </c:pt>
                <c:pt idx="733">
                  <c:v>368.11247718340587</c:v>
                </c:pt>
                <c:pt idx="734">
                  <c:v>368.11247718340587</c:v>
                </c:pt>
                <c:pt idx="735">
                  <c:v>368.11247718340587</c:v>
                </c:pt>
                <c:pt idx="736">
                  <c:v>368.11247718340587</c:v>
                </c:pt>
                <c:pt idx="737">
                  <c:v>368.11247718340587</c:v>
                </c:pt>
                <c:pt idx="738">
                  <c:v>368.11247718340587</c:v>
                </c:pt>
                <c:pt idx="739">
                  <c:v>368.11247718340587</c:v>
                </c:pt>
                <c:pt idx="740">
                  <c:v>368.11247718340587</c:v>
                </c:pt>
                <c:pt idx="741">
                  <c:v>368.11247718340587</c:v>
                </c:pt>
                <c:pt idx="742">
                  <c:v>368.11247718340587</c:v>
                </c:pt>
                <c:pt idx="743">
                  <c:v>368.11247718340587</c:v>
                </c:pt>
                <c:pt idx="744">
                  <c:v>368.11247718340587</c:v>
                </c:pt>
                <c:pt idx="745">
                  <c:v>368.11247718340587</c:v>
                </c:pt>
                <c:pt idx="746">
                  <c:v>368.11247718340587</c:v>
                </c:pt>
                <c:pt idx="747">
                  <c:v>368.11247718340587</c:v>
                </c:pt>
                <c:pt idx="748">
                  <c:v>368.11247718340587</c:v>
                </c:pt>
                <c:pt idx="749">
                  <c:v>368.11247718340587</c:v>
                </c:pt>
                <c:pt idx="750">
                  <c:v>368.11247718340587</c:v>
                </c:pt>
                <c:pt idx="751">
                  <c:v>368.11247718340587</c:v>
                </c:pt>
                <c:pt idx="752">
                  <c:v>368.11247718340587</c:v>
                </c:pt>
                <c:pt idx="753">
                  <c:v>368.11247718340587</c:v>
                </c:pt>
                <c:pt idx="754">
                  <c:v>368.11247718340587</c:v>
                </c:pt>
                <c:pt idx="755">
                  <c:v>368.11247718340587</c:v>
                </c:pt>
                <c:pt idx="756">
                  <c:v>368.11247718340587</c:v>
                </c:pt>
                <c:pt idx="757">
                  <c:v>368.11247718340587</c:v>
                </c:pt>
                <c:pt idx="758">
                  <c:v>368.11247718340587</c:v>
                </c:pt>
                <c:pt idx="759">
                  <c:v>368.11247718340587</c:v>
                </c:pt>
                <c:pt idx="760">
                  <c:v>368.11247718340587</c:v>
                </c:pt>
                <c:pt idx="761">
                  <c:v>368.11247718340587</c:v>
                </c:pt>
                <c:pt idx="762">
                  <c:v>368.11247718340587</c:v>
                </c:pt>
                <c:pt idx="763">
                  <c:v>368.11247718340587</c:v>
                </c:pt>
                <c:pt idx="764">
                  <c:v>368.11247718340587</c:v>
                </c:pt>
                <c:pt idx="765">
                  <c:v>368.11247718340587</c:v>
                </c:pt>
                <c:pt idx="766">
                  <c:v>368.11247718340587</c:v>
                </c:pt>
                <c:pt idx="767">
                  <c:v>368.11247718340587</c:v>
                </c:pt>
                <c:pt idx="768">
                  <c:v>368.11247718340587</c:v>
                </c:pt>
                <c:pt idx="769">
                  <c:v>368.11247718340587</c:v>
                </c:pt>
                <c:pt idx="770">
                  <c:v>368.11247718340587</c:v>
                </c:pt>
                <c:pt idx="771">
                  <c:v>368.11247718340587</c:v>
                </c:pt>
                <c:pt idx="772">
                  <c:v>368.11247718340587</c:v>
                </c:pt>
                <c:pt idx="773">
                  <c:v>368.11247718340587</c:v>
                </c:pt>
                <c:pt idx="774">
                  <c:v>368.11247718340587</c:v>
                </c:pt>
                <c:pt idx="775">
                  <c:v>368.11247718340587</c:v>
                </c:pt>
                <c:pt idx="776">
                  <c:v>368.11247718340587</c:v>
                </c:pt>
                <c:pt idx="777">
                  <c:v>368.11247718340587</c:v>
                </c:pt>
                <c:pt idx="778">
                  <c:v>368.11247718340587</c:v>
                </c:pt>
                <c:pt idx="779">
                  <c:v>368.11247718340587</c:v>
                </c:pt>
                <c:pt idx="780">
                  <c:v>368.11247718340587</c:v>
                </c:pt>
                <c:pt idx="781">
                  <c:v>368.11247718340587</c:v>
                </c:pt>
                <c:pt idx="782">
                  <c:v>368.11247718340587</c:v>
                </c:pt>
                <c:pt idx="783">
                  <c:v>368.11247718340587</c:v>
                </c:pt>
                <c:pt idx="784">
                  <c:v>368.11247718340587</c:v>
                </c:pt>
                <c:pt idx="785">
                  <c:v>368.11247718340587</c:v>
                </c:pt>
                <c:pt idx="786">
                  <c:v>368.11247718340587</c:v>
                </c:pt>
                <c:pt idx="787">
                  <c:v>368.11247718340587</c:v>
                </c:pt>
                <c:pt idx="788">
                  <c:v>368.11247718340587</c:v>
                </c:pt>
                <c:pt idx="789">
                  <c:v>368.11247718340587</c:v>
                </c:pt>
                <c:pt idx="790">
                  <c:v>368.11247718340587</c:v>
                </c:pt>
                <c:pt idx="791">
                  <c:v>368.11247718340587</c:v>
                </c:pt>
                <c:pt idx="792">
                  <c:v>368.11247718340587</c:v>
                </c:pt>
                <c:pt idx="793">
                  <c:v>368.11247718340587</c:v>
                </c:pt>
                <c:pt idx="794">
                  <c:v>368.11247718340587</c:v>
                </c:pt>
                <c:pt idx="795">
                  <c:v>368.11247718340587</c:v>
                </c:pt>
                <c:pt idx="796">
                  <c:v>368.11247718340587</c:v>
                </c:pt>
                <c:pt idx="797">
                  <c:v>368.11247718340587</c:v>
                </c:pt>
                <c:pt idx="798">
                  <c:v>368.11247718340587</c:v>
                </c:pt>
                <c:pt idx="799">
                  <c:v>368.11247718340587</c:v>
                </c:pt>
                <c:pt idx="800">
                  <c:v>368.11247718340587</c:v>
                </c:pt>
                <c:pt idx="801">
                  <c:v>368.11247718340587</c:v>
                </c:pt>
                <c:pt idx="802">
                  <c:v>368.11247718340587</c:v>
                </c:pt>
                <c:pt idx="803">
                  <c:v>368.11247718340587</c:v>
                </c:pt>
                <c:pt idx="804">
                  <c:v>368.11247718340587</c:v>
                </c:pt>
                <c:pt idx="805">
                  <c:v>368.11247718340587</c:v>
                </c:pt>
                <c:pt idx="806">
                  <c:v>368.11247718340587</c:v>
                </c:pt>
                <c:pt idx="807">
                  <c:v>368.11247718340587</c:v>
                </c:pt>
                <c:pt idx="808">
                  <c:v>368.11247718340587</c:v>
                </c:pt>
                <c:pt idx="809">
                  <c:v>368.11247718340587</c:v>
                </c:pt>
                <c:pt idx="810">
                  <c:v>368.11247718340587</c:v>
                </c:pt>
                <c:pt idx="811">
                  <c:v>368.11247718340587</c:v>
                </c:pt>
                <c:pt idx="812">
                  <c:v>368.11247718340587</c:v>
                </c:pt>
                <c:pt idx="813">
                  <c:v>368.11247718340587</c:v>
                </c:pt>
                <c:pt idx="814">
                  <c:v>368.11247718340587</c:v>
                </c:pt>
                <c:pt idx="815">
                  <c:v>368.11247718340587</c:v>
                </c:pt>
                <c:pt idx="816">
                  <c:v>368.11247718340587</c:v>
                </c:pt>
                <c:pt idx="817">
                  <c:v>368.11247718340587</c:v>
                </c:pt>
                <c:pt idx="818">
                  <c:v>368.11247718340587</c:v>
                </c:pt>
                <c:pt idx="819">
                  <c:v>368.11247718340587</c:v>
                </c:pt>
                <c:pt idx="820">
                  <c:v>368.11247718340587</c:v>
                </c:pt>
                <c:pt idx="821">
                  <c:v>368.11247718340587</c:v>
                </c:pt>
                <c:pt idx="822">
                  <c:v>368.11247718340587</c:v>
                </c:pt>
                <c:pt idx="823">
                  <c:v>368.11247718340587</c:v>
                </c:pt>
                <c:pt idx="824">
                  <c:v>368.11247718340587</c:v>
                </c:pt>
                <c:pt idx="825">
                  <c:v>368.11247718340587</c:v>
                </c:pt>
                <c:pt idx="826">
                  <c:v>368.11247718340587</c:v>
                </c:pt>
                <c:pt idx="827">
                  <c:v>368.11247718340587</c:v>
                </c:pt>
                <c:pt idx="828">
                  <c:v>368.11247718340587</c:v>
                </c:pt>
                <c:pt idx="829">
                  <c:v>368.11247718340587</c:v>
                </c:pt>
                <c:pt idx="830">
                  <c:v>368.11247718340587</c:v>
                </c:pt>
                <c:pt idx="831">
                  <c:v>368.11247718340587</c:v>
                </c:pt>
                <c:pt idx="832">
                  <c:v>368.11247718340587</c:v>
                </c:pt>
                <c:pt idx="833">
                  <c:v>368.11247718340587</c:v>
                </c:pt>
                <c:pt idx="834">
                  <c:v>368.11247718340587</c:v>
                </c:pt>
                <c:pt idx="835">
                  <c:v>368.11247718340587</c:v>
                </c:pt>
                <c:pt idx="836">
                  <c:v>368.11247718340587</c:v>
                </c:pt>
                <c:pt idx="837">
                  <c:v>368.11247718340587</c:v>
                </c:pt>
                <c:pt idx="838">
                  <c:v>368.11247718340587</c:v>
                </c:pt>
                <c:pt idx="839">
                  <c:v>368.11247718340587</c:v>
                </c:pt>
                <c:pt idx="840">
                  <c:v>368.11247718340587</c:v>
                </c:pt>
                <c:pt idx="841">
                  <c:v>368.11247718340587</c:v>
                </c:pt>
                <c:pt idx="842">
                  <c:v>368.11247718340587</c:v>
                </c:pt>
                <c:pt idx="843">
                  <c:v>368.11247718340587</c:v>
                </c:pt>
                <c:pt idx="844">
                  <c:v>368.11247718340587</c:v>
                </c:pt>
                <c:pt idx="845">
                  <c:v>368.11247718340587</c:v>
                </c:pt>
                <c:pt idx="846">
                  <c:v>368.11247718340587</c:v>
                </c:pt>
                <c:pt idx="847">
                  <c:v>368.11247718340587</c:v>
                </c:pt>
                <c:pt idx="848">
                  <c:v>368.11247718340587</c:v>
                </c:pt>
                <c:pt idx="849">
                  <c:v>368.11247718340587</c:v>
                </c:pt>
                <c:pt idx="850">
                  <c:v>368.11247718340587</c:v>
                </c:pt>
                <c:pt idx="851">
                  <c:v>368.11247718340587</c:v>
                </c:pt>
                <c:pt idx="852">
                  <c:v>368.11247718340587</c:v>
                </c:pt>
                <c:pt idx="853">
                  <c:v>368.11247718340587</c:v>
                </c:pt>
                <c:pt idx="854">
                  <c:v>368.11247718340587</c:v>
                </c:pt>
                <c:pt idx="855">
                  <c:v>368.11247718340587</c:v>
                </c:pt>
                <c:pt idx="856">
                  <c:v>368.11247718340587</c:v>
                </c:pt>
                <c:pt idx="857">
                  <c:v>368.11247718340587</c:v>
                </c:pt>
                <c:pt idx="858">
                  <c:v>368.11247718340587</c:v>
                </c:pt>
                <c:pt idx="859">
                  <c:v>368.11247718340587</c:v>
                </c:pt>
                <c:pt idx="860">
                  <c:v>368.11247718340587</c:v>
                </c:pt>
                <c:pt idx="861">
                  <c:v>368.11247718340587</c:v>
                </c:pt>
                <c:pt idx="862">
                  <c:v>368.11247718340587</c:v>
                </c:pt>
                <c:pt idx="863">
                  <c:v>368.11247718340587</c:v>
                </c:pt>
                <c:pt idx="864">
                  <c:v>368.11247718340587</c:v>
                </c:pt>
                <c:pt idx="865">
                  <c:v>368.11247718340587</c:v>
                </c:pt>
                <c:pt idx="866">
                  <c:v>368.11247718340587</c:v>
                </c:pt>
                <c:pt idx="867">
                  <c:v>368.11247718340587</c:v>
                </c:pt>
                <c:pt idx="868">
                  <c:v>368.11247718340587</c:v>
                </c:pt>
                <c:pt idx="869">
                  <c:v>368.11247718340587</c:v>
                </c:pt>
                <c:pt idx="870">
                  <c:v>368.11247718340587</c:v>
                </c:pt>
                <c:pt idx="871">
                  <c:v>368.11247718340587</c:v>
                </c:pt>
                <c:pt idx="872">
                  <c:v>368.11247718340587</c:v>
                </c:pt>
                <c:pt idx="873">
                  <c:v>368.11247718340587</c:v>
                </c:pt>
                <c:pt idx="874">
                  <c:v>368.11247718340587</c:v>
                </c:pt>
                <c:pt idx="875">
                  <c:v>368.11247718340587</c:v>
                </c:pt>
                <c:pt idx="876">
                  <c:v>368.11247718340587</c:v>
                </c:pt>
                <c:pt idx="877">
                  <c:v>368.11247718340587</c:v>
                </c:pt>
                <c:pt idx="878">
                  <c:v>368.11247718340587</c:v>
                </c:pt>
                <c:pt idx="879">
                  <c:v>368.11247718340587</c:v>
                </c:pt>
                <c:pt idx="880">
                  <c:v>368.11247718340587</c:v>
                </c:pt>
                <c:pt idx="881">
                  <c:v>368.11247718340587</c:v>
                </c:pt>
                <c:pt idx="882">
                  <c:v>368.11247718340587</c:v>
                </c:pt>
                <c:pt idx="883">
                  <c:v>368.11247718340587</c:v>
                </c:pt>
                <c:pt idx="884">
                  <c:v>368.11247718340587</c:v>
                </c:pt>
                <c:pt idx="885">
                  <c:v>368.11247718340587</c:v>
                </c:pt>
                <c:pt idx="886">
                  <c:v>368.11247718340587</c:v>
                </c:pt>
                <c:pt idx="887">
                  <c:v>368.11247718340587</c:v>
                </c:pt>
                <c:pt idx="888">
                  <c:v>368.11247718340587</c:v>
                </c:pt>
                <c:pt idx="889">
                  <c:v>368.11247718340587</c:v>
                </c:pt>
                <c:pt idx="890">
                  <c:v>368.11247718340587</c:v>
                </c:pt>
                <c:pt idx="891">
                  <c:v>368.11247718340587</c:v>
                </c:pt>
                <c:pt idx="892">
                  <c:v>368.11247718340587</c:v>
                </c:pt>
                <c:pt idx="893">
                  <c:v>368.11247718340587</c:v>
                </c:pt>
                <c:pt idx="894">
                  <c:v>368.11247718340587</c:v>
                </c:pt>
                <c:pt idx="895">
                  <c:v>368.11247718340587</c:v>
                </c:pt>
                <c:pt idx="896">
                  <c:v>368.11247718340587</c:v>
                </c:pt>
                <c:pt idx="897">
                  <c:v>368.11247718340587</c:v>
                </c:pt>
                <c:pt idx="898">
                  <c:v>368.11247718340587</c:v>
                </c:pt>
                <c:pt idx="899">
                  <c:v>368.11247718340587</c:v>
                </c:pt>
                <c:pt idx="900">
                  <c:v>368.11247718340587</c:v>
                </c:pt>
                <c:pt idx="901">
                  <c:v>368.11247718340587</c:v>
                </c:pt>
                <c:pt idx="902">
                  <c:v>368.11247718340587</c:v>
                </c:pt>
                <c:pt idx="903">
                  <c:v>368.11247718340587</c:v>
                </c:pt>
                <c:pt idx="904">
                  <c:v>368.11247718340587</c:v>
                </c:pt>
                <c:pt idx="905">
                  <c:v>368.11247718340587</c:v>
                </c:pt>
                <c:pt idx="906">
                  <c:v>368.11247718340587</c:v>
                </c:pt>
                <c:pt idx="907">
                  <c:v>368.11247718340587</c:v>
                </c:pt>
                <c:pt idx="908">
                  <c:v>368.11247718340587</c:v>
                </c:pt>
                <c:pt idx="909">
                  <c:v>368.11247718340587</c:v>
                </c:pt>
                <c:pt idx="910">
                  <c:v>368.11247718340587</c:v>
                </c:pt>
                <c:pt idx="911">
                  <c:v>368.11247718340587</c:v>
                </c:pt>
                <c:pt idx="912">
                  <c:v>368.11247718340587</c:v>
                </c:pt>
                <c:pt idx="913">
                  <c:v>368.11247718340587</c:v>
                </c:pt>
                <c:pt idx="914">
                  <c:v>368.11247718340587</c:v>
                </c:pt>
                <c:pt idx="915">
                  <c:v>368.11247718340587</c:v>
                </c:pt>
                <c:pt idx="916">
                  <c:v>368.11247718340587</c:v>
                </c:pt>
                <c:pt idx="917">
                  <c:v>368.11247718340587</c:v>
                </c:pt>
                <c:pt idx="918">
                  <c:v>368.11247718340587</c:v>
                </c:pt>
                <c:pt idx="919">
                  <c:v>368.11247718340587</c:v>
                </c:pt>
                <c:pt idx="920">
                  <c:v>368.11247718340587</c:v>
                </c:pt>
                <c:pt idx="921">
                  <c:v>368.11247718340587</c:v>
                </c:pt>
                <c:pt idx="922">
                  <c:v>368.11247718340587</c:v>
                </c:pt>
                <c:pt idx="923">
                  <c:v>368.11247718340587</c:v>
                </c:pt>
                <c:pt idx="924">
                  <c:v>368.11247718340587</c:v>
                </c:pt>
                <c:pt idx="925">
                  <c:v>368.11247718340587</c:v>
                </c:pt>
                <c:pt idx="926">
                  <c:v>368.11247718340587</c:v>
                </c:pt>
                <c:pt idx="927">
                  <c:v>368.11247718340587</c:v>
                </c:pt>
                <c:pt idx="928">
                  <c:v>368.11247718340587</c:v>
                </c:pt>
                <c:pt idx="929">
                  <c:v>368.11247718340587</c:v>
                </c:pt>
                <c:pt idx="930">
                  <c:v>368.11247718340587</c:v>
                </c:pt>
                <c:pt idx="931">
                  <c:v>368.11247718340587</c:v>
                </c:pt>
                <c:pt idx="932">
                  <c:v>368.11247718340587</c:v>
                </c:pt>
                <c:pt idx="933">
                  <c:v>368.11247718340587</c:v>
                </c:pt>
                <c:pt idx="934">
                  <c:v>368.11247718340587</c:v>
                </c:pt>
                <c:pt idx="935">
                  <c:v>368.11247718340587</c:v>
                </c:pt>
                <c:pt idx="936">
                  <c:v>368.11247718340587</c:v>
                </c:pt>
                <c:pt idx="937">
                  <c:v>368.11247718340587</c:v>
                </c:pt>
                <c:pt idx="938">
                  <c:v>368.11247718340587</c:v>
                </c:pt>
                <c:pt idx="939">
                  <c:v>368.11247718340587</c:v>
                </c:pt>
                <c:pt idx="940">
                  <c:v>368.11247718340587</c:v>
                </c:pt>
                <c:pt idx="941">
                  <c:v>368.11247718340587</c:v>
                </c:pt>
                <c:pt idx="942">
                  <c:v>368.11247718340587</c:v>
                </c:pt>
                <c:pt idx="943">
                  <c:v>368.11247718340587</c:v>
                </c:pt>
                <c:pt idx="944">
                  <c:v>368.11247718340587</c:v>
                </c:pt>
                <c:pt idx="945">
                  <c:v>368.11247718340587</c:v>
                </c:pt>
                <c:pt idx="946">
                  <c:v>368.11247718340587</c:v>
                </c:pt>
                <c:pt idx="947">
                  <c:v>368.11247718340587</c:v>
                </c:pt>
                <c:pt idx="948">
                  <c:v>368.11247718340587</c:v>
                </c:pt>
                <c:pt idx="949">
                  <c:v>368.11247718340587</c:v>
                </c:pt>
                <c:pt idx="950">
                  <c:v>368.11247718340587</c:v>
                </c:pt>
                <c:pt idx="951">
                  <c:v>368.11247718340587</c:v>
                </c:pt>
                <c:pt idx="952">
                  <c:v>368.11247718340587</c:v>
                </c:pt>
                <c:pt idx="953">
                  <c:v>368.11247718340587</c:v>
                </c:pt>
                <c:pt idx="954">
                  <c:v>368.11247718340587</c:v>
                </c:pt>
                <c:pt idx="955">
                  <c:v>368.11247718340587</c:v>
                </c:pt>
                <c:pt idx="956">
                  <c:v>368.11247718340587</c:v>
                </c:pt>
                <c:pt idx="957">
                  <c:v>368.11247718340587</c:v>
                </c:pt>
                <c:pt idx="958">
                  <c:v>368.11247718340587</c:v>
                </c:pt>
                <c:pt idx="959">
                  <c:v>368.11247718340587</c:v>
                </c:pt>
                <c:pt idx="960">
                  <c:v>368.11247718340587</c:v>
                </c:pt>
                <c:pt idx="961">
                  <c:v>368.11247718340587</c:v>
                </c:pt>
                <c:pt idx="962">
                  <c:v>368.11247718340587</c:v>
                </c:pt>
                <c:pt idx="963">
                  <c:v>368.11247718340587</c:v>
                </c:pt>
                <c:pt idx="964">
                  <c:v>368.11247718340587</c:v>
                </c:pt>
                <c:pt idx="965">
                  <c:v>368.11247718340587</c:v>
                </c:pt>
                <c:pt idx="966">
                  <c:v>368.11247718340587</c:v>
                </c:pt>
                <c:pt idx="967">
                  <c:v>368.11247718340587</c:v>
                </c:pt>
                <c:pt idx="968">
                  <c:v>368.11247718340587</c:v>
                </c:pt>
                <c:pt idx="969">
                  <c:v>368.11247718340587</c:v>
                </c:pt>
                <c:pt idx="970">
                  <c:v>368.11247718340587</c:v>
                </c:pt>
                <c:pt idx="971">
                  <c:v>368.11247718340587</c:v>
                </c:pt>
                <c:pt idx="972">
                  <c:v>368.11247718340587</c:v>
                </c:pt>
                <c:pt idx="973">
                  <c:v>368.11247718340587</c:v>
                </c:pt>
                <c:pt idx="974">
                  <c:v>368.11247718340587</c:v>
                </c:pt>
                <c:pt idx="975">
                  <c:v>368.11247718340587</c:v>
                </c:pt>
                <c:pt idx="976">
                  <c:v>368.11247718340587</c:v>
                </c:pt>
                <c:pt idx="977">
                  <c:v>368.11247718340587</c:v>
                </c:pt>
                <c:pt idx="978">
                  <c:v>368.11247718340587</c:v>
                </c:pt>
                <c:pt idx="979">
                  <c:v>368.11247718340587</c:v>
                </c:pt>
                <c:pt idx="980">
                  <c:v>368.11247718340587</c:v>
                </c:pt>
                <c:pt idx="981">
                  <c:v>368.11247718340587</c:v>
                </c:pt>
                <c:pt idx="982">
                  <c:v>368.11247718340587</c:v>
                </c:pt>
                <c:pt idx="983">
                  <c:v>368.11247718340587</c:v>
                </c:pt>
                <c:pt idx="984">
                  <c:v>368.11247718340587</c:v>
                </c:pt>
                <c:pt idx="985">
                  <c:v>368.11247718340587</c:v>
                </c:pt>
                <c:pt idx="986">
                  <c:v>368.11247718340587</c:v>
                </c:pt>
                <c:pt idx="987">
                  <c:v>368.11247718340587</c:v>
                </c:pt>
                <c:pt idx="988">
                  <c:v>368.11247718340587</c:v>
                </c:pt>
                <c:pt idx="989">
                  <c:v>368.11247718340587</c:v>
                </c:pt>
                <c:pt idx="990">
                  <c:v>368.11247718340587</c:v>
                </c:pt>
                <c:pt idx="991">
                  <c:v>368.11247718340587</c:v>
                </c:pt>
                <c:pt idx="992">
                  <c:v>368.11247718340587</c:v>
                </c:pt>
                <c:pt idx="993">
                  <c:v>368.11247718340587</c:v>
                </c:pt>
                <c:pt idx="994">
                  <c:v>368.11247718340587</c:v>
                </c:pt>
                <c:pt idx="995">
                  <c:v>368.11247718340587</c:v>
                </c:pt>
                <c:pt idx="996">
                  <c:v>368.11247718340587</c:v>
                </c:pt>
                <c:pt idx="997">
                  <c:v>368.11247718340587</c:v>
                </c:pt>
                <c:pt idx="998">
                  <c:v>368.11247718340587</c:v>
                </c:pt>
                <c:pt idx="999">
                  <c:v>368.11247718340587</c:v>
                </c:pt>
                <c:pt idx="1000">
                  <c:v>368.11247718340587</c:v>
                </c:pt>
              </c:numCache>
            </c:numRef>
          </c:xVal>
          <c:yVal>
            <c:numRef>
              <c:f>Calculs!$K$4:$K$1004</c:f>
              <c:numCache>
                <c:formatCode>0.00</c:formatCode>
                <c:ptCount val="1001"/>
                <c:pt idx="0">
                  <c:v>580.84077273287357</c:v>
                </c:pt>
                <c:pt idx="1">
                  <c:v>582.36814920046811</c:v>
                </c:pt>
                <c:pt idx="2">
                  <c:v>583.89270321564891</c:v>
                </c:pt>
                <c:pt idx="3">
                  <c:v>585.41444187085165</c:v>
                </c:pt>
                <c:pt idx="4">
                  <c:v>586.93337222576076</c:v>
                </c:pt>
                <c:pt idx="5">
                  <c:v>588.44950130750976</c:v>
                </c:pt>
                <c:pt idx="6">
                  <c:v>589.96283611088063</c:v>
                </c:pt>
                <c:pt idx="7">
                  <c:v>591.47338359850141</c:v>
                </c:pt>
                <c:pt idx="8">
                  <c:v>592.98115070104222</c:v>
                </c:pt>
                <c:pt idx="9">
                  <c:v>594.48614431741009</c:v>
                </c:pt>
                <c:pt idx="10">
                  <c:v>595.98837131494167</c:v>
                </c:pt>
                <c:pt idx="11">
                  <c:v>597.487838513425</c:v>
                </c:pt>
                <c:pt idx="12">
                  <c:v>598.98455266944768</c:v>
                </c:pt>
                <c:pt idx="13">
                  <c:v>600.47852049341031</c:v>
                </c:pt>
                <c:pt idx="14">
                  <c:v>601.96974866620064</c:v>
                </c:pt>
                <c:pt idx="15">
                  <c:v>603.45824383936235</c:v>
                </c:pt>
                <c:pt idx="16">
                  <c:v>604.94401263526265</c:v>
                </c:pt>
                <c:pt idx="17">
                  <c:v>606.42706164725826</c:v>
                </c:pt>
                <c:pt idx="18">
                  <c:v>607.90739743986103</c:v>
                </c:pt>
                <c:pt idx="19">
                  <c:v>609.38502654890135</c:v>
                </c:pt>
                <c:pt idx="20">
                  <c:v>610.85995548169137</c:v>
                </c:pt>
                <c:pt idx="21">
                  <c:v>612.33219072527595</c:v>
                </c:pt>
                <c:pt idx="22">
                  <c:v>613.80173875452454</c:v>
                </c:pt>
                <c:pt idx="23">
                  <c:v>615.26860602388456</c:v>
                </c:pt>
                <c:pt idx="24">
                  <c:v>616.73279895929682</c:v>
                </c:pt>
                <c:pt idx="25">
                  <c:v>618.19432395836066</c:v>
                </c:pt>
                <c:pt idx="26">
                  <c:v>619.65318739049792</c:v>
                </c:pt>
                <c:pt idx="27">
                  <c:v>621.10939559711574</c:v>
                </c:pt>
                <c:pt idx="28">
                  <c:v>622.56295489176796</c:v>
                </c:pt>
                <c:pt idx="29">
                  <c:v>624.01387156031547</c:v>
                </c:pt>
                <c:pt idx="30">
                  <c:v>625.46215186108566</c:v>
                </c:pt>
                <c:pt idx="31">
                  <c:v>626.90780202503015</c:v>
                </c:pt>
                <c:pt idx="32">
                  <c:v>628.35082825588211</c:v>
                </c:pt>
                <c:pt idx="33">
                  <c:v>629.79123673031165</c:v>
                </c:pt>
                <c:pt idx="34">
                  <c:v>631.2290335980806</c:v>
                </c:pt>
                <c:pt idx="35">
                  <c:v>632.66422498219606</c:v>
                </c:pt>
                <c:pt idx="36">
                  <c:v>634.09681697906285</c:v>
                </c:pt>
                <c:pt idx="37">
                  <c:v>635.52681565863475</c:v>
                </c:pt>
                <c:pt idx="38">
                  <c:v>636.95422706456475</c:v>
                </c:pt>
                <c:pt idx="39">
                  <c:v>638.37905721435436</c:v>
                </c:pt>
                <c:pt idx="40">
                  <c:v>639.8013120995015</c:v>
                </c:pt>
                <c:pt idx="41">
                  <c:v>641.22099768564772</c:v>
                </c:pt>
                <c:pt idx="42">
                  <c:v>642.63811991272382</c:v>
                </c:pt>
                <c:pt idx="43">
                  <c:v>644.05268469509531</c:v>
                </c:pt>
                <c:pt idx="44">
                  <c:v>645.46469792170581</c:v>
                </c:pt>
                <c:pt idx="45">
                  <c:v>646.87416545622034</c:v>
                </c:pt>
                <c:pt idx="46">
                  <c:v>648.28109313716686</c:v>
                </c:pt>
                <c:pt idx="47">
                  <c:v>649.68548677807735</c:v>
                </c:pt>
                <c:pt idx="48">
                  <c:v>651.08735216762761</c:v>
                </c:pt>
                <c:pt idx="49">
                  <c:v>652.48669506977615</c:v>
                </c:pt>
                <c:pt idx="50">
                  <c:v>653.88352122390188</c:v>
                </c:pt>
                <c:pt idx="51">
                  <c:v>655.27783634494142</c:v>
                </c:pt>
                <c:pt idx="52">
                  <c:v>656.66964612352467</c:v>
                </c:pt>
                <c:pt idx="53">
                  <c:v>658.0589562261099</c:v>
                </c:pt>
                <c:pt idx="54">
                  <c:v>659.4457722951181</c:v>
                </c:pt>
                <c:pt idx="55">
                  <c:v>660.83009994906558</c:v>
                </c:pt>
                <c:pt idx="56">
                  <c:v>662.21194478269661</c:v>
                </c:pt>
                <c:pt idx="57">
                  <c:v>663.59131236711437</c:v>
                </c:pt>
                <c:pt idx="58">
                  <c:v>664.96820824991141</c:v>
                </c:pt>
                <c:pt idx="59">
                  <c:v>666.3426379552991</c:v>
                </c:pt>
                <c:pt idx="60">
                  <c:v>667.71460698423596</c:v>
                </c:pt>
                <c:pt idx="61">
                  <c:v>669.0841208145556</c:v>
                </c:pt>
                <c:pt idx="62">
                  <c:v>670.45118490109326</c:v>
                </c:pt>
                <c:pt idx="63">
                  <c:v>671.81580467581171</c:v>
                </c:pt>
                <c:pt idx="64">
                  <c:v>673.17798554792614</c:v>
                </c:pt>
                <c:pt idx="65">
                  <c:v>674.53773290402853</c:v>
                </c:pt>
                <c:pt idx="66">
                  <c:v>675.89505210821062</c:v>
                </c:pt>
                <c:pt idx="67">
                  <c:v>677.24994850218673</c:v>
                </c:pt>
                <c:pt idx="68">
                  <c:v>678.6024274054148</c:v>
                </c:pt>
                <c:pt idx="69">
                  <c:v>679.95249411521763</c:v>
                </c:pt>
                <c:pt idx="70">
                  <c:v>681.30015390690255</c:v>
                </c:pt>
                <c:pt idx="71">
                  <c:v>682.64541203388058</c:v>
                </c:pt>
                <c:pt idx="72">
                  <c:v>683.98827372778453</c:v>
                </c:pt>
                <c:pt idx="73">
                  <c:v>685.32874419858661</c:v>
                </c:pt>
                <c:pt idx="74">
                  <c:v>686.66682863471522</c:v>
                </c:pt>
                <c:pt idx="75">
                  <c:v>688.00253220317063</c:v>
                </c:pt>
                <c:pt idx="76">
                  <c:v>689.33586004964002</c:v>
                </c:pt>
                <c:pt idx="77">
                  <c:v>690.66681729861193</c:v>
                </c:pt>
                <c:pt idx="78">
                  <c:v>691.99540905348977</c:v>
                </c:pt>
                <c:pt idx="79">
                  <c:v>693.32164039670431</c:v>
                </c:pt>
                <c:pt idx="80">
                  <c:v>694.64551638982596</c:v>
                </c:pt>
                <c:pt idx="81">
                  <c:v>695.96704207367577</c:v>
                </c:pt>
                <c:pt idx="82">
                  <c:v>697.28622246843622</c:v>
                </c:pt>
                <c:pt idx="83">
                  <c:v>698.60306257376055</c:v>
                </c:pt>
                <c:pt idx="84">
                  <c:v>699.91756736888215</c:v>
                </c:pt>
                <c:pt idx="85">
                  <c:v>701.22974181272241</c:v>
                </c:pt>
                <c:pt idx="86">
                  <c:v>702.53959084399844</c:v>
                </c:pt>
                <c:pt idx="87">
                  <c:v>703.84711938133012</c:v>
                </c:pt>
                <c:pt idx="88">
                  <c:v>705.1523323233456</c:v>
                </c:pt>
                <c:pt idx="89">
                  <c:v>706.4552345487873</c:v>
                </c:pt>
                <c:pt idx="90">
                  <c:v>707.75583091661622</c:v>
                </c:pt>
                <c:pt idx="91">
                  <c:v>709.05412626611599</c:v>
                </c:pt>
                <c:pt idx="92">
                  <c:v>710.35012541699621</c:v>
                </c:pt>
                <c:pt idx="93">
                  <c:v>711.643833169495</c:v>
                </c:pt>
                <c:pt idx="94">
                  <c:v>712.93525430448085</c:v>
                </c:pt>
                <c:pt idx="95">
                  <c:v>714.22439358355405</c:v>
                </c:pt>
                <c:pt idx="96">
                  <c:v>715.51125574914704</c:v>
                </c:pt>
                <c:pt idx="97">
                  <c:v>716.79584552462438</c:v>
                </c:pt>
                <c:pt idx="98">
                  <c:v>718.07816761438221</c:v>
                </c:pt>
                <c:pt idx="99">
                  <c:v>719.35822670394634</c:v>
                </c:pt>
                <c:pt idx="100">
                  <c:v>720.63602746007075</c:v>
                </c:pt>
                <c:pt idx="101">
                  <c:v>733.29018669870879</c:v>
                </c:pt>
                <c:pt idx="102">
                  <c:v>745.72149858784655</c:v>
                </c:pt>
                <c:pt idx="103">
                  <c:v>757.93445168801725</c:v>
                </c:pt>
                <c:pt idx="104">
                  <c:v>769.93335920736581</c:v>
                </c:pt>
                <c:pt idx="105">
                  <c:v>781.72236775508986</c:v>
                </c:pt>
                <c:pt idx="106">
                  <c:v>793.30546554462933</c:v>
                </c:pt>
                <c:pt idx="107">
                  <c:v>804.68649008765192</c:v>
                </c:pt>
                <c:pt idx="108">
                  <c:v>815.86913541633771</c:v>
                </c:pt>
                <c:pt idx="109">
                  <c:v>826.85695886826636</c:v>
                </c:pt>
                <c:pt idx="110">
                  <c:v>837.65338746532245</c:v>
                </c:pt>
                <c:pt idx="111">
                  <c:v>848.26172391541854</c:v>
                </c:pt>
                <c:pt idx="112">
                  <c:v>858.68515226346892</c:v>
                </c:pt>
                <c:pt idx="113">
                  <c:v>868.92674321589914</c:v>
                </c:pt>
                <c:pt idx="114">
                  <c:v>878.98945916102616</c:v>
                </c:pt>
                <c:pt idx="115">
                  <c:v>888.87615890587244</c:v>
                </c:pt>
                <c:pt idx="116">
                  <c:v>898.58960214836145</c:v>
                </c:pt>
                <c:pt idx="117">
                  <c:v>908.13245370237587</c:v>
                </c:pt>
                <c:pt idx="118">
                  <c:v>917.50728749181508</c:v>
                </c:pt>
                <c:pt idx="119">
                  <c:v>926.71659032856667</c:v>
                </c:pt>
                <c:pt idx="120">
                  <c:v>935.7627654881868</c:v>
                </c:pt>
                <c:pt idx="121">
                  <c:v>944.64813609605983</c:v>
                </c:pt>
                <c:pt idx="122">
                  <c:v>953.37494833586982</c:v>
                </c:pt>
                <c:pt idx="123">
                  <c:v>961.94537449135703</c:v>
                </c:pt>
                <c:pt idx="124">
                  <c:v>970.36151583154287</c:v>
                </c:pt>
                <c:pt idx="125">
                  <c:v>978.62540534888171</c:v>
                </c:pt>
                <c:pt idx="126">
                  <c:v>986.7390103591315</c:v>
                </c:pt>
                <c:pt idx="127">
                  <c:v>994.70423497112324</c:v>
                </c:pt>
                <c:pt idx="128">
                  <c:v>1002.5229224340414</c:v>
                </c:pt>
                <c:pt idx="129">
                  <c:v>1010.1968573693097</c:v>
                </c:pt>
                <c:pt idx="130">
                  <c:v>1017.727767893694</c:v>
                </c:pt>
                <c:pt idx="131">
                  <c:v>1025.1173276397933</c:v>
                </c:pt>
                <c:pt idx="132">
                  <c:v>1032.3671576796751</c:v>
                </c:pt>
                <c:pt idx="133">
                  <c:v>1039.4788283570372</c:v>
                </c:pt>
                <c:pt idx="134">
                  <c:v>1046.4538610329246</c:v>
                </c:pt>
                <c:pt idx="135">
                  <c:v>1053.2937297497049</c:v>
                </c:pt>
                <c:pt idx="136">
                  <c:v>1059.9998628177061</c:v>
                </c:pt>
                <c:pt idx="137">
                  <c:v>1066.5736443286389</c:v>
                </c:pt>
                <c:pt idx="138">
                  <c:v>1073.0164155996674</c:v>
                </c:pt>
                <c:pt idx="139">
                  <c:v>1079.3294765517524</c:v>
                </c:pt>
                <c:pt idx="140">
                  <c:v>1085.5140870256648</c:v>
                </c:pt>
                <c:pt idx="141">
                  <c:v>1091.571468038861</c:v>
                </c:pt>
                <c:pt idx="142">
                  <c:v>1097.5028029862146</c:v>
                </c:pt>
                <c:pt idx="143">
                  <c:v>1103.3092387874235</c:v>
                </c:pt>
                <c:pt idx="144">
                  <c:v>1108.9918869837388</c:v>
                </c:pt>
                <c:pt idx="145">
                  <c:v>1114.5518247865066</c:v>
                </c:pt>
                <c:pt idx="146">
                  <c:v>1119.990096079867</c:v>
                </c:pt>
                <c:pt idx="147">
                  <c:v>1125.3077123798205</c:v>
                </c:pt>
                <c:pt idx="148">
                  <c:v>1130.505653751741</c:v>
                </c:pt>
                <c:pt idx="149">
                  <c:v>1135.5848696882974</c:v>
                </c:pt>
                <c:pt idx="150">
                  <c:v>1140.5462799496363</c:v>
                </c:pt>
                <c:pt idx="151">
                  <c:v>1145.3907753675703</c:v>
                </c:pt>
                <c:pt idx="152">
                  <c:v>1150.1192186154251</c:v>
                </c:pt>
                <c:pt idx="153">
                  <c:v>1154.7324449451023</c:v>
                </c:pt>
                <c:pt idx="154">
                  <c:v>1159.2312628928348</c:v>
                </c:pt>
                <c:pt idx="155">
                  <c:v>1163.6164549550306</c:v>
                </c:pt>
                <c:pt idx="156">
                  <c:v>1167.8887782355278</c:v>
                </c:pt>
                <c:pt idx="157">
                  <c:v>1172.0489650655165</c:v>
                </c:pt>
                <c:pt idx="158">
                  <c:v>1176.0977235973182</c:v>
                </c:pt>
                <c:pt idx="159">
                  <c:v>1180.0357383731548</c:v>
                </c:pt>
                <c:pt idx="160">
                  <c:v>1183.863670869988</c:v>
                </c:pt>
                <c:pt idx="161">
                  <c:v>1187.5821600214581</c:v>
                </c:pt>
                <c:pt idx="162">
                  <c:v>1191.191822717906</c:v>
                </c:pt>
                <c:pt idx="163">
                  <c:v>1194.6932542854245</c:v>
                </c:pt>
                <c:pt idx="164">
                  <c:v>1198.0870289448487</c:v>
                </c:pt>
                <c:pt idx="165">
                  <c:v>1201.3737002515654</c:v>
                </c:pt>
                <c:pt idx="166">
                  <c:v>1204.5538015169959</c:v>
                </c:pt>
                <c:pt idx="167">
                  <c:v>1207.6278462125904</c:v>
                </c:pt>
                <c:pt idx="168">
                  <c:v>1210.5963283571609</c:v>
                </c:pt>
                <c:pt idx="169">
                  <c:v>1213.4597228883727</c:v>
                </c:pt>
                <c:pt idx="170">
                  <c:v>1216.2184860192247</c:v>
                </c:pt>
                <c:pt idx="171">
                  <c:v>1218.8730555803638</c:v>
                </c:pt>
                <c:pt idx="172">
                  <c:v>1221.4238513491091</c:v>
                </c:pt>
                <c:pt idx="173">
                  <c:v>1223.8712753661061</c:v>
                </c:pt>
                <c:pt idx="174">
                  <c:v>1226.2157122406047</c:v>
                </c:pt>
                <c:pt idx="175">
                  <c:v>1228.4575294454376</c:v>
                </c:pt>
                <c:pt idx="176">
                  <c:v>1230.5970776029069</c:v>
                </c:pt>
                <c:pt idx="177">
                  <c:v>1232.6346907629454</c:v>
                </c:pt>
                <c:pt idx="178">
                  <c:v>1234.5706866751343</c:v>
                </c:pt>
                <c:pt idx="179">
                  <c:v>1236.4053670564397</c:v>
                </c:pt>
                <c:pt idx="180">
                  <c:v>1238.1390178568838</c:v>
                </c:pt>
                <c:pt idx="181">
                  <c:v>1239.7719095258374</c:v>
                </c:pt>
                <c:pt idx="182">
                  <c:v>1241.3042972822075</c:v>
                </c:pt>
                <c:pt idx="183">
                  <c:v>1242.7364213925548</c:v>
                </c:pt>
                <c:pt idx="184">
                  <c:v>1244.068507462136</c:v>
                </c:pt>
                <c:pt idx="185">
                  <c:v>1245.3007667450677</c:v>
                </c:pt>
                <c:pt idx="186">
                  <c:v>1246.4333964813013</c:v>
                </c:pt>
                <c:pt idx="187">
                  <c:v>1247.4665802699083</c:v>
                </c:pt>
                <c:pt idx="188">
                  <c:v>1248.4004884903013</c:v>
                </c:pt>
                <c:pt idx="189">
                  <c:v>1249.2352787854261</c:v>
                </c:pt>
                <c:pt idx="190">
                  <c:v>1249.9710966234688</c:v>
                </c:pt>
                <c:pt idx="191">
                  <c:v>1250.6080759569568</c:v>
                </c:pt>
                <c:pt idx="192">
                  <c:v>1251.1463399997292</c:v>
                </c:pt>
                <c:pt idx="193">
                  <c:v>1251.5860021423423</c:v>
                </c:pt>
                <c:pt idx="194">
                  <c:v>1251.9271670240223</c:v>
                </c:pt>
                <c:pt idx="195">
                  <c:v>1252.1699317732334</c:v>
                </c:pt>
                <c:pt idx="196">
                  <c:v>1252.3143874185687</c:v>
                </c:pt>
                <c:pt idx="197">
                  <c:v>1252.3606204571852</c:v>
                </c:pt>
                <c:pt idx="198">
                  <c:v>1252.308714550971</c:v>
                </c:pt>
                <c:pt idx="199">
                  <c:v>1252.1587523041126</c:v>
                </c:pt>
                <c:pt idx="200">
                  <c:v>1251.91081706358</c:v>
                </c:pt>
                <c:pt idx="201">
                  <c:v>1251.5649946795497</c:v>
                </c:pt>
                <c:pt idx="202">
                  <c:v>1251.1213751672447</c:v>
                </c:pt>
                <c:pt idx="203">
                  <c:v>1250.5800542238194</c:v>
                </c:pt>
                <c:pt idx="204">
                  <c:v>1249.9411345704707</c:v>
                </c:pt>
                <c:pt idx="205">
                  <c:v>1249.204727107048</c:v>
                </c:pt>
                <c:pt idx="206">
                  <c:v>1248.3709518809906</c:v>
                </c:pt>
                <c:pt idx="207">
                  <c:v>1247.4399388828124</c:v>
                </c:pt>
                <c:pt idx="208">
                  <c:v>1246.4118286864159</c:v>
                </c:pt>
                <c:pt idx="209">
                  <c:v>1245.286772954935</c:v>
                </c:pt>
                <c:pt idx="210">
                  <c:v>1244.0649348326911</c:v>
                </c:pt>
                <c:pt idx="211">
                  <c:v>1242.7464892421863</c:v>
                </c:pt>
                <c:pt idx="212">
                  <c:v>1241.3316231026888</c:v>
                </c:pt>
                <c:pt idx="213">
                  <c:v>1239.8205354843985</c:v>
                </c:pt>
                <c:pt idx="214">
                  <c:v>1238.2134377097484</c:v>
                </c:pt>
                <c:pt idx="215">
                  <c:v>1236.5105534112301</c:v>
                </c:pt>
                <c:pt idx="216">
                  <c:v>1234.7121185533078</c:v>
                </c:pt>
                <c:pt idx="217">
                  <c:v>1232.8183814244665</c:v>
                </c:pt>
                <c:pt idx="218">
                  <c:v>1230.8296026042269</c:v>
                </c:pt>
                <c:pt idx="219">
                  <c:v>1228.7460549089815</c:v>
                </c:pt>
                <c:pt idx="220">
                  <c:v>1226.5680233197352</c:v>
                </c:pt>
                <c:pt idx="221">
                  <c:v>1224.2958048942319</c:v>
                </c:pt>
                <c:pt idx="222">
                  <c:v>1221.9297086654656</c:v>
                </c:pt>
                <c:pt idx="223">
                  <c:v>1219.4700555282045</c:v>
                </c:pt>
                <c:pt idx="224">
                  <c:v>1216.9171781148625</c:v>
                </c:pt>
                <c:pt idx="225">
                  <c:v>1214.2714206618218</c:v>
                </c:pt>
                <c:pt idx="226">
                  <c:v>1211.5331388671298</c:v>
                </c:pt>
                <c:pt idx="227">
                  <c:v>1208.7026997403473</c:v>
                </c:pt>
                <c:pt idx="228">
                  <c:v>1205.7804814452165</c:v>
                </c:pt>
                <c:pt idx="229">
                  <c:v>1202.7668731357253</c:v>
                </c:pt>
                <c:pt idx="230">
                  <c:v>1199.6622747860699</c:v>
                </c:pt>
                <c:pt idx="231">
                  <c:v>1196.4670970149677</c:v>
                </c:pt>
                <c:pt idx="232">
                  <c:v>1193.1817609047189</c:v>
                </c:pt>
                <c:pt idx="233">
                  <c:v>1189.806697815384</c:v>
                </c:pt>
                <c:pt idx="234">
                  <c:v>1186.3423491944129</c:v>
                </c:pt>
                <c:pt idx="235">
                  <c:v>1182.7891663820353</c:v>
                </c:pt>
                <c:pt idx="236">
                  <c:v>1179.1476104127055</c:v>
                </c:pt>
                <c:pt idx="237">
                  <c:v>1175.4181518128771</c:v>
                </c:pt>
                <c:pt idx="238">
                  <c:v>1171.6012703953672</c:v>
                </c:pt>
                <c:pt idx="239">
                  <c:v>1167.6974550505647</c:v>
                </c:pt>
                <c:pt idx="240">
                  <c:v>1163.7072035347196</c:v>
                </c:pt>
                <c:pt idx="241">
                  <c:v>1159.6310222555512</c:v>
                </c:pt>
                <c:pt idx="242">
                  <c:v>1155.4694260553972</c:v>
                </c:pt>
                <c:pt idx="243">
                  <c:v>1151.2229379921268</c:v>
                </c:pt>
                <c:pt idx="244">
                  <c:v>1146.8920891180326</c:v>
                </c:pt>
                <c:pt idx="245">
                  <c:v>1142.4774182569088</c:v>
                </c:pt>
                <c:pt idx="246">
                  <c:v>1137.9794717795253</c:v>
                </c:pt>
                <c:pt idx="247">
                  <c:v>1133.3988033776952</c:v>
                </c:pt>
                <c:pt idx="248">
                  <c:v>1128.735973837136</c:v>
                </c:pt>
                <c:pt idx="249">
                  <c:v>1123.9915508093163</c:v>
                </c:pt>
                <c:pt idx="250">
                  <c:v>1119.1661085824796</c:v>
                </c:pt>
                <c:pt idx="251">
                  <c:v>1114.2602278520308</c:v>
                </c:pt>
                <c:pt idx="252">
                  <c:v>1109.2744954904679</c:v>
                </c:pt>
                <c:pt idx="253">
                  <c:v>1104.2095043170393</c:v>
                </c:pt>
                <c:pt idx="254">
                  <c:v>1099.0658528673009</c:v>
                </c:pt>
                <c:pt idx="255">
                  <c:v>1093.8441451627459</c:v>
                </c:pt>
                <c:pt idx="256">
                  <c:v>1088.5449904806762</c:v>
                </c:pt>
                <c:pt idx="257">
                  <c:v>1083.1690031244789</c:v>
                </c:pt>
                <c:pt idx="258">
                  <c:v>1077.7168021944681</c:v>
                </c:pt>
                <c:pt idx="259">
                  <c:v>1072.189011359452</c:v>
                </c:pt>
                <c:pt idx="260">
                  <c:v>1066.5862586291742</c:v>
                </c:pt>
                <c:pt idx="261">
                  <c:v>1060.9091761277812</c:v>
                </c:pt>
                <c:pt idx="262">
                  <c:v>1055.1583998684603</c:v>
                </c:pt>
                <c:pt idx="263">
                  <c:v>1049.3345695293881</c:v>
                </c:pt>
                <c:pt idx="264">
                  <c:v>1043.4383282311269</c:v>
                </c:pt>
                <c:pt idx="265">
                  <c:v>1037.4703223156005</c:v>
                </c:pt>
                <c:pt idx="266">
                  <c:v>1031.4312011267798</c:v>
                </c:pt>
                <c:pt idx="267">
                  <c:v>1025.3216167931987</c:v>
                </c:pt>
                <c:pt idx="268">
                  <c:v>1019.1422240124227</c:v>
                </c:pt>
                <c:pt idx="269">
                  <c:v>1012.8936798375835</c:v>
                </c:pt>
                <c:pt idx="270">
                  <c:v>1006.5766434660903</c:v>
                </c:pt>
                <c:pt idx="271">
                  <c:v>1000.1917760306256</c:v>
                </c:pt>
                <c:pt idx="272">
                  <c:v>993.73974039252403</c:v>
                </c:pt>
                <c:pt idx="273">
                  <c:v>987.22120093763488</c:v>
                </c:pt>
                <c:pt idx="274">
                  <c:v>980.63682337475848</c:v>
                </c:pt>
                <c:pt idx="275">
                  <c:v>973.98727453674576</c:v>
                </c:pt>
                <c:pt idx="276">
                  <c:v>967.27322218434438</c:v>
                </c:pt>
                <c:pt idx="277">
                  <c:v>960.49533481287096</c:v>
                </c:pt>
                <c:pt idx="278">
                  <c:v>953.65428146178397</c:v>
                </c:pt>
                <c:pt idx="279">
                  <c:v>946.75073152722769</c:v>
                </c:pt>
                <c:pt idx="280">
                  <c:v>939.78535457761325</c:v>
                </c:pt>
                <c:pt idx="281">
                  <c:v>932.75882017229901</c:v>
                </c:pt>
                <c:pt idx="282">
                  <c:v>925.67179768342669</c:v>
                </c:pt>
                <c:pt idx="283">
                  <c:v>918.52495612096675</c:v>
                </c:pt>
                <c:pt idx="284">
                  <c:v>911.3189639610224</c:v>
                </c:pt>
                <c:pt idx="285">
                  <c:v>904.05448897743645</c:v>
                </c:pt>
                <c:pt idx="286">
                  <c:v>896.73219807674184</c:v>
                </c:pt>
                <c:pt idx="287">
                  <c:v>889.3527571364923</c:v>
                </c:pt>
                <c:pt idx="288">
                  <c:v>881.91683084700617</c:v>
                </c:pt>
                <c:pt idx="289">
                  <c:v>874.42508255655241</c:v>
                </c:pt>
                <c:pt idx="290">
                  <c:v>866.87817412000265</c:v>
                </c:pt>
                <c:pt idx="291">
                  <c:v>859.27676575097223</c:v>
                </c:pt>
                <c:pt idx="292">
                  <c:v>851.62151587746655</c:v>
                </c:pt>
                <c:pt idx="293">
                  <c:v>843.91308100104743</c:v>
                </c:pt>
                <c:pt idx="294">
                  <c:v>836.1521155595301</c:v>
                </c:pt>
                <c:pt idx="295">
                  <c:v>828.3392717932179</c:v>
                </c:pt>
                <c:pt idx="296">
                  <c:v>820.47519961467867</c:v>
                </c:pt>
                <c:pt idx="297">
                  <c:v>812.56054648206361</c:v>
                </c:pt>
                <c:pt idx="298">
                  <c:v>804.5959572759665</c:v>
                </c:pt>
                <c:pt idx="299">
                  <c:v>796.58207417981771</c:v>
                </c:pt>
                <c:pt idx="300">
                  <c:v>788.51953656380465</c:v>
                </c:pt>
                <c:pt idx="301">
                  <c:v>780.40898087230801</c:v>
                </c:pt>
                <c:pt idx="302">
                  <c:v>772.25104051483959</c:v>
                </c:pt>
                <c:pt idx="303">
                  <c:v>764.04634576046578</c:v>
                </c:pt>
                <c:pt idx="304">
                  <c:v>755.79552363569758</c:v>
                </c:pt>
                <c:pt idx="305">
                  <c:v>747.49919782582572</c:v>
                </c:pt>
                <c:pt idx="306">
                  <c:v>739.15798857967775</c:v>
                </c:pt>
                <c:pt idx="307">
                  <c:v>730.77251261777099</c:v>
                </c:pt>
                <c:pt idx="308">
                  <c:v>722.34338304383323</c:v>
                </c:pt>
                <c:pt idx="309">
                  <c:v>713.87120925966178</c:v>
                </c:pt>
                <c:pt idx="310">
                  <c:v>705.3565968832886</c:v>
                </c:pt>
                <c:pt idx="311">
                  <c:v>696.80014767041803</c:v>
                </c:pt>
                <c:pt idx="312">
                  <c:v>688.20245943910174</c:v>
                </c:pt>
                <c:pt idx="313">
                  <c:v>679.5641259976137</c:v>
                </c:pt>
                <c:pt idx="314">
                  <c:v>670.88573707548687</c:v>
                </c:pt>
                <c:pt idx="315">
                  <c:v>662.1678782576713</c:v>
                </c:pt>
                <c:pt idx="316">
                  <c:v>653.41113092177306</c:v>
                </c:pt>
                <c:pt idx="317">
                  <c:v>644.61607217833</c:v>
                </c:pt>
                <c:pt idx="318">
                  <c:v>635.78327481408201</c:v>
                </c:pt>
                <c:pt idx="319">
                  <c:v>626.91330723818999</c:v>
                </c:pt>
                <c:pt idx="320">
                  <c:v>618.00673343135804</c:v>
                </c:pt>
                <c:pt idx="321">
                  <c:v>609.06411289781192</c:v>
                </c:pt>
                <c:pt idx="322">
                  <c:v>600.086000620086</c:v>
                </c:pt>
                <c:pt idx="323">
                  <c:v>591.07294701657065</c:v>
                </c:pt>
                <c:pt idx="324">
                  <c:v>582.02549790177056</c:v>
                </c:pt>
                <c:pt idx="325">
                  <c:v>572.94419444922482</c:v>
                </c:pt>
                <c:pt idx="326">
                  <c:v>563.82957315703743</c:v>
                </c:pt>
                <c:pt idx="327">
                  <c:v>554.68216581596892</c:v>
                </c:pt>
                <c:pt idx="328">
                  <c:v>545.50249948003682</c:v>
                </c:pt>
                <c:pt idx="329">
                  <c:v>536.29109643957395</c:v>
                </c:pt>
                <c:pt idx="330">
                  <c:v>527.04847419669284</c:v>
                </c:pt>
                <c:pt idx="331">
                  <c:v>517.77514544310395</c:v>
                </c:pt>
                <c:pt idx="332">
                  <c:v>508.47161804023608</c:v>
                </c:pt>
                <c:pt idx="333">
                  <c:v>499.13839500160628</c:v>
                </c:pt>
                <c:pt idx="334">
                  <c:v>489.77597447738736</c:v>
                </c:pt>
                <c:pt idx="335">
                  <c:v>480.38484974112026</c:v>
                </c:pt>
                <c:pt idx="336">
                  <c:v>470.96550917851988</c:v>
                </c:pt>
                <c:pt idx="337">
                  <c:v>461.51843627832136</c:v>
                </c:pt>
                <c:pt idx="338">
                  <c:v>452.04410962511577</c:v>
                </c:pt>
                <c:pt idx="339">
                  <c:v>442.54300289412271</c:v>
                </c:pt>
                <c:pt idx="340">
                  <c:v>433.01558484784903</c:v>
                </c:pt>
                <c:pt idx="341">
                  <c:v>423.46231933458211</c:v>
                </c:pt>
                <c:pt idx="342">
                  <c:v>413.88366528866663</c:v>
                </c:pt>
                <c:pt idx="343">
                  <c:v>404.28007673251506</c:v>
                </c:pt>
                <c:pt idx="344">
                  <c:v>394.6520027803009</c:v>
                </c:pt>
                <c:pt idx="345">
                  <c:v>384.99988764328577</c:v>
                </c:pt>
                <c:pt idx="346">
                  <c:v>375.32417063673034</c:v>
                </c:pt>
                <c:pt idx="347">
                  <c:v>365.62528618834119</c:v>
                </c:pt>
                <c:pt idx="348">
                  <c:v>355.90366384820481</c:v>
                </c:pt>
                <c:pt idx="349">
                  <c:v>346.15972830016113</c:v>
                </c:pt>
                <c:pt idx="350">
                  <c:v>336.3938993745698</c:v>
                </c:pt>
                <c:pt idx="351">
                  <c:v>326.60659206242224</c:v>
                </c:pt>
                <c:pt idx="352">
                  <c:v>316.79821653075396</c:v>
                </c:pt>
                <c:pt idx="353">
                  <c:v>306.96917813931168</c:v>
                </c:pt>
                <c:pt idx="354">
                  <c:v>297.11987745843027</c:v>
                </c:pt>
                <c:pt idx="355">
                  <c:v>287.25071028807622</c:v>
                </c:pt>
                <c:pt idx="356">
                  <c:v>277.36206767801377</c:v>
                </c:pt>
                <c:pt idx="357">
                  <c:v>267.4543359490512</c:v>
                </c:pt>
                <c:pt idx="358">
                  <c:v>257.52789671532554</c:v>
                </c:pt>
                <c:pt idx="359">
                  <c:v>247.58312690758416</c:v>
                </c:pt>
                <c:pt idx="360">
                  <c:v>237.62039879742304</c:v>
                </c:pt>
                <c:pt idx="361">
                  <c:v>227.64008002244168</c:v>
                </c:pt>
                <c:pt idx="362">
                  <c:v>217.64253361227597</c:v>
                </c:pt>
                <c:pt idx="363">
                  <c:v>207.62811801547025</c:v>
                </c:pt>
                <c:pt idx="364">
                  <c:v>197.59718712715144</c:v>
                </c:pt>
                <c:pt idx="365">
                  <c:v>187.55009031746812</c:v>
                </c:pt>
                <c:pt idx="366">
                  <c:v>177.48717246075867</c:v>
                </c:pt>
                <c:pt idx="367">
                  <c:v>167.40877396541316</c:v>
                </c:pt>
                <c:pt idx="368">
                  <c:v>157.31523080439442</c:v>
                </c:pt>
                <c:pt idx="369">
                  <c:v>147.20687454638437</c:v>
                </c:pt>
                <c:pt idx="370">
                  <c:v>137.08403238752285</c:v>
                </c:pt>
                <c:pt idx="371">
                  <c:v>126.94702718370634</c:v>
                </c:pt>
                <c:pt idx="372">
                  <c:v>116.79617748341529</c:v>
                </c:pt>
                <c:pt idx="373">
                  <c:v>106.63179756103916</c:v>
                </c:pt>
                <c:pt idx="374">
                  <c:v>96.454197450669113</c:v>
                </c:pt>
                <c:pt idx="375">
                  <c:v>86.263682980329023</c:v>
                </c:pt>
                <c:pt idx="376">
                  <c:v>76.060555806616364</c:v>
                </c:pt>
                <c:pt idx="377">
                  <c:v>65.845113449724977</c:v>
                </c:pt>
                <c:pt idx="378">
                  <c:v>55.617649328822679</c:v>
                </c:pt>
                <c:pt idx="379">
                  <c:v>45.378452797757298</c:v>
                </c:pt>
                <c:pt idx="380">
                  <c:v>35.127809181065402</c:v>
                </c:pt>
                <c:pt idx="381">
                  <c:v>24.865999810258813</c:v>
                </c:pt>
                <c:pt idx="382">
                  <c:v>14.593302060364501</c:v>
                </c:pt>
                <c:pt idx="383">
                  <c:v>4.3099893866943493</c:v>
                </c:pt>
                <c:pt idx="384">
                  <c:v>-5.9836686381781998</c:v>
                </c:pt>
                <c:pt idx="385">
                  <c:v>-5.9939674069424145</c:v>
                </c:pt>
                <c:pt idx="386">
                  <c:v>-6.0042661856542168</c:v>
                </c:pt>
                <c:pt idx="387">
                  <c:v>-6.0145649743133465</c:v>
                </c:pt>
                <c:pt idx="388">
                  <c:v>-6.0248637729195442</c:v>
                </c:pt>
                <c:pt idx="389">
                  <c:v>-6.0351625814725507</c:v>
                </c:pt>
                <c:pt idx="390">
                  <c:v>-6.0454613999721065</c:v>
                </c:pt>
                <c:pt idx="391">
                  <c:v>-6.0557602284179515</c:v>
                </c:pt>
                <c:pt idx="392">
                  <c:v>-6.0660590668098262</c:v>
                </c:pt>
                <c:pt idx="393">
                  <c:v>-6.0763579151474705</c:v>
                </c:pt>
                <c:pt idx="394">
                  <c:v>-6.0866567734306258</c:v>
                </c:pt>
                <c:pt idx="395">
                  <c:v>-6.0969556416590311</c:v>
                </c:pt>
                <c:pt idx="396">
                  <c:v>-6.107254519832428</c:v>
                </c:pt>
                <c:pt idx="397">
                  <c:v>-6.117553407950556</c:v>
                </c:pt>
                <c:pt idx="398">
                  <c:v>-6.127852306013156</c:v>
                </c:pt>
                <c:pt idx="399">
                  <c:v>-6.1381512140199685</c:v>
                </c:pt>
                <c:pt idx="400">
                  <c:v>-6.1484501319707334</c:v>
                </c:pt>
                <c:pt idx="401">
                  <c:v>-6.1587490598651913</c:v>
                </c:pt>
                <c:pt idx="402">
                  <c:v>-6.1690479977030828</c:v>
                </c:pt>
                <c:pt idx="403">
                  <c:v>-6.1793469454841476</c:v>
                </c:pt>
                <c:pt idx="404">
                  <c:v>-6.1896459032081266</c:v>
                </c:pt>
                <c:pt idx="405">
                  <c:v>-6.1999448708747602</c:v>
                </c:pt>
                <c:pt idx="406">
                  <c:v>-6.2102438484837883</c:v>
                </c:pt>
                <c:pt idx="407">
                  <c:v>-6.2205428360349524</c:v>
                </c:pt>
                <c:pt idx="408">
                  <c:v>-6.2308418335279914</c:v>
                </c:pt>
                <c:pt idx="409">
                  <c:v>-6.2411408409626468</c:v>
                </c:pt>
                <c:pt idx="410">
                  <c:v>-6.2514398583386592</c:v>
                </c:pt>
                <c:pt idx="411">
                  <c:v>-6.2617388856557685</c:v>
                </c:pt>
                <c:pt idx="412">
                  <c:v>-6.2720379229137153</c:v>
                </c:pt>
                <c:pt idx="413">
                  <c:v>-6.2823369701122393</c:v>
                </c:pt>
                <c:pt idx="414">
                  <c:v>-6.2926360272510822</c:v>
                </c:pt>
                <c:pt idx="415">
                  <c:v>-6.3029350943299836</c:v>
                </c:pt>
                <c:pt idx="416">
                  <c:v>-6.3132341713486841</c:v>
                </c:pt>
                <c:pt idx="417">
                  <c:v>-6.3235332583069237</c:v>
                </c:pt>
                <c:pt idx="418">
                  <c:v>-6.3338323552044438</c:v>
                </c:pt>
                <c:pt idx="419">
                  <c:v>-6.3441314620409841</c:v>
                </c:pt>
                <c:pt idx="420">
                  <c:v>-6.3544305788162854</c:v>
                </c:pt>
                <c:pt idx="421">
                  <c:v>-6.3647297055300882</c:v>
                </c:pt>
                <c:pt idx="422">
                  <c:v>-6.3750288421821324</c:v>
                </c:pt>
                <c:pt idx="423">
                  <c:v>-6.3853279887721595</c:v>
                </c:pt>
                <c:pt idx="424">
                  <c:v>-6.3956271452999092</c:v>
                </c:pt>
                <c:pt idx="425">
                  <c:v>-6.4059263117651222</c:v>
                </c:pt>
                <c:pt idx="426">
                  <c:v>-6.4162254881675391</c:v>
                </c:pt>
                <c:pt idx="427">
                  <c:v>-6.4265246745068998</c:v>
                </c:pt>
                <c:pt idx="428">
                  <c:v>-6.4368238707829457</c:v>
                </c:pt>
                <c:pt idx="429">
                  <c:v>-6.4471230769954166</c:v>
                </c:pt>
                <c:pt idx="430">
                  <c:v>-6.4574222931440532</c:v>
                </c:pt>
                <c:pt idx="431">
                  <c:v>-6.4677215192285962</c:v>
                </c:pt>
                <c:pt idx="432">
                  <c:v>-6.4780207552487852</c:v>
                </c:pt>
                <c:pt idx="433">
                  <c:v>-6.4883200012043618</c:v>
                </c:pt>
                <c:pt idx="434">
                  <c:v>-6.4986192570950658</c:v>
                </c:pt>
                <c:pt idx="435">
                  <c:v>-6.5089185229206379</c:v>
                </c:pt>
                <c:pt idx="436">
                  <c:v>-6.5192177986808186</c:v>
                </c:pt>
                <c:pt idx="437">
                  <c:v>-6.5295170843753487</c:v>
                </c:pt>
                <c:pt idx="438">
                  <c:v>-6.5398163800039688</c:v>
                </c:pt>
                <c:pt idx="439">
                  <c:v>-6.5501156855664187</c:v>
                </c:pt>
                <c:pt idx="440">
                  <c:v>-6.5604150010624398</c:v>
                </c:pt>
                <c:pt idx="441">
                  <c:v>-6.570714326491772</c:v>
                </c:pt>
                <c:pt idx="442">
                  <c:v>-6.5810136618541559</c:v>
                </c:pt>
                <c:pt idx="443">
                  <c:v>-6.5913130071493322</c:v>
                </c:pt>
                <c:pt idx="444">
                  <c:v>-6.6016123623770415</c:v>
                </c:pt>
                <c:pt idx="445">
                  <c:v>-6.6119117275370245</c:v>
                </c:pt>
                <c:pt idx="446">
                  <c:v>-6.6222111026290209</c:v>
                </c:pt>
                <c:pt idx="447">
                  <c:v>-6.6325104876527723</c:v>
                </c:pt>
                <c:pt idx="448">
                  <c:v>-6.6428098826080184</c:v>
                </c:pt>
                <c:pt idx="449">
                  <c:v>-6.6531092874944999</c:v>
                </c:pt>
                <c:pt idx="450">
                  <c:v>-6.6634087023119584</c:v>
                </c:pt>
                <c:pt idx="451">
                  <c:v>-6.6737081270601335</c:v>
                </c:pt>
                <c:pt idx="452">
                  <c:v>-6.684007561738766</c:v>
                </c:pt>
                <c:pt idx="453">
                  <c:v>-6.6943070063475965</c:v>
                </c:pt>
                <c:pt idx="454">
                  <c:v>-6.7046064608863656</c:v>
                </c:pt>
                <c:pt idx="455">
                  <c:v>-6.714905925354814</c:v>
                </c:pt>
                <c:pt idx="456">
                  <c:v>-6.7252053997526815</c:v>
                </c:pt>
                <c:pt idx="457">
                  <c:v>-6.7355048840797096</c:v>
                </c:pt>
                <c:pt idx="458">
                  <c:v>-6.745804378335639</c:v>
                </c:pt>
                <c:pt idx="459">
                  <c:v>-6.7561038825202093</c:v>
                </c:pt>
                <c:pt idx="460">
                  <c:v>-6.7664033966331623</c:v>
                </c:pt>
                <c:pt idx="461">
                  <c:v>-6.7767029206742375</c:v>
                </c:pt>
                <c:pt idx="462">
                  <c:v>-6.7870024546431758</c:v>
                </c:pt>
                <c:pt idx="463">
                  <c:v>-6.7973019985397185</c:v>
                </c:pt>
                <c:pt idx="464">
                  <c:v>-6.8076015523636055</c:v>
                </c:pt>
                <c:pt idx="465">
                  <c:v>-6.8179011161145775</c:v>
                </c:pt>
                <c:pt idx="466">
                  <c:v>-6.8282006897923759</c:v>
                </c:pt>
                <c:pt idx="467">
                  <c:v>-6.8385002733967406</c:v>
                </c:pt>
                <c:pt idx="468">
                  <c:v>-6.8487998669274122</c:v>
                </c:pt>
                <c:pt idx="469">
                  <c:v>-6.8590994703841313</c:v>
                </c:pt>
                <c:pt idx="470">
                  <c:v>-6.8693990837666385</c:v>
                </c:pt>
                <c:pt idx="471">
                  <c:v>-6.8796987070746747</c:v>
                </c:pt>
                <c:pt idx="472">
                  <c:v>-6.8899983403079812</c:v>
                </c:pt>
                <c:pt idx="473">
                  <c:v>-6.9002979834662979</c:v>
                </c:pt>
                <c:pt idx="474">
                  <c:v>-6.9105976365493653</c:v>
                </c:pt>
                <c:pt idx="475">
                  <c:v>-6.9208972995569242</c:v>
                </c:pt>
                <c:pt idx="476">
                  <c:v>-6.9311969724887152</c:v>
                </c:pt>
                <c:pt idx="477">
                  <c:v>-6.941496655344479</c:v>
                </c:pt>
                <c:pt idx="478">
                  <c:v>-6.9517963481239562</c:v>
                </c:pt>
                <c:pt idx="479">
                  <c:v>-6.9620960508268883</c:v>
                </c:pt>
                <c:pt idx="480">
                  <c:v>-6.9723957634530151</c:v>
                </c:pt>
                <c:pt idx="481">
                  <c:v>-6.9826954860020773</c:v>
                </c:pt>
                <c:pt idx="482">
                  <c:v>-6.9929952184738156</c:v>
                </c:pt>
                <c:pt idx="483">
                  <c:v>-7.0032949608679713</c:v>
                </c:pt>
                <c:pt idx="484">
                  <c:v>-7.0135947131842844</c:v>
                </c:pt>
                <c:pt idx="485">
                  <c:v>-7.0238944754224963</c:v>
                </c:pt>
                <c:pt idx="486">
                  <c:v>-7.0341942475823469</c:v>
                </c:pt>
                <c:pt idx="487">
                  <c:v>-7.0444940296635776</c:v>
                </c:pt>
                <c:pt idx="488">
                  <c:v>-7.0547938216659283</c:v>
                </c:pt>
                <c:pt idx="489">
                  <c:v>-7.0650936235891404</c:v>
                </c:pt>
                <c:pt idx="490">
                  <c:v>-7.0753934354329546</c:v>
                </c:pt>
                <c:pt idx="491">
                  <c:v>-7.0856932571971116</c:v>
                </c:pt>
                <c:pt idx="492">
                  <c:v>-7.0959930888813512</c:v>
                </c:pt>
                <c:pt idx="493">
                  <c:v>-7.1062929304854148</c:v>
                </c:pt>
                <c:pt idx="494">
                  <c:v>-7.116592782009044</c:v>
                </c:pt>
                <c:pt idx="495">
                  <c:v>-7.1268926434519786</c:v>
                </c:pt>
                <c:pt idx="496">
                  <c:v>-7.1371925148139592</c:v>
                </c:pt>
                <c:pt idx="497">
                  <c:v>-7.1474923960947265</c:v>
                </c:pt>
                <c:pt idx="498">
                  <c:v>-7.1577922872940221</c:v>
                </c:pt>
                <c:pt idx="499">
                  <c:v>-7.1680921884115856</c:v>
                </c:pt>
                <c:pt idx="500">
                  <c:v>-7.1783920994471586</c:v>
                </c:pt>
                <c:pt idx="501">
                  <c:v>-7.1886920204004818</c:v>
                </c:pt>
                <c:pt idx="502">
                  <c:v>-7.1989919512712959</c:v>
                </c:pt>
                <c:pt idx="503">
                  <c:v>-7.2092918920593414</c:v>
                </c:pt>
                <c:pt idx="504">
                  <c:v>-7.2195918427643591</c:v>
                </c:pt>
                <c:pt idx="505">
                  <c:v>-7.2298918033860895</c:v>
                </c:pt>
                <c:pt idx="506">
                  <c:v>-7.2401917739242743</c:v>
                </c:pt>
                <c:pt idx="507">
                  <c:v>-7.2504917543786531</c:v>
                </c:pt>
                <c:pt idx="508">
                  <c:v>-7.2607917447489676</c:v>
                </c:pt>
                <c:pt idx="509">
                  <c:v>-7.2710917450349584</c:v>
                </c:pt>
                <c:pt idx="510">
                  <c:v>-7.2813917552363661</c:v>
                </c:pt>
                <c:pt idx="511">
                  <c:v>-7.2916917753529313</c:v>
                </c:pt>
                <c:pt idx="512">
                  <c:v>-7.3019918053843949</c:v>
                </c:pt>
                <c:pt idx="513">
                  <c:v>-7.3122918453304981</c:v>
                </c:pt>
                <c:pt idx="514">
                  <c:v>-7.3225918951909819</c:v>
                </c:pt>
                <c:pt idx="515">
                  <c:v>-7.3328919549655867</c:v>
                </c:pt>
                <c:pt idx="516">
                  <c:v>-7.3431920246540532</c:v>
                </c:pt>
                <c:pt idx="517">
                  <c:v>-7.3534921042561221</c:v>
                </c:pt>
                <c:pt idx="518">
                  <c:v>-7.363792193771534</c:v>
                </c:pt>
                <c:pt idx="519">
                  <c:v>-7.3740922932000306</c:v>
                </c:pt>
                <c:pt idx="520">
                  <c:v>-7.3843924025413523</c:v>
                </c:pt>
                <c:pt idx="521">
                  <c:v>-7.3946925217952399</c:v>
                </c:pt>
                <c:pt idx="522">
                  <c:v>-7.4049926509614341</c:v>
                </c:pt>
                <c:pt idx="523">
                  <c:v>-7.4152927900396755</c:v>
                </c:pt>
                <c:pt idx="524">
                  <c:v>-7.4255929390297055</c:v>
                </c:pt>
                <c:pt idx="525">
                  <c:v>-7.435893097931265</c:v>
                </c:pt>
                <c:pt idx="526">
                  <c:v>-7.4461932667440944</c:v>
                </c:pt>
                <c:pt idx="527">
                  <c:v>-7.4564934454679346</c:v>
                </c:pt>
                <c:pt idx="528">
                  <c:v>-7.4667936341025261</c:v>
                </c:pt>
                <c:pt idx="529">
                  <c:v>-7.4770938326476104</c:v>
                </c:pt>
                <c:pt idx="530">
                  <c:v>-7.4873940411029283</c:v>
                </c:pt>
                <c:pt idx="531">
                  <c:v>-7.4976942594682203</c:v>
                </c:pt>
                <c:pt idx="532">
                  <c:v>-7.5079944877432281</c:v>
                </c:pt>
                <c:pt idx="533">
                  <c:v>-7.5182947259276922</c:v>
                </c:pt>
                <c:pt idx="534">
                  <c:v>-7.5285949740213534</c:v>
                </c:pt>
                <c:pt idx="535">
                  <c:v>-7.5388952320239522</c:v>
                </c:pt>
                <c:pt idx="536">
                  <c:v>-7.5491954999352293</c:v>
                </c:pt>
                <c:pt idx="537">
                  <c:v>-7.5594957777549263</c:v>
                </c:pt>
                <c:pt idx="538">
                  <c:v>-7.5697960654827838</c:v>
                </c:pt>
                <c:pt idx="539">
                  <c:v>-7.5800963631185425</c:v>
                </c:pt>
                <c:pt idx="540">
                  <c:v>-7.5903966706619439</c:v>
                </c:pt>
                <c:pt idx="541">
                  <c:v>-7.6006969881127286</c:v>
                </c:pt>
                <c:pt idx="542">
                  <c:v>-7.6109973154706374</c:v>
                </c:pt>
                <c:pt idx="543">
                  <c:v>-7.6212976527354108</c:v>
                </c:pt>
                <c:pt idx="544">
                  <c:v>-7.6315979999067904</c:v>
                </c:pt>
                <c:pt idx="545">
                  <c:v>-7.6418983569845169</c:v>
                </c:pt>
                <c:pt idx="546">
                  <c:v>-7.6521987239683318</c:v>
                </c:pt>
                <c:pt idx="547">
                  <c:v>-7.6624991008579748</c:v>
                </c:pt>
                <c:pt idx="548">
                  <c:v>-7.6727994876531875</c:v>
                </c:pt>
                <c:pt idx="549">
                  <c:v>-7.6830998843537115</c:v>
                </c:pt>
                <c:pt idx="550">
                  <c:v>-7.6934002909592865</c:v>
                </c:pt>
                <c:pt idx="551">
                  <c:v>-7.703700707469654</c:v>
                </c:pt>
                <c:pt idx="552">
                  <c:v>-7.7140011338845547</c:v>
                </c:pt>
                <c:pt idx="553">
                  <c:v>-7.7243015702037301</c:v>
                </c:pt>
                <c:pt idx="554">
                  <c:v>-7.7346020164269209</c:v>
                </c:pt>
                <c:pt idx="555">
                  <c:v>-7.7449024725538678</c:v>
                </c:pt>
                <c:pt idx="556">
                  <c:v>-7.7552029385843122</c:v>
                </c:pt>
                <c:pt idx="557">
                  <c:v>-7.7655034145179949</c:v>
                </c:pt>
                <c:pt idx="558">
                  <c:v>-7.7758039003546564</c:v>
                </c:pt>
                <c:pt idx="559">
                  <c:v>-7.7861043960940384</c:v>
                </c:pt>
                <c:pt idx="560">
                  <c:v>-7.7964049017358814</c:v>
                </c:pt>
                <c:pt idx="561">
                  <c:v>-7.8067054172799262</c:v>
                </c:pt>
                <c:pt idx="562">
                  <c:v>-7.8170059427259142</c:v>
                </c:pt>
                <c:pt idx="563">
                  <c:v>-7.8273064780735861</c:v>
                </c:pt>
                <c:pt idx="564">
                  <c:v>-7.8376070233226836</c:v>
                </c:pt>
                <c:pt idx="565">
                  <c:v>-7.8479075784729471</c:v>
                </c:pt>
                <c:pt idx="566">
                  <c:v>-7.8582081435241173</c:v>
                </c:pt>
                <c:pt idx="567">
                  <c:v>-7.8685087184759359</c:v>
                </c:pt>
                <c:pt idx="568">
                  <c:v>-7.8788093033281434</c:v>
                </c:pt>
                <c:pt idx="569">
                  <c:v>-7.8891098980804806</c:v>
                </c:pt>
                <c:pt idx="570">
                  <c:v>-7.8994105027326889</c:v>
                </c:pt>
                <c:pt idx="571">
                  <c:v>-7.9097111172845098</c:v>
                </c:pt>
                <c:pt idx="572">
                  <c:v>-7.9200117417356832</c:v>
                </c:pt>
                <c:pt idx="573">
                  <c:v>-7.9303123760859515</c:v>
                </c:pt>
                <c:pt idx="574">
                  <c:v>-7.9406130203350545</c:v>
                </c:pt>
                <c:pt idx="575">
                  <c:v>-7.9509136744827336</c:v>
                </c:pt>
                <c:pt idx="576">
                  <c:v>-7.9612143385287304</c:v>
                </c:pt>
                <c:pt idx="577">
                  <c:v>-7.9715150124727856</c:v>
                </c:pt>
                <c:pt idx="578">
                  <c:v>-7.9818156963146398</c:v>
                </c:pt>
                <c:pt idx="579">
                  <c:v>-7.9921163900540346</c:v>
                </c:pt>
                <c:pt idx="580">
                  <c:v>-8.0024170936907097</c:v>
                </c:pt>
                <c:pt idx="581">
                  <c:v>-8.0127178072244085</c:v>
                </c:pt>
                <c:pt idx="582">
                  <c:v>-8.0230185306548698</c:v>
                </c:pt>
                <c:pt idx="583">
                  <c:v>-8.033319263981836</c:v>
                </c:pt>
                <c:pt idx="584">
                  <c:v>-8.0436200072050479</c:v>
                </c:pt>
                <c:pt idx="585">
                  <c:v>-8.053920760324246</c:v>
                </c:pt>
                <c:pt idx="586">
                  <c:v>-8.0642215233391727</c:v>
                </c:pt>
                <c:pt idx="587">
                  <c:v>-8.0745222962495689</c:v>
                </c:pt>
                <c:pt idx="588">
                  <c:v>-8.0848230790551749</c:v>
                </c:pt>
                <c:pt idx="589">
                  <c:v>-8.0951238717557317</c:v>
                </c:pt>
                <c:pt idx="590">
                  <c:v>-8.1054246743509797</c:v>
                </c:pt>
                <c:pt idx="591">
                  <c:v>-8.1157254868406614</c:v>
                </c:pt>
                <c:pt idx="592">
                  <c:v>-8.1260263092245175</c:v>
                </c:pt>
                <c:pt idx="593">
                  <c:v>-8.1363271415022886</c:v>
                </c:pt>
                <c:pt idx="594">
                  <c:v>-8.1466279836737154</c:v>
                </c:pt>
                <c:pt idx="595">
                  <c:v>-8.1569288357385403</c:v>
                </c:pt>
                <c:pt idx="596">
                  <c:v>-8.167229697696504</c:v>
                </c:pt>
                <c:pt idx="597">
                  <c:v>-8.177530569547347</c:v>
                </c:pt>
                <c:pt idx="598">
                  <c:v>-8.1878314512908119</c:v>
                </c:pt>
                <c:pt idx="599">
                  <c:v>-8.1981323429266393</c:v>
                </c:pt>
                <c:pt idx="600">
                  <c:v>-8.2084332444545698</c:v>
                </c:pt>
                <c:pt idx="601">
                  <c:v>-8.2187341558743441</c:v>
                </c:pt>
                <c:pt idx="602">
                  <c:v>-8.2290350771857028</c:v>
                </c:pt>
                <c:pt idx="603">
                  <c:v>-8.2393360083883884</c:v>
                </c:pt>
                <c:pt idx="604">
                  <c:v>-8.2496369494821415</c:v>
                </c:pt>
                <c:pt idx="605">
                  <c:v>-8.2599379004667046</c:v>
                </c:pt>
                <c:pt idx="606">
                  <c:v>-8.2702388613418165</c:v>
                </c:pt>
                <c:pt idx="607">
                  <c:v>-8.2805398321072197</c:v>
                </c:pt>
                <c:pt idx="608">
                  <c:v>-8.2908408127626565</c:v>
                </c:pt>
                <c:pt idx="609">
                  <c:v>-8.3011418033078659</c:v>
                </c:pt>
                <c:pt idx="610">
                  <c:v>-8.3114428037425903</c:v>
                </c:pt>
                <c:pt idx="611">
                  <c:v>-8.3217438140665703</c:v>
                </c:pt>
                <c:pt idx="612">
                  <c:v>-8.3320448342795466</c:v>
                </c:pt>
                <c:pt idx="613">
                  <c:v>-8.3423458643812616</c:v>
                </c:pt>
                <c:pt idx="614">
                  <c:v>-8.352646904371456</c:v>
                </c:pt>
                <c:pt idx="615">
                  <c:v>-8.3629479542498704</c:v>
                </c:pt>
                <c:pt idx="616">
                  <c:v>-8.3732490140162472</c:v>
                </c:pt>
                <c:pt idx="617">
                  <c:v>-8.3835500836703254</c:v>
                </c:pt>
                <c:pt idx="618">
                  <c:v>-8.3938511632118491</c:v>
                </c:pt>
                <c:pt idx="619">
                  <c:v>-8.4041522526405572</c:v>
                </c:pt>
                <c:pt idx="620">
                  <c:v>-8.4144533519561922</c:v>
                </c:pt>
                <c:pt idx="621">
                  <c:v>-8.4247544611584946</c:v>
                </c:pt>
                <c:pt idx="622">
                  <c:v>-8.4350555802472051</c:v>
                </c:pt>
                <c:pt idx="623">
                  <c:v>-8.4453567092220663</c:v>
                </c:pt>
                <c:pt idx="624">
                  <c:v>-8.4556578480828186</c:v>
                </c:pt>
                <c:pt idx="625">
                  <c:v>-8.4659589968292028</c:v>
                </c:pt>
                <c:pt idx="626">
                  <c:v>-8.4762601554609613</c:v>
                </c:pt>
                <c:pt idx="627">
                  <c:v>-8.4865613239778348</c:v>
                </c:pt>
                <c:pt idx="628">
                  <c:v>-8.4968625023795639</c:v>
                </c:pt>
                <c:pt idx="629">
                  <c:v>-8.507163690665891</c:v>
                </c:pt>
                <c:pt idx="630">
                  <c:v>-8.5174648888365567</c:v>
                </c:pt>
                <c:pt idx="631">
                  <c:v>-8.5277660968913018</c:v>
                </c:pt>
                <c:pt idx="632">
                  <c:v>-8.5380673148298687</c:v>
                </c:pt>
                <c:pt idx="633">
                  <c:v>-8.548368542651998</c:v>
                </c:pt>
                <c:pt idx="634">
                  <c:v>-8.5586697803574303</c:v>
                </c:pt>
                <c:pt idx="635">
                  <c:v>-8.5689710279459081</c:v>
                </c:pt>
                <c:pt idx="636">
                  <c:v>-8.5792722854171721</c:v>
                </c:pt>
                <c:pt idx="637">
                  <c:v>-8.5895735527709629</c:v>
                </c:pt>
                <c:pt idx="638">
                  <c:v>-8.5998748300070229</c:v>
                </c:pt>
                <c:pt idx="639">
                  <c:v>-8.6101761171250928</c:v>
                </c:pt>
                <c:pt idx="640">
                  <c:v>-8.6204774141249132</c:v>
                </c:pt>
                <c:pt idx="641">
                  <c:v>-8.6307787210062266</c:v>
                </c:pt>
                <c:pt idx="642">
                  <c:v>-8.6410800377687735</c:v>
                </c:pt>
                <c:pt idx="643">
                  <c:v>-8.6513813644122948</c:v>
                </c:pt>
                <c:pt idx="644">
                  <c:v>-8.6616827009365327</c:v>
                </c:pt>
                <c:pt idx="645">
                  <c:v>-8.671984047341228</c:v>
                </c:pt>
                <c:pt idx="646">
                  <c:v>-8.6822854036261212</c:v>
                </c:pt>
                <c:pt idx="647">
                  <c:v>-8.6925867697909549</c:v>
                </c:pt>
                <c:pt idx="648">
                  <c:v>-8.7028881458354697</c:v>
                </c:pt>
                <c:pt idx="649">
                  <c:v>-8.7131895317594079</c:v>
                </c:pt>
                <c:pt idx="650">
                  <c:v>-8.7234909275625103</c:v>
                </c:pt>
                <c:pt idx="651">
                  <c:v>-8.7337923332445175</c:v>
                </c:pt>
                <c:pt idx="652">
                  <c:v>-8.744093748805172</c:v>
                </c:pt>
                <c:pt idx="653">
                  <c:v>-8.7543951742442143</c:v>
                </c:pt>
                <c:pt idx="654">
                  <c:v>-8.764696609561387</c:v>
                </c:pt>
                <c:pt idx="655">
                  <c:v>-8.7749980547564288</c:v>
                </c:pt>
                <c:pt idx="656">
                  <c:v>-8.785299509829084</c:v>
                </c:pt>
                <c:pt idx="657">
                  <c:v>-8.7956009747790915</c:v>
                </c:pt>
                <c:pt idx="658">
                  <c:v>-8.8059024496061937</c:v>
                </c:pt>
                <c:pt idx="659">
                  <c:v>-8.8162039343101331</c:v>
                </c:pt>
                <c:pt idx="660">
                  <c:v>-8.8265054288906484</c:v>
                </c:pt>
                <c:pt idx="661">
                  <c:v>-8.8368069333474839</c:v>
                </c:pt>
                <c:pt idx="662">
                  <c:v>-8.8471084476803785</c:v>
                </c:pt>
                <c:pt idx="663">
                  <c:v>-8.8574099718890746</c:v>
                </c:pt>
                <c:pt idx="664">
                  <c:v>-8.8677115059733129</c:v>
                </c:pt>
                <c:pt idx="665">
                  <c:v>-8.8780130499328358</c:v>
                </c:pt>
                <c:pt idx="666">
                  <c:v>-8.8883146037673839</c:v>
                </c:pt>
                <c:pt idx="667">
                  <c:v>-8.8986161674766997</c:v>
                </c:pt>
                <c:pt idx="668">
                  <c:v>-8.9089177410605238</c:v>
                </c:pt>
                <c:pt idx="669">
                  <c:v>-8.9192193245185969</c:v>
                </c:pt>
                <c:pt idx="670">
                  <c:v>-8.9295209178506614</c:v>
                </c:pt>
                <c:pt idx="671">
                  <c:v>-8.9398225210564579</c:v>
                </c:pt>
                <c:pt idx="672">
                  <c:v>-8.9501241341357289</c:v>
                </c:pt>
                <c:pt idx="673">
                  <c:v>-8.9604257570882151</c:v>
                </c:pt>
                <c:pt idx="674">
                  <c:v>-8.970727389913657</c:v>
                </c:pt>
                <c:pt idx="675">
                  <c:v>-8.9810290326117972</c:v>
                </c:pt>
                <c:pt idx="676">
                  <c:v>-8.991330685182378</c:v>
                </c:pt>
                <c:pt idx="677">
                  <c:v>-9.0016323476251383</c:v>
                </c:pt>
                <c:pt idx="678">
                  <c:v>-9.0119340199398223</c:v>
                </c:pt>
                <c:pt idx="679">
                  <c:v>-9.022235702126169</c:v>
                </c:pt>
                <c:pt idx="680">
                  <c:v>-9.0325373941839207</c:v>
                </c:pt>
                <c:pt idx="681">
                  <c:v>-9.0428390961128198</c:v>
                </c:pt>
                <c:pt idx="682">
                  <c:v>-9.053140807912607</c:v>
                </c:pt>
                <c:pt idx="683">
                  <c:v>-9.063442529583023</c:v>
                </c:pt>
                <c:pt idx="684">
                  <c:v>-9.0737442611238102</c:v>
                </c:pt>
                <c:pt idx="685">
                  <c:v>-9.0840460025347092</c:v>
                </c:pt>
                <c:pt idx="686">
                  <c:v>-9.0943477538154625</c:v>
                </c:pt>
                <c:pt idx="687">
                  <c:v>-9.1046495149658107</c:v>
                </c:pt>
                <c:pt idx="688">
                  <c:v>-9.1149512859854944</c:v>
                </c:pt>
                <c:pt idx="689">
                  <c:v>-9.1252530668742562</c:v>
                </c:pt>
                <c:pt idx="690">
                  <c:v>-9.1355548576318384</c:v>
                </c:pt>
                <c:pt idx="691">
                  <c:v>-9.1458566582579817</c:v>
                </c:pt>
                <c:pt idx="692">
                  <c:v>-9.1561584687524267</c:v>
                </c:pt>
                <c:pt idx="693">
                  <c:v>-9.1664602891149158</c:v>
                </c:pt>
                <c:pt idx="694">
                  <c:v>-9.1767621193451898</c:v>
                </c:pt>
                <c:pt idx="695">
                  <c:v>-9.187063959442991</c:v>
                </c:pt>
                <c:pt idx="696">
                  <c:v>-9.1973658094080601</c:v>
                </c:pt>
                <c:pt idx="697">
                  <c:v>-9.2076676692401396</c:v>
                </c:pt>
                <c:pt idx="698">
                  <c:v>-9.21796953893897</c:v>
                </c:pt>
                <c:pt idx="699">
                  <c:v>-9.2282714185042938</c:v>
                </c:pt>
                <c:pt idx="700">
                  <c:v>-9.2385733079358516</c:v>
                </c:pt>
                <c:pt idx="701">
                  <c:v>-9.248875207233386</c:v>
                </c:pt>
                <c:pt idx="702">
                  <c:v>-9.2591771163966374</c:v>
                </c:pt>
                <c:pt idx="703">
                  <c:v>-9.2694790354253467</c:v>
                </c:pt>
                <c:pt idx="704">
                  <c:v>-9.2797809643192561</c:v>
                </c:pt>
                <c:pt idx="705">
                  <c:v>-9.2900829030781082</c:v>
                </c:pt>
                <c:pt idx="706">
                  <c:v>-9.3003848517016436</c:v>
                </c:pt>
                <c:pt idx="707">
                  <c:v>-9.3106868101896048</c:v>
                </c:pt>
                <c:pt idx="708">
                  <c:v>-9.3209887785417322</c:v>
                </c:pt>
                <c:pt idx="709">
                  <c:v>-9.3312907567577668</c:v>
                </c:pt>
                <c:pt idx="710">
                  <c:v>-9.3415927448374507</c:v>
                </c:pt>
                <c:pt idx="711">
                  <c:v>-9.3518947427805266</c:v>
                </c:pt>
                <c:pt idx="712">
                  <c:v>-9.362196750586735</c:v>
                </c:pt>
                <c:pt idx="713">
                  <c:v>-9.3724987682558165</c:v>
                </c:pt>
                <c:pt idx="714">
                  <c:v>-9.3828007957875137</c:v>
                </c:pt>
                <c:pt idx="715">
                  <c:v>-9.3931028331815689</c:v>
                </c:pt>
                <c:pt idx="716">
                  <c:v>-9.4034048804377228</c:v>
                </c:pt>
                <c:pt idx="717">
                  <c:v>-9.4137069375557161</c:v>
                </c:pt>
                <c:pt idx="718">
                  <c:v>-9.4240090045352911</c:v>
                </c:pt>
                <c:pt idx="719">
                  <c:v>-9.4343110813761903</c:v>
                </c:pt>
                <c:pt idx="720">
                  <c:v>-9.4446131680781544</c:v>
                </c:pt>
                <c:pt idx="721">
                  <c:v>-9.454915264640924</c:v>
                </c:pt>
                <c:pt idx="722">
                  <c:v>-9.4652173710642415</c:v>
                </c:pt>
                <c:pt idx="723">
                  <c:v>-9.4755194873478494</c:v>
                </c:pt>
                <c:pt idx="724">
                  <c:v>-9.4858216134914883</c:v>
                </c:pt>
                <c:pt idx="725">
                  <c:v>-9.4961237494949007</c:v>
                </c:pt>
                <c:pt idx="726">
                  <c:v>-9.5064258953578271</c:v>
                </c:pt>
                <c:pt idx="727">
                  <c:v>-9.5167280510800101</c:v>
                </c:pt>
                <c:pt idx="728">
                  <c:v>-9.5270302166611902</c:v>
                </c:pt>
                <c:pt idx="729">
                  <c:v>-9.5373323921011099</c:v>
                </c:pt>
                <c:pt idx="730">
                  <c:v>-9.5476345773995099</c:v>
                </c:pt>
                <c:pt idx="731">
                  <c:v>-9.5579367725561326</c:v>
                </c:pt>
                <c:pt idx="732">
                  <c:v>-9.5682389775707204</c:v>
                </c:pt>
                <c:pt idx="733">
                  <c:v>-9.5785411924430139</c:v>
                </c:pt>
                <c:pt idx="734">
                  <c:v>-9.5888434171727539</c:v>
                </c:pt>
                <c:pt idx="735">
                  <c:v>-9.5991456517596827</c:v>
                </c:pt>
                <c:pt idx="736">
                  <c:v>-9.6094478962035428</c:v>
                </c:pt>
                <c:pt idx="737">
                  <c:v>-9.6197501505040748</c:v>
                </c:pt>
                <c:pt idx="738">
                  <c:v>-9.6300524146610211</c:v>
                </c:pt>
                <c:pt idx="739">
                  <c:v>-9.6403546886741225</c:v>
                </c:pt>
                <c:pt idx="740">
                  <c:v>-9.6506569725431213</c:v>
                </c:pt>
                <c:pt idx="741">
                  <c:v>-9.6609592662677581</c:v>
                </c:pt>
                <c:pt idx="742">
                  <c:v>-9.6712615698477755</c:v>
                </c:pt>
                <c:pt idx="743">
                  <c:v>-9.6815638832829158</c:v>
                </c:pt>
                <c:pt idx="744">
                  <c:v>-9.6918662065729198</c:v>
                </c:pt>
                <c:pt idx="745">
                  <c:v>-9.7021685397175297</c:v>
                </c:pt>
                <c:pt idx="746">
                  <c:v>-9.7124708827164863</c:v>
                </c:pt>
                <c:pt idx="747">
                  <c:v>-9.722773235569532</c:v>
                </c:pt>
                <c:pt idx="748">
                  <c:v>-9.7330755982764074</c:v>
                </c:pt>
                <c:pt idx="749">
                  <c:v>-9.7433779708368551</c:v>
                </c:pt>
                <c:pt idx="750">
                  <c:v>-9.7536803532506156</c:v>
                </c:pt>
                <c:pt idx="751">
                  <c:v>-9.7639827455174331</c:v>
                </c:pt>
                <c:pt idx="752">
                  <c:v>-9.7742851476370465</c:v>
                </c:pt>
                <c:pt idx="753">
                  <c:v>-9.7845875596092</c:v>
                </c:pt>
                <c:pt idx="754">
                  <c:v>-9.7948899814336343</c:v>
                </c:pt>
                <c:pt idx="755">
                  <c:v>-9.80519241311009</c:v>
                </c:pt>
                <c:pt idx="756">
                  <c:v>-9.8154948546383096</c:v>
                </c:pt>
                <c:pt idx="757">
                  <c:v>-9.8257973060180355</c:v>
                </c:pt>
                <c:pt idx="758">
                  <c:v>-9.8360997672490083</c:v>
                </c:pt>
                <c:pt idx="759">
                  <c:v>-9.8464022383309704</c:v>
                </c:pt>
                <c:pt idx="760">
                  <c:v>-9.8567047192636625</c:v>
                </c:pt>
                <c:pt idx="761">
                  <c:v>-9.8670072100468271</c:v>
                </c:pt>
                <c:pt idx="762">
                  <c:v>-9.8773097106802066</c:v>
                </c:pt>
                <c:pt idx="763">
                  <c:v>-9.8876122211635415</c:v>
                </c:pt>
                <c:pt idx="764">
                  <c:v>-9.8979147414965745</c:v>
                </c:pt>
                <c:pt idx="765">
                  <c:v>-9.9082172716790478</c:v>
                </c:pt>
                <c:pt idx="766">
                  <c:v>-9.9185198117107021</c:v>
                </c:pt>
                <c:pt idx="767">
                  <c:v>-9.9288223615912781</c:v>
                </c:pt>
                <c:pt idx="768">
                  <c:v>-9.9391249213205199</c:v>
                </c:pt>
                <c:pt idx="769">
                  <c:v>-9.9494274908981684</c:v>
                </c:pt>
                <c:pt idx="770">
                  <c:v>-9.959730070323964</c:v>
                </c:pt>
                <c:pt idx="771">
                  <c:v>-9.9700326595976492</c:v>
                </c:pt>
                <c:pt idx="772">
                  <c:v>-9.9803352587189664</c:v>
                </c:pt>
                <c:pt idx="773">
                  <c:v>-9.9906378676876582</c:v>
                </c:pt>
                <c:pt idx="774">
                  <c:v>-10.000940486503465</c:v>
                </c:pt>
                <c:pt idx="775">
                  <c:v>-10.011243115166129</c:v>
                </c:pt>
                <c:pt idx="776">
                  <c:v>-10.021545753675392</c:v>
                </c:pt>
                <c:pt idx="777">
                  <c:v>-10.031848402030995</c:v>
                </c:pt>
                <c:pt idx="778">
                  <c:v>-10.04215106023268</c:v>
                </c:pt>
                <c:pt idx="779">
                  <c:v>-10.05245372828019</c:v>
                </c:pt>
                <c:pt idx="780">
                  <c:v>-10.062756406173266</c:v>
                </c:pt>
                <c:pt idx="781">
                  <c:v>-10.073059093911649</c:v>
                </c:pt>
                <c:pt idx="782">
                  <c:v>-10.083361791495081</c:v>
                </c:pt>
                <c:pt idx="783">
                  <c:v>-10.093664498923305</c:v>
                </c:pt>
                <c:pt idx="784">
                  <c:v>-10.103967216196063</c:v>
                </c:pt>
                <c:pt idx="785">
                  <c:v>-10.114269943313095</c:v>
                </c:pt>
                <c:pt idx="786">
                  <c:v>-10.124572680274145</c:v>
                </c:pt>
                <c:pt idx="787">
                  <c:v>-10.134875427078953</c:v>
                </c:pt>
                <c:pt idx="788">
                  <c:v>-10.145178183727261</c:v>
                </c:pt>
                <c:pt idx="789">
                  <c:v>-10.155480950218811</c:v>
                </c:pt>
                <c:pt idx="790">
                  <c:v>-10.165783726553345</c:v>
                </c:pt>
                <c:pt idx="791">
                  <c:v>-10.176086512730606</c:v>
                </c:pt>
                <c:pt idx="792">
                  <c:v>-10.186389308750334</c:v>
                </c:pt>
                <c:pt idx="793">
                  <c:v>-10.196692114612272</c:v>
                </c:pt>
                <c:pt idx="794">
                  <c:v>-10.206994930316162</c:v>
                </c:pt>
                <c:pt idx="795">
                  <c:v>-10.217297755861745</c:v>
                </c:pt>
                <c:pt idx="796">
                  <c:v>-10.227600591248763</c:v>
                </c:pt>
                <c:pt idx="797">
                  <c:v>-10.237903436476957</c:v>
                </c:pt>
                <c:pt idx="798">
                  <c:v>-10.248206291546071</c:v>
                </c:pt>
                <c:pt idx="799">
                  <c:v>-10.258509156455846</c:v>
                </c:pt>
                <c:pt idx="800">
                  <c:v>-10.268812031206023</c:v>
                </c:pt>
                <c:pt idx="801">
                  <c:v>-10.279114915796345</c:v>
                </c:pt>
                <c:pt idx="802">
                  <c:v>-10.289417810226553</c:v>
                </c:pt>
                <c:pt idx="803">
                  <c:v>-10.299720714496388</c:v>
                </c:pt>
                <c:pt idx="804">
                  <c:v>-10.310023628605594</c:v>
                </c:pt>
                <c:pt idx="805">
                  <c:v>-10.320326552553912</c:v>
                </c:pt>
                <c:pt idx="806">
                  <c:v>-10.330629486341083</c:v>
                </c:pt>
                <c:pt idx="807">
                  <c:v>-10.34093242996685</c:v>
                </c:pt>
                <c:pt idx="808">
                  <c:v>-10.351235383430955</c:v>
                </c:pt>
                <c:pt idx="809">
                  <c:v>-10.361538346733141</c:v>
                </c:pt>
                <c:pt idx="810">
                  <c:v>-10.371841319873148</c:v>
                </c:pt>
                <c:pt idx="811">
                  <c:v>-10.382144302850719</c:v>
                </c:pt>
                <c:pt idx="812">
                  <c:v>-10.392447295665594</c:v>
                </c:pt>
                <c:pt idx="813">
                  <c:v>-10.402750298317516</c:v>
                </c:pt>
                <c:pt idx="814">
                  <c:v>-10.413053310806227</c:v>
                </c:pt>
                <c:pt idx="815">
                  <c:v>-10.423356333131469</c:v>
                </c:pt>
                <c:pt idx="816">
                  <c:v>-10.433659365292984</c:v>
                </c:pt>
                <c:pt idx="817">
                  <c:v>-10.443962407290515</c:v>
                </c:pt>
                <c:pt idx="818">
                  <c:v>-10.454265459123802</c:v>
                </c:pt>
                <c:pt idx="819">
                  <c:v>-10.464568520792588</c:v>
                </c:pt>
                <c:pt idx="820">
                  <c:v>-10.474871592296614</c:v>
                </c:pt>
                <c:pt idx="821">
                  <c:v>-10.485174673635623</c:v>
                </c:pt>
                <c:pt idx="822">
                  <c:v>-10.495477764809356</c:v>
                </c:pt>
                <c:pt idx="823">
                  <c:v>-10.505780865817558</c:v>
                </c:pt>
                <c:pt idx="824">
                  <c:v>-10.516083976659967</c:v>
                </c:pt>
                <c:pt idx="825">
                  <c:v>-10.526387097336327</c:v>
                </c:pt>
                <c:pt idx="826">
                  <c:v>-10.536690227846378</c:v>
                </c:pt>
                <c:pt idx="827">
                  <c:v>-10.546993368189865</c:v>
                </c:pt>
                <c:pt idx="828">
                  <c:v>-10.557296518366527</c:v>
                </c:pt>
                <c:pt idx="829">
                  <c:v>-10.567599678376109</c:v>
                </c:pt>
                <c:pt idx="830">
                  <c:v>-10.577902848218351</c:v>
                </c:pt>
                <c:pt idx="831">
                  <c:v>-10.588206027892994</c:v>
                </c:pt>
                <c:pt idx="832">
                  <c:v>-10.598509217399782</c:v>
                </c:pt>
                <c:pt idx="833">
                  <c:v>-10.608812416738456</c:v>
                </c:pt>
                <c:pt idx="834">
                  <c:v>-10.619115625908758</c:v>
                </c:pt>
                <c:pt idx="835">
                  <c:v>-10.629418844910431</c:v>
                </c:pt>
                <c:pt idx="836">
                  <c:v>-10.639722073743217</c:v>
                </c:pt>
                <c:pt idx="837">
                  <c:v>-10.650025312406857</c:v>
                </c:pt>
                <c:pt idx="838">
                  <c:v>-10.660328560901092</c:v>
                </c:pt>
                <c:pt idx="839">
                  <c:v>-10.670631819225667</c:v>
                </c:pt>
                <c:pt idx="840">
                  <c:v>-10.680935087380321</c:v>
                </c:pt>
                <c:pt idx="841">
                  <c:v>-10.691238365364798</c:v>
                </c:pt>
                <c:pt idx="842">
                  <c:v>-10.70154165317884</c:v>
                </c:pt>
                <c:pt idx="843">
                  <c:v>-10.711844950822186</c:v>
                </c:pt>
                <c:pt idx="844">
                  <c:v>-10.722148258294583</c:v>
                </c:pt>
                <c:pt idx="845">
                  <c:v>-10.732451575595769</c:v>
                </c:pt>
                <c:pt idx="846">
                  <c:v>-10.742754902725489</c:v>
                </c:pt>
                <c:pt idx="847">
                  <c:v>-10.753058239683481</c:v>
                </c:pt>
                <c:pt idx="848">
                  <c:v>-10.763361586469491</c:v>
                </c:pt>
                <c:pt idx="849">
                  <c:v>-10.77366494308326</c:v>
                </c:pt>
                <c:pt idx="850">
                  <c:v>-10.783968309524528</c:v>
                </c:pt>
                <c:pt idx="851">
                  <c:v>-10.79427168579304</c:v>
                </c:pt>
                <c:pt idx="852">
                  <c:v>-10.804575071888538</c:v>
                </c:pt>
                <c:pt idx="853">
                  <c:v>-10.814878467810761</c:v>
                </c:pt>
                <c:pt idx="854">
                  <c:v>-10.825181873559453</c:v>
                </c:pt>
                <c:pt idx="855">
                  <c:v>-10.835485289134356</c:v>
                </c:pt>
                <c:pt idx="856">
                  <c:v>-10.845788714535212</c:v>
                </c:pt>
                <c:pt idx="857">
                  <c:v>-10.856092149761764</c:v>
                </c:pt>
                <c:pt idx="858">
                  <c:v>-10.866395594813753</c:v>
                </c:pt>
                <c:pt idx="859">
                  <c:v>-10.876699049690922</c:v>
                </c:pt>
                <c:pt idx="860">
                  <c:v>-10.887002514393012</c:v>
                </c:pt>
                <c:pt idx="861">
                  <c:v>-10.897305988919765</c:v>
                </c:pt>
                <c:pt idx="862">
                  <c:v>-10.907609473270924</c:v>
                </c:pt>
                <c:pt idx="863">
                  <c:v>-10.917912967446231</c:v>
                </c:pt>
                <c:pt idx="864">
                  <c:v>-10.928216471445428</c:v>
                </c:pt>
                <c:pt idx="865">
                  <c:v>-10.938519985268256</c:v>
                </c:pt>
                <c:pt idx="866">
                  <c:v>-10.948823508914458</c:v>
                </c:pt>
                <c:pt idx="867">
                  <c:v>-10.959127042383777</c:v>
                </c:pt>
                <c:pt idx="868">
                  <c:v>-10.969430585675953</c:v>
                </c:pt>
                <c:pt idx="869">
                  <c:v>-10.979734138790731</c:v>
                </c:pt>
                <c:pt idx="870">
                  <c:v>-10.99003770172785</c:v>
                </c:pt>
                <c:pt idx="871">
                  <c:v>-11.000341274487054</c:v>
                </c:pt>
                <c:pt idx="872">
                  <c:v>-11.010644857068085</c:v>
                </c:pt>
                <c:pt idx="873">
                  <c:v>-11.020948449470685</c:v>
                </c:pt>
                <c:pt idx="874">
                  <c:v>-11.031252051694596</c:v>
                </c:pt>
                <c:pt idx="875">
                  <c:v>-11.04155566373956</c:v>
                </c:pt>
                <c:pt idx="876">
                  <c:v>-11.051859285605319</c:v>
                </c:pt>
                <c:pt idx="877">
                  <c:v>-11.062162917291616</c:v>
                </c:pt>
                <c:pt idx="878">
                  <c:v>-11.072466558798192</c:v>
                </c:pt>
                <c:pt idx="879">
                  <c:v>-11.08277021012479</c:v>
                </c:pt>
                <c:pt idx="880">
                  <c:v>-11.093073871271153</c:v>
                </c:pt>
                <c:pt idx="881">
                  <c:v>-11.103377542237022</c:v>
                </c:pt>
                <c:pt idx="882">
                  <c:v>-11.113681223022139</c:v>
                </c:pt>
                <c:pt idx="883">
                  <c:v>-11.123984913626247</c:v>
                </c:pt>
                <c:pt idx="884">
                  <c:v>-11.134288614049087</c:v>
                </c:pt>
                <c:pt idx="885">
                  <c:v>-11.144592324290402</c:v>
                </c:pt>
                <c:pt idx="886">
                  <c:v>-11.154896044349934</c:v>
                </c:pt>
                <c:pt idx="887">
                  <c:v>-11.165199774227426</c:v>
                </c:pt>
                <c:pt idx="888">
                  <c:v>-11.175503513922619</c:v>
                </c:pt>
                <c:pt idx="889">
                  <c:v>-11.185807263435256</c:v>
                </c:pt>
                <c:pt idx="890">
                  <c:v>-11.196111022765079</c:v>
                </c:pt>
                <c:pt idx="891">
                  <c:v>-11.206414791911829</c:v>
                </c:pt>
                <c:pt idx="892">
                  <c:v>-11.216718570875249</c:v>
                </c:pt>
                <c:pt idx="893">
                  <c:v>-11.227022359655082</c:v>
                </c:pt>
                <c:pt idx="894">
                  <c:v>-11.23732615825107</c:v>
                </c:pt>
                <c:pt idx="895">
                  <c:v>-11.247629966662956</c:v>
                </c:pt>
                <c:pt idx="896">
                  <c:v>-11.257933784890479</c:v>
                </c:pt>
                <c:pt idx="897">
                  <c:v>-11.268237612933385</c:v>
                </c:pt>
                <c:pt idx="898">
                  <c:v>-11.278541450791414</c:v>
                </c:pt>
                <c:pt idx="899">
                  <c:v>-11.288845298464308</c:v>
                </c:pt>
                <c:pt idx="900">
                  <c:v>-11.29914915595181</c:v>
                </c:pt>
                <c:pt idx="901">
                  <c:v>-11.309453023253662</c:v>
                </c:pt>
                <c:pt idx="902">
                  <c:v>-11.319756900369606</c:v>
                </c:pt>
                <c:pt idx="903">
                  <c:v>-11.330060787299386</c:v>
                </c:pt>
                <c:pt idx="904">
                  <c:v>-11.340364684042743</c:v>
                </c:pt>
                <c:pt idx="905">
                  <c:v>-11.350668590599419</c:v>
                </c:pt>
                <c:pt idx="906">
                  <c:v>-11.360972506969157</c:v>
                </c:pt>
                <c:pt idx="907">
                  <c:v>-11.371276433151698</c:v>
                </c:pt>
                <c:pt idx="908">
                  <c:v>-11.381580369146786</c:v>
                </c:pt>
                <c:pt idx="909">
                  <c:v>-11.391884314954162</c:v>
                </c:pt>
                <c:pt idx="910">
                  <c:v>-11.402188270573568</c:v>
                </c:pt>
                <c:pt idx="911">
                  <c:v>-11.412492236004747</c:v>
                </c:pt>
                <c:pt idx="912">
                  <c:v>-11.422796211247441</c:v>
                </c:pt>
                <c:pt idx="913">
                  <c:v>-11.433100196301393</c:v>
                </c:pt>
                <c:pt idx="914">
                  <c:v>-11.443404191166344</c:v>
                </c:pt>
                <c:pt idx="915">
                  <c:v>-11.453708195842038</c:v>
                </c:pt>
                <c:pt idx="916">
                  <c:v>-11.464012210328217</c:v>
                </c:pt>
                <c:pt idx="917">
                  <c:v>-11.474316234624622</c:v>
                </c:pt>
                <c:pt idx="918">
                  <c:v>-11.484620268730996</c:v>
                </c:pt>
                <c:pt idx="919">
                  <c:v>-11.494924312647081</c:v>
                </c:pt>
                <c:pt idx="920">
                  <c:v>-11.50522836637262</c:v>
                </c:pt>
                <c:pt idx="921">
                  <c:v>-11.515532429907354</c:v>
                </c:pt>
                <c:pt idx="922">
                  <c:v>-11.525836503251028</c:v>
                </c:pt>
                <c:pt idx="923">
                  <c:v>-11.536140586403382</c:v>
                </c:pt>
                <c:pt idx="924">
                  <c:v>-11.546444679364159</c:v>
                </c:pt>
                <c:pt idx="925">
                  <c:v>-11.5567487821331</c:v>
                </c:pt>
                <c:pt idx="926">
                  <c:v>-11.567052894709949</c:v>
                </c:pt>
                <c:pt idx="927">
                  <c:v>-11.577357017094448</c:v>
                </c:pt>
                <c:pt idx="928">
                  <c:v>-11.587661149286339</c:v>
                </c:pt>
                <c:pt idx="929">
                  <c:v>-11.597965291285364</c:v>
                </c:pt>
                <c:pt idx="930">
                  <c:v>-11.608269443091267</c:v>
                </c:pt>
                <c:pt idx="931">
                  <c:v>-11.618573604703789</c:v>
                </c:pt>
                <c:pt idx="932">
                  <c:v>-11.628877776122673</c:v>
                </c:pt>
                <c:pt idx="933">
                  <c:v>-11.639181957347661</c:v>
                </c:pt>
                <c:pt idx="934">
                  <c:v>-11.649486148378495</c:v>
                </c:pt>
                <c:pt idx="935">
                  <c:v>-11.659790349214918</c:v>
                </c:pt>
                <c:pt idx="936">
                  <c:v>-11.670094559856672</c:v>
                </c:pt>
                <c:pt idx="937">
                  <c:v>-11.680398780303499</c:v>
                </c:pt>
                <c:pt idx="938">
                  <c:v>-11.690703010555142</c:v>
                </c:pt>
                <c:pt idx="939">
                  <c:v>-11.701007250611344</c:v>
                </c:pt>
                <c:pt idx="940">
                  <c:v>-11.711311500471846</c:v>
                </c:pt>
                <c:pt idx="941">
                  <c:v>-11.721615760136391</c:v>
                </c:pt>
                <c:pt idx="942">
                  <c:v>-11.731920029604721</c:v>
                </c:pt>
                <c:pt idx="943">
                  <c:v>-11.74222430887658</c:v>
                </c:pt>
                <c:pt idx="944">
                  <c:v>-11.752528597951708</c:v>
                </c:pt>
                <c:pt idx="945">
                  <c:v>-11.762832896829849</c:v>
                </c:pt>
                <c:pt idx="946">
                  <c:v>-11.773137205510745</c:v>
                </c:pt>
                <c:pt idx="947">
                  <c:v>-11.783441523994139</c:v>
                </c:pt>
                <c:pt idx="948">
                  <c:v>-11.793745852279772</c:v>
                </c:pt>
                <c:pt idx="949">
                  <c:v>-11.804050190367388</c:v>
                </c:pt>
                <c:pt idx="950">
                  <c:v>-11.814354538256728</c:v>
                </c:pt>
                <c:pt idx="951">
                  <c:v>-11.824658895947534</c:v>
                </c:pt>
                <c:pt idx="952">
                  <c:v>-11.834963263439551</c:v>
                </c:pt>
                <c:pt idx="953">
                  <c:v>-11.845267640732519</c:v>
                </c:pt>
                <c:pt idx="954">
                  <c:v>-11.855572027826183</c:v>
                </c:pt>
                <c:pt idx="955">
                  <c:v>-11.865876424720282</c:v>
                </c:pt>
                <c:pt idx="956">
                  <c:v>-11.876180831414562</c:v>
                </c:pt>
                <c:pt idx="957">
                  <c:v>-11.886485247908762</c:v>
                </c:pt>
                <c:pt idx="958">
                  <c:v>-11.896789674202628</c:v>
                </c:pt>
                <c:pt idx="959">
                  <c:v>-11.907094110295899</c:v>
                </c:pt>
                <c:pt idx="960">
                  <c:v>-11.917398556188321</c:v>
                </c:pt>
                <c:pt idx="961">
                  <c:v>-11.927703011879633</c:v>
                </c:pt>
                <c:pt idx="962">
                  <c:v>-11.938007477369579</c:v>
                </c:pt>
                <c:pt idx="963">
                  <c:v>-11.948311952657903</c:v>
                </c:pt>
                <c:pt idx="964">
                  <c:v>-11.958616437744345</c:v>
                </c:pt>
                <c:pt idx="965">
                  <c:v>-11.968920932628649</c:v>
                </c:pt>
                <c:pt idx="966">
                  <c:v>-11.979225437310557</c:v>
                </c:pt>
                <c:pt idx="967">
                  <c:v>-11.989529951789811</c:v>
                </c:pt>
                <c:pt idx="968">
                  <c:v>-11.999834476066153</c:v>
                </c:pt>
                <c:pt idx="969">
                  <c:v>-12.010139010139328</c:v>
                </c:pt>
                <c:pt idx="970">
                  <c:v>-12.020443554009077</c:v>
                </c:pt>
                <c:pt idx="971">
                  <c:v>-12.030748107675143</c:v>
                </c:pt>
                <c:pt idx="972">
                  <c:v>-12.041052671137267</c:v>
                </c:pt>
                <c:pt idx="973">
                  <c:v>-12.051357244395192</c:v>
                </c:pt>
                <c:pt idx="974">
                  <c:v>-12.061661827448662</c:v>
                </c:pt>
                <c:pt idx="975">
                  <c:v>-12.071966420297418</c:v>
                </c:pt>
                <c:pt idx="976">
                  <c:v>-12.082271022941203</c:v>
                </c:pt>
                <c:pt idx="977">
                  <c:v>-12.09257563537976</c:v>
                </c:pt>
                <c:pt idx="978">
                  <c:v>-12.10288025761283</c:v>
                </c:pt>
                <c:pt idx="979">
                  <c:v>-12.113184889640156</c:v>
                </c:pt>
                <c:pt idx="980">
                  <c:v>-12.123489531461482</c:v>
                </c:pt>
                <c:pt idx="981">
                  <c:v>-12.133794183076549</c:v>
                </c:pt>
                <c:pt idx="982">
                  <c:v>-12.144098844485102</c:v>
                </c:pt>
                <c:pt idx="983">
                  <c:v>-12.15440351568688</c:v>
                </c:pt>
                <c:pt idx="984">
                  <c:v>-12.164708196681628</c:v>
                </c:pt>
                <c:pt idx="985">
                  <c:v>-12.175012887469087</c:v>
                </c:pt>
                <c:pt idx="986">
                  <c:v>-12.185317588049001</c:v>
                </c:pt>
                <c:pt idx="987">
                  <c:v>-12.195622298421112</c:v>
                </c:pt>
                <c:pt idx="988">
                  <c:v>-12.205927018585163</c:v>
                </c:pt>
                <c:pt idx="989">
                  <c:v>-12.216231748540896</c:v>
                </c:pt>
                <c:pt idx="990">
                  <c:v>-12.226536488288053</c:v>
                </c:pt>
                <c:pt idx="991">
                  <c:v>-12.236841237826377</c:v>
                </c:pt>
                <c:pt idx="992">
                  <c:v>-12.247145997155611</c:v>
                </c:pt>
                <c:pt idx="993">
                  <c:v>-12.257450766275499</c:v>
                </c:pt>
                <c:pt idx="994">
                  <c:v>-12.26775554518578</c:v>
                </c:pt>
                <c:pt idx="995">
                  <c:v>-12.278060333886199</c:v>
                </c:pt>
                <c:pt idx="996">
                  <c:v>-12.288365132376498</c:v>
                </c:pt>
                <c:pt idx="997">
                  <c:v>-12.298669940656421</c:v>
                </c:pt>
                <c:pt idx="998">
                  <c:v>-12.308974758725709</c:v>
                </c:pt>
                <c:pt idx="999">
                  <c:v>-12.319279586584104</c:v>
                </c:pt>
                <c:pt idx="1000">
                  <c:v>-12.329584424231349</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66.474311534521419</c:v>
                </c:pt>
                <c:pt idx="1">
                  <c:v>66.669484716932402</c:v>
                </c:pt>
                <c:pt idx="2">
                  <c:v>66.864422592580837</c:v>
                </c:pt>
                <c:pt idx="3">
                  <c:v>67.059125916932217</c:v>
                </c:pt>
                <c:pt idx="4">
                  <c:v>67.253595442053083</c:v>
                </c:pt>
                <c:pt idx="5">
                  <c:v>67.447831916632012</c:v>
                </c:pt>
                <c:pt idx="6">
                  <c:v>67.641836086000495</c:v>
                </c:pt>
                <c:pt idx="7">
                  <c:v>67.835608692153627</c:v>
                </c:pt>
                <c:pt idx="8">
                  <c:v>68.029150473770642</c:v>
                </c:pt>
                <c:pt idx="9">
                  <c:v>68.22246216623526</c:v>
                </c:pt>
                <c:pt idx="10">
                  <c:v>68.415544501655972</c:v>
                </c:pt>
                <c:pt idx="11">
                  <c:v>68.608398206806996</c:v>
                </c:pt>
                <c:pt idx="12">
                  <c:v>68.801024001107336</c:v>
                </c:pt>
                <c:pt idx="13">
                  <c:v>68.993422598798446</c:v>
                </c:pt>
                <c:pt idx="14">
                  <c:v>69.185594711082487</c:v>
                </c:pt>
                <c:pt idx="15">
                  <c:v>69.377541046139896</c:v>
                </c:pt>
                <c:pt idx="16">
                  <c:v>69.569262309146779</c:v>
                </c:pt>
                <c:pt idx="17">
                  <c:v>69.76075920229222</c:v>
                </c:pt>
                <c:pt idx="18">
                  <c:v>69.952032424795433</c:v>
                </c:pt>
                <c:pt idx="19">
                  <c:v>70.143082672922802</c:v>
                </c:pt>
                <c:pt idx="20">
                  <c:v>70.333910640004831</c:v>
                </c:pt>
                <c:pt idx="21">
                  <c:v>70.524517017499932</c:v>
                </c:pt>
                <c:pt idx="22">
                  <c:v>70.714902496039656</c:v>
                </c:pt>
                <c:pt idx="23">
                  <c:v>70.905067764360112</c:v>
                </c:pt>
                <c:pt idx="24">
                  <c:v>71.095013508252137</c:v>
                </c:pt>
                <c:pt idx="25">
                  <c:v>71.28474041057855</c:v>
                </c:pt>
                <c:pt idx="26">
                  <c:v>71.474249151291247</c:v>
                </c:pt>
                <c:pt idx="27">
                  <c:v>71.66354040744821</c:v>
                </c:pt>
                <c:pt idx="28">
                  <c:v>71.852614853230364</c:v>
                </c:pt>
                <c:pt idx="29">
                  <c:v>72.041473159958301</c:v>
                </c:pt>
                <c:pt idx="30">
                  <c:v>72.23011599610895</c:v>
                </c:pt>
                <c:pt idx="31">
                  <c:v>72.418544027332032</c:v>
                </c:pt>
                <c:pt idx="32">
                  <c:v>72.606757916466464</c:v>
                </c:pt>
                <c:pt idx="33">
                  <c:v>72.794758323556607</c:v>
                </c:pt>
                <c:pt idx="34">
                  <c:v>72.982545905868434</c:v>
                </c:pt>
                <c:pt idx="35">
                  <c:v>73.17012131790554</c:v>
                </c:pt>
                <c:pt idx="36">
                  <c:v>73.357485211425043</c:v>
                </c:pt>
                <c:pt idx="37">
                  <c:v>73.544638235453434</c:v>
                </c:pt>
                <c:pt idx="38">
                  <c:v>73.731581036302217</c:v>
                </c:pt>
                <c:pt idx="39">
                  <c:v>73.918314257583503</c:v>
                </c:pt>
                <c:pt idx="40">
                  <c:v>74.104838540225458</c:v>
                </c:pt>
                <c:pt idx="41">
                  <c:v>74.291154522487673</c:v>
                </c:pt>
                <c:pt idx="42">
                  <c:v>74.477262839976405</c:v>
                </c:pt>
                <c:pt idx="43">
                  <c:v>74.663164125659705</c:v>
                </c:pt>
                <c:pt idx="44">
                  <c:v>74.848859009882432</c:v>
                </c:pt>
                <c:pt idx="45">
                  <c:v>75.034348120381182</c:v>
                </c:pt>
                <c:pt idx="46">
                  <c:v>75.219632082299128</c:v>
                </c:pt>
                <c:pt idx="47">
                  <c:v>75.404711518200699</c:v>
                </c:pt>
                <c:pt idx="48">
                  <c:v>75.589587048086187</c:v>
                </c:pt>
                <c:pt idx="49">
                  <c:v>75.77425928940626</c:v>
                </c:pt>
                <c:pt idx="50">
                  <c:v>75.958728857076352</c:v>
                </c:pt>
                <c:pt idx="51">
                  <c:v>76.14299636349098</c:v>
                </c:pt>
                <c:pt idx="52">
                  <c:v>76.327062418537921</c:v>
                </c:pt>
                <c:pt idx="53">
                  <c:v>76.510927629612311</c:v>
                </c:pt>
                <c:pt idx="54">
                  <c:v>76.694592601630674</c:v>
                </c:pt>
                <c:pt idx="55">
                  <c:v>76.878057937044787</c:v>
                </c:pt>
                <c:pt idx="56">
                  <c:v>77.061324235855508</c:v>
                </c:pt>
                <c:pt idx="57">
                  <c:v>77.244392095626466</c:v>
                </c:pt>
                <c:pt idx="58">
                  <c:v>77.427262111497697</c:v>
                </c:pt>
                <c:pt idx="59">
                  <c:v>77.609934876199134</c:v>
                </c:pt>
                <c:pt idx="60">
                  <c:v>77.792410980064062</c:v>
                </c:pt>
                <c:pt idx="61">
                  <c:v>77.97469101104241</c:v>
                </c:pt>
                <c:pt idx="62">
                  <c:v>78.156775554714045</c:v>
                </c:pt>
                <c:pt idx="63">
                  <c:v>78.338665194301868</c:v>
                </c:pt>
                <c:pt idx="64">
                  <c:v>78.520360510684881</c:v>
                </c:pt>
                <c:pt idx="65">
                  <c:v>78.701862082411182</c:v>
                </c:pt>
                <c:pt idx="66">
                  <c:v>78.883170485710806</c:v>
                </c:pt>
                <c:pt idx="67">
                  <c:v>79.06428629450852</c:v>
                </c:pt>
                <c:pt idx="68">
                  <c:v>79.24521008043655</c:v>
                </c:pt>
                <c:pt idx="69">
                  <c:v>79.425942412847178</c:v>
                </c:pt>
                <c:pt idx="70">
                  <c:v>79.606483858825243</c:v>
                </c:pt>
                <c:pt idx="71">
                  <c:v>79.78683498320062</c:v>
                </c:pt>
                <c:pt idx="72">
                  <c:v>79.966996348560571</c:v>
                </c:pt>
                <c:pt idx="73">
                  <c:v>80.146968515261989</c:v>
                </c:pt>
                <c:pt idx="74">
                  <c:v>80.326752041443612</c:v>
                </c:pt>
                <c:pt idx="75">
                  <c:v>80.506347483038127</c:v>
                </c:pt>
                <c:pt idx="76">
                  <c:v>80.685755393784177</c:v>
                </c:pt>
                <c:pt idx="77">
                  <c:v>80.864976325238317</c:v>
                </c:pt>
                <c:pt idx="78">
                  <c:v>81.044010826786874</c:v>
                </c:pt>
                <c:pt idx="79">
                  <c:v>81.222859445657718</c:v>
                </c:pt>
                <c:pt idx="80">
                  <c:v>81.401522726931972</c:v>
                </c:pt>
                <c:pt idx="81">
                  <c:v>81.580001213555633</c:v>
                </c:pt>
                <c:pt idx="82">
                  <c:v>81.758295446351113</c:v>
                </c:pt>
                <c:pt idx="83">
                  <c:v>81.936405964028708</c:v>
                </c:pt>
                <c:pt idx="84">
                  <c:v>82.114333303197981</c:v>
                </c:pt>
                <c:pt idx="85">
                  <c:v>82.292077998379071</c:v>
                </c:pt>
                <c:pt idx="86">
                  <c:v>82.469640582013952</c:v>
                </c:pt>
                <c:pt idx="87">
                  <c:v>82.647021584477557</c:v>
                </c:pt>
                <c:pt idx="88">
                  <c:v>82.82422153408892</c:v>
                </c:pt>
                <c:pt idx="89">
                  <c:v>83.001240957122121</c:v>
                </c:pt>
                <c:pt idx="90">
                  <c:v>83.178080377817295</c:v>
                </c:pt>
                <c:pt idx="91">
                  <c:v>83.354740318391435</c:v>
                </c:pt>
                <c:pt idx="92">
                  <c:v>83.53122129904925</c:v>
                </c:pt>
                <c:pt idx="93">
                  <c:v>83.707523837993818</c:v>
                </c:pt>
                <c:pt idx="94">
                  <c:v>83.88364845143731</c:v>
                </c:pt>
                <c:pt idx="95">
                  <c:v>84.05959565361151</c:v>
                </c:pt>
                <c:pt idx="96">
                  <c:v>84.235365956778367</c:v>
                </c:pt>
                <c:pt idx="97">
                  <c:v>84.410959871240422</c:v>
                </c:pt>
                <c:pt idx="98">
                  <c:v>84.586377905351199</c:v>
                </c:pt>
                <c:pt idx="99">
                  <c:v>84.761620565525462</c:v>
                </c:pt>
                <c:pt idx="100">
                  <c:v>84.936688356249505</c:v>
                </c:pt>
                <c:pt idx="101">
                  <c:v>86.677787371221626</c:v>
                </c:pt>
                <c:pt idx="102">
                  <c:v>88.401722900072969</c:v>
                </c:pt>
                <c:pt idx="103">
                  <c:v>90.108981938212295</c:v>
                </c:pt>
                <c:pt idx="104">
                  <c:v>91.800033459320673</c:v>
                </c:pt>
                <c:pt idx="105">
                  <c:v>93.475329332718601</c:v>
                </c:pt>
                <c:pt idx="106">
                  <c:v>95.135305183304226</c:v>
                </c:pt>
                <c:pt idx="107">
                  <c:v>96.780381198352359</c:v>
                </c:pt>
                <c:pt idx="108">
                  <c:v>98.410962885093141</c:v>
                </c:pt>
                <c:pt idx="109">
                  <c:v>100.0274417826554</c:v>
                </c:pt>
                <c:pt idx="110">
                  <c:v>101.6301961316573</c:v>
                </c:pt>
                <c:pt idx="111">
                  <c:v>103.21959150445413</c:v>
                </c:pt>
                <c:pt idx="112">
                  <c:v>104.79598139880528</c:v>
                </c:pt>
                <c:pt idx="113">
                  <c:v>106.3597077974982</c:v>
                </c:pt>
                <c:pt idx="114">
                  <c:v>107.91110169626324</c:v>
                </c:pt>
                <c:pt idx="115">
                  <c:v>109.45048360212813</c:v>
                </c:pt>
                <c:pt idx="116">
                  <c:v>110.97816400419201</c:v>
                </c:pt>
                <c:pt idx="117">
                  <c:v>112.49444381864546</c:v>
                </c:pt>
                <c:pt idx="118">
                  <c:v>113.99961480972274</c:v>
                </c:pt>
                <c:pt idx="119">
                  <c:v>115.49395998814427</c:v>
                </c:pt>
                <c:pt idx="120">
                  <c:v>116.97775398849063</c:v>
                </c:pt>
                <c:pt idx="121">
                  <c:v>118.45126342684212</c:v>
                </c:pt>
                <c:pt idx="122">
                  <c:v>119.91474723991958</c:v>
                </c:pt>
                <c:pt idx="123">
                  <c:v>121.36845700687267</c:v>
                </c:pt>
                <c:pt idx="124">
                  <c:v>122.81263725477872</c:v>
                </c:pt>
                <c:pt idx="125">
                  <c:v>124.24752574883961</c:v>
                </c:pt>
                <c:pt idx="126">
                  <c:v>125.67335376819429</c:v>
                </c:pt>
                <c:pt idx="127">
                  <c:v>127.09034636820022</c:v>
                </c:pt>
                <c:pt idx="128">
                  <c:v>128.49872262997772</c:v>
                </c:pt>
                <c:pt idx="129">
                  <c:v>129.89869589795666</c:v>
                </c:pt>
                <c:pt idx="130">
                  <c:v>131.29047400611435</c:v>
                </c:pt>
                <c:pt idx="131">
                  <c:v>132.6742594935468</c:v>
                </c:pt>
                <c:pt idx="132">
                  <c:v>134.05024980997251</c:v>
                </c:pt>
                <c:pt idx="133">
                  <c:v>135.41863751172767</c:v>
                </c:pt>
                <c:pt idx="134">
                  <c:v>136.77961044877458</c:v>
                </c:pt>
                <c:pt idx="135">
                  <c:v>138.1333519432111</c:v>
                </c:pt>
                <c:pt idx="136">
                  <c:v>139.48004095973613</c:v>
                </c:pt>
                <c:pt idx="137">
                  <c:v>140.81985226849685</c:v>
                </c:pt>
                <c:pt idx="138">
                  <c:v>142.15295660071553</c:v>
                </c:pt>
                <c:pt idx="139">
                  <c:v>143.47952079746776</c:v>
                </c:pt>
                <c:pt idx="140">
                  <c:v>144.79970795195931</c:v>
                </c:pt>
                <c:pt idx="141">
                  <c:v>146.11367754562684</c:v>
                </c:pt>
                <c:pt idx="142">
                  <c:v>147.42158557836555</c:v>
                </c:pt>
                <c:pt idx="143">
                  <c:v>148.72358469316697</c:v>
                </c:pt>
                <c:pt idx="144">
                  <c:v>150.01982429543148</c:v>
                </c:pt>
                <c:pt idx="145">
                  <c:v>151.31045066720159</c:v>
                </c:pt>
                <c:pt idx="146">
                  <c:v>152.59560707654543</c:v>
                </c:pt>
                <c:pt idx="147">
                  <c:v>153.87543388230301</c:v>
                </c:pt>
                <c:pt idx="148">
                  <c:v>155.15006863439302</c:v>
                </c:pt>
                <c:pt idx="149">
                  <c:v>156.41964616986201</c:v>
                </c:pt>
                <c:pt idx="150">
                  <c:v>157.68429870484402</c:v>
                </c:pt>
                <c:pt idx="151">
                  <c:v>158.94415592258392</c:v>
                </c:pt>
                <c:pt idx="152">
                  <c:v>160.19934505766383</c:v>
                </c:pt>
                <c:pt idx="153">
                  <c:v>161.44999097655884</c:v>
                </c:pt>
                <c:pt idx="154">
                  <c:v>162.6962162546331</c:v>
                </c:pt>
                <c:pt idx="155">
                  <c:v>163.93814124967497</c:v>
                </c:pt>
                <c:pt idx="156">
                  <c:v>165.17588417205423</c:v>
                </c:pt>
                <c:pt idx="157">
                  <c:v>166.40956115157056</c:v>
                </c:pt>
                <c:pt idx="158">
                  <c:v>167.63928630104704</c:v>
                </c:pt>
                <c:pt idx="159">
                  <c:v>168.86517177670581</c:v>
                </c:pt>
                <c:pt idx="160">
                  <c:v>170.08732783534654</c:v>
                </c:pt>
                <c:pt idx="161">
                  <c:v>171.3058628883289</c:v>
                </c:pt>
                <c:pt idx="162">
                  <c:v>172.52088355234073</c:v>
                </c:pt>
                <c:pt idx="163">
                  <c:v>173.73249469691063</c:v>
                </c:pt>
                <c:pt idx="164">
                  <c:v>174.94079948859937</c:v>
                </c:pt>
                <c:pt idx="165">
                  <c:v>176.14589943177589</c:v>
                </c:pt>
                <c:pt idx="166">
                  <c:v>177.34789440585311</c:v>
                </c:pt>
                <c:pt idx="167">
                  <c:v>178.54688269882158</c:v>
                </c:pt>
                <c:pt idx="168">
                  <c:v>179.7429610368786</c:v>
                </c:pt>
                <c:pt idx="169">
                  <c:v>180.93622460990267</c:v>
                </c:pt>
                <c:pt idx="170">
                  <c:v>182.12676709246728</c:v>
                </c:pt>
                <c:pt idx="171">
                  <c:v>183.31468066002461</c:v>
                </c:pt>
                <c:pt idx="172">
                  <c:v>184.50005599981384</c:v>
                </c:pt>
                <c:pt idx="173">
                  <c:v>185.68298231596106</c:v>
                </c:pt>
                <c:pt idx="174">
                  <c:v>186.86354732813436</c:v>
                </c:pt>
                <c:pt idx="175">
                  <c:v>188.04183726299601</c:v>
                </c:pt>
                <c:pt idx="176">
                  <c:v>189.21793683755129</c:v>
                </c:pt>
                <c:pt idx="177">
                  <c:v>190.39192923332618</c:v>
                </c:pt>
                <c:pt idx="178">
                  <c:v>191.56389606011058</c:v>
                </c:pt>
                <c:pt idx="179">
                  <c:v>192.73391730777681</c:v>
                </c:pt>
                <c:pt idx="180">
                  <c:v>193.90207128442219</c:v>
                </c:pt>
                <c:pt idx="181">
                  <c:v>195.06843453878733</c:v>
                </c:pt>
                <c:pt idx="182">
                  <c:v>196.2330817645726</c:v>
                </c:pt>
                <c:pt idx="183">
                  <c:v>197.39608568391941</c:v>
                </c:pt>
                <c:pt idx="184">
                  <c:v>198.55751690695917</c:v>
                </c:pt>
                <c:pt idx="185">
                  <c:v>199.71744376399246</c:v>
                </c:pt>
                <c:pt idx="186">
                  <c:v>200.87593210659693</c:v>
                </c:pt>
                <c:pt idx="187">
                  <c:v>202.0330450738625</c:v>
                </c:pt>
                <c:pt idx="188">
                  <c:v>203.18884282014554</c:v>
                </c:pt>
                <c:pt idx="189">
                  <c:v>204.34338220140293</c:v>
                </c:pt>
                <c:pt idx="190">
                  <c:v>205.49671641855207</c:v>
                </c:pt>
                <c:pt idx="191">
                  <c:v>206.64889461868589</c:v>
                </c:pt>
                <c:pt idx="192">
                  <c:v>207.79996145862199</c:v>
                </c:pt>
                <c:pt idx="193">
                  <c:v>208.94995664033596</c:v>
                </c:pt>
                <c:pt idx="194">
                  <c:v>210.09891443418746</c:v>
                </c:pt>
                <c:pt idx="195">
                  <c:v>211.2468632128674</c:v>
                </c:pt>
                <c:pt idx="196">
                  <c:v>212.39382502540411</c:v>
                </c:pt>
                <c:pt idx="197">
                  <c:v>213.53981524452709</c:v>
                </c:pt>
                <c:pt idx="198">
                  <c:v>214.68484232022234</c:v>
                </c:pt>
                <c:pt idx="199">
                  <c:v>215.82890766612928</c:v>
                </c:pt>
                <c:pt idx="200">
                  <c:v>216.97200569375281</c:v>
                </c:pt>
                <c:pt idx="201">
                  <c:v>218.11412399438896</c:v>
                </c:pt>
                <c:pt idx="202">
                  <c:v>219.25524365358132</c:v>
                </c:pt>
                <c:pt idx="203">
                  <c:v>220.39533967124083</c:v>
                </c:pt>
                <c:pt idx="204">
                  <c:v>221.53438145438577</c:v>
                </c:pt>
                <c:pt idx="205">
                  <c:v>222.67233334903193</c:v>
                </c:pt>
                <c:pt idx="206">
                  <c:v>223.80915518178975</c:v>
                </c:pt>
                <c:pt idx="207">
                  <c:v>224.94480278821601</c:v>
                </c:pt>
                <c:pt idx="208">
                  <c:v>226.07922851206459</c:v>
                </c:pt>
                <c:pt idx="209">
                  <c:v>227.21238166599971</c:v>
                </c:pt>
                <c:pt idx="210">
                  <c:v>228.34420894944373</c:v>
                </c:pt>
                <c:pt idx="211">
                  <c:v>229.47465482289755</c:v>
                </c:pt>
                <c:pt idx="212">
                  <c:v>230.60366184045463</c:v>
                </c:pt>
                <c:pt idx="213">
                  <c:v>231.73117094360285</c:v>
                </c:pt>
                <c:pt idx="214">
                  <c:v>232.85712172006151</c:v>
                </c:pt>
                <c:pt idx="215">
                  <c:v>233.98145263157534</c:v>
                </c:pt>
                <c:pt idx="216">
                  <c:v>235.10410121446927</c:v>
                </c:pt>
                <c:pt idx="217">
                  <c:v>236.22500425648889</c:v>
                </c:pt>
                <c:pt idx="218">
                  <c:v>237.34409795309762</c:v>
                </c:pt>
                <c:pt idx="219">
                  <c:v>238.46131804602769</c:v>
                </c:pt>
                <c:pt idx="220">
                  <c:v>239.57659994651877</c:v>
                </c:pt>
                <c:pt idx="221">
                  <c:v>240.68987884534255</c:v>
                </c:pt>
                <c:pt idx="222">
                  <c:v>241.80108981141157</c:v>
                </c:pt>
                <c:pt idx="223">
                  <c:v>242.91016788050663</c:v>
                </c:pt>
                <c:pt idx="224">
                  <c:v>244.01704813542955</c:v>
                </c:pt>
                <c:pt idx="225">
                  <c:v>245.12166577869249</c:v>
                </c:pt>
                <c:pt idx="226">
                  <c:v>246.22395619868871</c:v>
                </c:pt>
                <c:pt idx="227">
                  <c:v>247.32385503014808</c:v>
                </c:pt>
                <c:pt idx="228">
                  <c:v>248.42129820956194</c:v>
                </c:pt>
                <c:pt idx="229">
                  <c:v>249.51622202616048</c:v>
                </c:pt>
                <c:pt idx="230">
                  <c:v>250.60856316894072</c:v>
                </c:pt>
                <c:pt idx="231">
                  <c:v>251.69825877017146</c:v>
                </c:pt>
                <c:pt idx="232">
                  <c:v>252.78524644574057</c:v>
                </c:pt>
                <c:pt idx="233">
                  <c:v>253.86946433265842</c:v>
                </c:pt>
                <c:pt idx="234">
                  <c:v>254.95085112398831</c:v>
                </c:pt>
                <c:pt idx="235">
                  <c:v>256.02934610143694</c:v>
                </c:pt>
                <c:pt idx="236">
                  <c:v>257.10488916580749</c:v>
                </c:pt>
                <c:pt idx="237">
                  <c:v>258.17742086549032</c:v>
                </c:pt>
                <c:pt idx="238">
                  <c:v>259.24688242314443</c:v>
                </c:pt>
                <c:pt idx="239">
                  <c:v>260.31321576070252</c:v>
                </c:pt>
                <c:pt idx="240">
                  <c:v>261.37636352281663</c:v>
                </c:pt>
                <c:pt idx="241">
                  <c:v>262.43626909884676</c:v>
                </c:pt>
                <c:pt idx="242">
                  <c:v>263.49287664348248</c:v>
                </c:pt>
                <c:pt idx="243">
                  <c:v>264.5461310960776</c:v>
                </c:pt>
                <c:pt idx="244">
                  <c:v>265.59597819876859</c:v>
                </c:pt>
                <c:pt idx="245">
                  <c:v>266.64236451343959</c:v>
                </c:pt>
                <c:pt idx="246">
                  <c:v>267.68523743759056</c:v>
                </c:pt>
                <c:pt idx="247">
                  <c:v>268.72454521915893</c:v>
                </c:pt>
                <c:pt idx="248">
                  <c:v>269.76023697034049</c:v>
                </c:pt>
                <c:pt idx="249">
                  <c:v>270.79226268045051</c:v>
                </c:pt>
                <c:pt idx="250">
                  <c:v>271.82057322786289</c:v>
                </c:pt>
                <c:pt idx="251">
                  <c:v>272.84512039106153</c:v>
                </c:pt>
                <c:pt idx="252">
                  <c:v>273.86585685883512</c:v>
                </c:pt>
                <c:pt idx="253">
                  <c:v>274.88273623964517</c:v>
                </c:pt>
                <c:pt idx="254">
                  <c:v>275.89571307019315</c:v>
                </c:pt>
                <c:pt idx="255">
                  <c:v>276.90474282321304</c:v>
                </c:pt>
                <c:pt idx="256">
                  <c:v>277.909781914512</c:v>
                </c:pt>
                <c:pt idx="257">
                  <c:v>278.91078770928192</c:v>
                </c:pt>
                <c:pt idx="258">
                  <c:v>279.90771852770257</c:v>
                </c:pt>
                <c:pt idx="259">
                  <c:v>280.9005336498563</c:v>
                </c:pt>
                <c:pt idx="260">
                  <c:v>281.88919331997391</c:v>
                </c:pt>
                <c:pt idx="261">
                  <c:v>282.87365875002922</c:v>
                </c:pt>
                <c:pt idx="262">
                  <c:v>283.85389212270087</c:v>
                </c:pt>
                <c:pt idx="263">
                  <c:v>284.82985659371786</c:v>
                </c:pt>
                <c:pt idx="264">
                  <c:v>285.80151629360557</c:v>
                </c:pt>
                <c:pt idx="265">
                  <c:v>286.76883632884852</c:v>
                </c:pt>
                <c:pt idx="266">
                  <c:v>287.73178278248565</c:v>
                </c:pt>
                <c:pt idx="267">
                  <c:v>288.69032271415341</c:v>
                </c:pt>
                <c:pt idx="268">
                  <c:v>289.64442415959195</c:v>
                </c:pt>
                <c:pt idx="269">
                  <c:v>290.59405612962945</c:v>
                </c:pt>
                <c:pt idx="270">
                  <c:v>291.53918860865878</c:v>
                </c:pt>
                <c:pt idx="271">
                  <c:v>292.47979255262163</c:v>
                </c:pt>
                <c:pt idx="272">
                  <c:v>293.41583988651399</c:v>
                </c:pt>
                <c:pt idx="273">
                  <c:v>294.34730350142718</c:v>
                </c:pt>
                <c:pt idx="274">
                  <c:v>295.27415725113849</c:v>
                </c:pt>
                <c:pt idx="275">
                  <c:v>296.19637594826554</c:v>
                </c:pt>
                <c:pt idx="276">
                  <c:v>297.1139353599973</c:v>
                </c:pt>
                <c:pt idx="277">
                  <c:v>298.02681220341645</c:v>
                </c:pt>
                <c:pt idx="278">
                  <c:v>298.9349841404258</c:v>
                </c:pt>
                <c:pt idx="279">
                  <c:v>299.83842977229227</c:v>
                </c:pt>
                <c:pt idx="280">
                  <c:v>300.73712863382212</c:v>
                </c:pt>
                <c:pt idx="281">
                  <c:v>301.63106118717997</c:v>
                </c:pt>
                <c:pt idx="282">
                  <c:v>302.52020881536509</c:v>
                </c:pt>
                <c:pt idx="283">
                  <c:v>303.40455381535776</c:v>
                </c:pt>
                <c:pt idx="284">
                  <c:v>304.28407939094836</c:v>
                </c:pt>
                <c:pt idx="285">
                  <c:v>305.158769645262</c:v>
                </c:pt>
                <c:pt idx="286">
                  <c:v>306.02860957299129</c:v>
                </c:pt>
                <c:pt idx="287">
                  <c:v>306.89358505234958</c:v>
                </c:pt>
                <c:pt idx="288">
                  <c:v>307.75368283675692</c:v>
                </c:pt>
                <c:pt idx="289">
                  <c:v>308.60889054627091</c:v>
                </c:pt>
                <c:pt idx="290">
                  <c:v>309.45919665877466</c:v>
                </c:pt>
                <c:pt idx="291">
                  <c:v>310.30459050093333</c:v>
                </c:pt>
                <c:pt idx="292">
                  <c:v>311.14506223893119</c:v>
                </c:pt>
                <c:pt idx="293">
                  <c:v>311.98060286900079</c:v>
                </c:pt>
                <c:pt idx="294">
                  <c:v>312.81120420775551</c:v>
                </c:pt>
                <c:pt idx="295">
                  <c:v>313.63685888233664</c:v>
                </c:pt>
                <c:pt idx="296">
                  <c:v>314.45756032038622</c:v>
                </c:pt>
                <c:pt idx="297">
                  <c:v>315.27330273985621</c:v>
                </c:pt>
                <c:pt idx="298">
                  <c:v>316.08408113866506</c:v>
                </c:pt>
                <c:pt idx="299">
                  <c:v>316.8898912842119</c:v>
                </c:pt>
                <c:pt idx="300">
                  <c:v>317.69072970275869</c:v>
                </c:pt>
                <c:pt idx="301">
                  <c:v>318.48659366869032</c:v>
                </c:pt>
                <c:pt idx="302">
                  <c:v>319.27748119366288</c:v>
                </c:pt>
                <c:pt idx="303">
                  <c:v>320.06339101564976</c:v>
                </c:pt>
                <c:pt idx="304">
                  <c:v>320.84432258789468</c:v>
                </c:pt>
                <c:pt idx="305">
                  <c:v>321.62027606778133</c:v>
                </c:pt>
                <c:pt idx="306">
                  <c:v>322.39125230562883</c:v>
                </c:pt>
                <c:pt idx="307">
                  <c:v>323.15725283342135</c:v>
                </c:pt>
                <c:pt idx="308">
                  <c:v>323.91827985348118</c:v>
                </c:pt>
                <c:pt idx="309">
                  <c:v>324.67433622709331</c:v>
                </c:pt>
                <c:pt idx="310">
                  <c:v>325.42542546308977</c:v>
                </c:pt>
                <c:pt idx="311">
                  <c:v>326.17155170640217</c:v>
                </c:pt>
                <c:pt idx="312">
                  <c:v>326.91271972658944</c:v>
                </c:pt>
                <c:pt idx="313">
                  <c:v>327.64893490634944</c:v>
                </c:pt>
                <c:pt idx="314">
                  <c:v>328.3802032300207</c:v>
                </c:pt>
                <c:pt idx="315">
                  <c:v>329.10653127208224</c:v>
                </c:pt>
                <c:pt idx="316">
                  <c:v>329.82792618565816</c:v>
                </c:pt>
                <c:pt idx="317">
                  <c:v>330.54439569103357</c:v>
                </c:pt>
                <c:pt idx="318">
                  <c:v>331.25594806418849</c:v>
                </c:pt>
                <c:pt idx="319">
                  <c:v>331.96259212535603</c:v>
                </c:pt>
                <c:pt idx="320">
                  <c:v>332.66433722761104</c:v>
                </c:pt>
                <c:pt idx="321">
                  <c:v>333.36119324549469</c:v>
                </c:pt>
                <c:pt idx="322">
                  <c:v>334.05317056368096</c:v>
                </c:pt>
                <c:pt idx="323">
                  <c:v>334.74028006569051</c:v>
                </c:pt>
                <c:pt idx="324">
                  <c:v>335.42253312265706</c:v>
                </c:pt>
                <c:pt idx="325">
                  <c:v>336.09994158215108</c:v>
                </c:pt>
                <c:pt idx="326">
                  <c:v>336.77251775706594</c:v>
                </c:pt>
                <c:pt idx="327">
                  <c:v>337.44027441457132</c:v>
                </c:pt>
                <c:pt idx="328">
                  <c:v>338.10322476513738</c:v>
                </c:pt>
                <c:pt idx="329">
                  <c:v>338.76138245163531</c:v>
                </c:pt>
                <c:pt idx="330">
                  <c:v>339.41476153851693</c:v>
                </c:pt>
                <c:pt idx="331">
                  <c:v>340.06337650107804</c:v>
                </c:pt>
                <c:pt idx="332">
                  <c:v>340.70724221480901</c:v>
                </c:pt>
                <c:pt idx="333">
                  <c:v>341.34637394483593</c:v>
                </c:pt>
                <c:pt idx="334">
                  <c:v>341.98078733545566</c:v>
                </c:pt>
                <c:pt idx="335">
                  <c:v>342.61049839976801</c:v>
                </c:pt>
                <c:pt idx="336">
                  <c:v>343.23552350940793</c:v>
                </c:pt>
                <c:pt idx="337">
                  <c:v>343.85587938438044</c:v>
                </c:pt>
                <c:pt idx="338">
                  <c:v>344.47158308300101</c:v>
                </c:pt>
                <c:pt idx="339">
                  <c:v>345.08265199194364</c:v>
                </c:pt>
                <c:pt idx="340">
                  <c:v>345.68910381639932</c:v>
                </c:pt>
                <c:pt idx="341">
                  <c:v>346.29095657034674</c:v>
                </c:pt>
                <c:pt idx="342">
                  <c:v>346.88822856693685</c:v>
                </c:pt>
                <c:pt idx="343">
                  <c:v>347.48093840899412</c:v>
                </c:pt>
                <c:pt idx="344">
                  <c:v>348.06910497963509</c:v>
                </c:pt>
                <c:pt idx="345">
                  <c:v>348.6527474330066</c:v>
                </c:pt>
                <c:pt idx="346">
                  <c:v>349.23188518514451</c:v>
                </c:pt>
                <c:pt idx="347">
                  <c:v>349.80653790495455</c:v>
                </c:pt>
                <c:pt idx="348">
                  <c:v>350.37672550531664</c:v>
                </c:pt>
                <c:pt idx="349">
                  <c:v>350.94246813431283</c:v>
                </c:pt>
                <c:pt idx="350">
                  <c:v>351.50378616658094</c:v>
                </c:pt>
                <c:pt idx="351">
                  <c:v>352.06070019479387</c:v>
                </c:pt>
                <c:pt idx="352">
                  <c:v>352.61323102126556</c:v>
                </c:pt>
                <c:pt idx="353">
                  <c:v>353.16139964968409</c:v>
                </c:pt>
                <c:pt idx="354">
                  <c:v>353.70522727697244</c:v>
                </c:pt>
                <c:pt idx="355">
                  <c:v>354.24473528527722</c:v>
                </c:pt>
                <c:pt idx="356">
                  <c:v>354.77994523408574</c:v>
                </c:pt>
                <c:pt idx="357">
                  <c:v>355.31087885247138</c:v>
                </c:pt>
                <c:pt idx="358">
                  <c:v>355.83755803146744</c:v>
                </c:pt>
                <c:pt idx="359">
                  <c:v>356.3600048165697</c:v>
                </c:pt>
                <c:pt idx="360">
                  <c:v>356.87824140036702</c:v>
                </c:pt>
                <c:pt idx="361">
                  <c:v>357.39229011530045</c:v>
                </c:pt>
                <c:pt idx="362">
                  <c:v>357.90217342654995</c:v>
                </c:pt>
                <c:pt idx="363">
                  <c:v>358.40791392504906</c:v>
                </c:pt>
                <c:pt idx="364">
                  <c:v>358.90953432062639</c:v>
                </c:pt>
                <c:pt idx="365">
                  <c:v>359.40705743527417</c:v>
                </c:pt>
                <c:pt idx="366">
                  <c:v>359.90050619654278</c:v>
                </c:pt>
                <c:pt idx="367">
                  <c:v>360.3899036310608</c:v>
                </c:pt>
                <c:pt idx="368">
                  <c:v>360.87527285818015</c:v>
                </c:pt>
                <c:pt idx="369">
                  <c:v>361.35663708374523</c:v>
                </c:pt>
                <c:pt idx="370">
                  <c:v>361.83401959398549</c:v>
                </c:pt>
                <c:pt idx="371">
                  <c:v>362.30744374953065</c:v>
                </c:pt>
                <c:pt idx="372">
                  <c:v>362.77693297954761</c:v>
                </c:pt>
                <c:pt idx="373">
                  <c:v>363.24251077599808</c:v>
                </c:pt>
                <c:pt idx="374">
                  <c:v>363.7042006880161</c:v>
                </c:pt>
                <c:pt idx="375">
                  <c:v>364.16202631640414</c:v>
                </c:pt>
                <c:pt idx="376">
                  <c:v>364.61601130824732</c:v>
                </c:pt>
                <c:pt idx="377">
                  <c:v>365.066179351644</c:v>
                </c:pt>
                <c:pt idx="378">
                  <c:v>365.51255417055205</c:v>
                </c:pt>
                <c:pt idx="379">
                  <c:v>365.9551595197496</c:v>
                </c:pt>
                <c:pt idx="380">
                  <c:v>366.39401917990887</c:v>
                </c:pt>
                <c:pt idx="381">
                  <c:v>366.82915695278206</c:v>
                </c:pt>
                <c:pt idx="382">
                  <c:v>367.26059665649825</c:v>
                </c:pt>
                <c:pt idx="383">
                  <c:v>367.6883621209696</c:v>
                </c:pt>
                <c:pt idx="384">
                  <c:v>368.11247718340587</c:v>
                </c:pt>
                <c:pt idx="385">
                  <c:v>368.11247718340587</c:v>
                </c:pt>
                <c:pt idx="386">
                  <c:v>368.11247718340587</c:v>
                </c:pt>
                <c:pt idx="387">
                  <c:v>368.11247718340587</c:v>
                </c:pt>
                <c:pt idx="388">
                  <c:v>368.11247718340587</c:v>
                </c:pt>
                <c:pt idx="389">
                  <c:v>368.11247718340587</c:v>
                </c:pt>
                <c:pt idx="390">
                  <c:v>368.11247718340587</c:v>
                </c:pt>
                <c:pt idx="391">
                  <c:v>368.11247718340587</c:v>
                </c:pt>
                <c:pt idx="392">
                  <c:v>368.11247718340587</c:v>
                </c:pt>
                <c:pt idx="393">
                  <c:v>368.11247718340587</c:v>
                </c:pt>
                <c:pt idx="394">
                  <c:v>368.11247718340587</c:v>
                </c:pt>
                <c:pt idx="395">
                  <c:v>368.11247718340587</c:v>
                </c:pt>
                <c:pt idx="396">
                  <c:v>368.11247718340587</c:v>
                </c:pt>
                <c:pt idx="397">
                  <c:v>368.11247718340587</c:v>
                </c:pt>
                <c:pt idx="398">
                  <c:v>368.11247718340587</c:v>
                </c:pt>
                <c:pt idx="399">
                  <c:v>368.11247718340587</c:v>
                </c:pt>
                <c:pt idx="400">
                  <c:v>368.11247718340587</c:v>
                </c:pt>
                <c:pt idx="401">
                  <c:v>368.11247718340587</c:v>
                </c:pt>
                <c:pt idx="402">
                  <c:v>368.11247718340587</c:v>
                </c:pt>
                <c:pt idx="403">
                  <c:v>368.11247718340587</c:v>
                </c:pt>
                <c:pt idx="404">
                  <c:v>368.11247718340587</c:v>
                </c:pt>
                <c:pt idx="405">
                  <c:v>368.11247718340587</c:v>
                </c:pt>
                <c:pt idx="406">
                  <c:v>368.11247718340587</c:v>
                </c:pt>
                <c:pt idx="407">
                  <c:v>368.11247718340587</c:v>
                </c:pt>
                <c:pt idx="408">
                  <c:v>368.11247718340587</c:v>
                </c:pt>
                <c:pt idx="409">
                  <c:v>368.11247718340587</c:v>
                </c:pt>
                <c:pt idx="410">
                  <c:v>368.11247718340587</c:v>
                </c:pt>
                <c:pt idx="411">
                  <c:v>368.11247718340587</c:v>
                </c:pt>
                <c:pt idx="412">
                  <c:v>368.11247718340587</c:v>
                </c:pt>
                <c:pt idx="413">
                  <c:v>368.11247718340587</c:v>
                </c:pt>
                <c:pt idx="414">
                  <c:v>368.11247718340587</c:v>
                </c:pt>
                <c:pt idx="415">
                  <c:v>368.11247718340587</c:v>
                </c:pt>
                <c:pt idx="416">
                  <c:v>368.11247718340587</c:v>
                </c:pt>
                <c:pt idx="417">
                  <c:v>368.11247718340587</c:v>
                </c:pt>
                <c:pt idx="418">
                  <c:v>368.11247718340587</c:v>
                </c:pt>
                <c:pt idx="419">
                  <c:v>368.11247718340587</c:v>
                </c:pt>
                <c:pt idx="420">
                  <c:v>368.11247718340587</c:v>
                </c:pt>
                <c:pt idx="421">
                  <c:v>368.11247718340587</c:v>
                </c:pt>
                <c:pt idx="422">
                  <c:v>368.11247718340587</c:v>
                </c:pt>
                <c:pt idx="423">
                  <c:v>368.11247718340587</c:v>
                </c:pt>
                <c:pt idx="424">
                  <c:v>368.11247718340587</c:v>
                </c:pt>
                <c:pt idx="425">
                  <c:v>368.11247718340587</c:v>
                </c:pt>
                <c:pt idx="426">
                  <c:v>368.11247718340587</c:v>
                </c:pt>
                <c:pt idx="427">
                  <c:v>368.11247718340587</c:v>
                </c:pt>
                <c:pt idx="428">
                  <c:v>368.11247718340587</c:v>
                </c:pt>
                <c:pt idx="429">
                  <c:v>368.11247718340587</c:v>
                </c:pt>
                <c:pt idx="430">
                  <c:v>368.11247718340587</c:v>
                </c:pt>
                <c:pt idx="431">
                  <c:v>368.11247718340587</c:v>
                </c:pt>
                <c:pt idx="432">
                  <c:v>368.11247718340587</c:v>
                </c:pt>
                <c:pt idx="433">
                  <c:v>368.11247718340587</c:v>
                </c:pt>
                <c:pt idx="434">
                  <c:v>368.11247718340587</c:v>
                </c:pt>
                <c:pt idx="435">
                  <c:v>368.11247718340587</c:v>
                </c:pt>
                <c:pt idx="436">
                  <c:v>368.11247718340587</c:v>
                </c:pt>
                <c:pt idx="437">
                  <c:v>368.11247718340587</c:v>
                </c:pt>
                <c:pt idx="438">
                  <c:v>368.11247718340587</c:v>
                </c:pt>
                <c:pt idx="439">
                  <c:v>368.11247718340587</c:v>
                </c:pt>
                <c:pt idx="440">
                  <c:v>368.11247718340587</c:v>
                </c:pt>
                <c:pt idx="441">
                  <c:v>368.11247718340587</c:v>
                </c:pt>
                <c:pt idx="442">
                  <c:v>368.11247718340587</c:v>
                </c:pt>
                <c:pt idx="443">
                  <c:v>368.11247718340587</c:v>
                </c:pt>
                <c:pt idx="444">
                  <c:v>368.11247718340587</c:v>
                </c:pt>
                <c:pt idx="445">
                  <c:v>368.11247718340587</c:v>
                </c:pt>
                <c:pt idx="446">
                  <c:v>368.11247718340587</c:v>
                </c:pt>
                <c:pt idx="447">
                  <c:v>368.11247718340587</c:v>
                </c:pt>
                <c:pt idx="448">
                  <c:v>368.11247718340587</c:v>
                </c:pt>
                <c:pt idx="449">
                  <c:v>368.11247718340587</c:v>
                </c:pt>
                <c:pt idx="450">
                  <c:v>368.11247718340587</c:v>
                </c:pt>
                <c:pt idx="451">
                  <c:v>368.11247718340587</c:v>
                </c:pt>
                <c:pt idx="452">
                  <c:v>368.11247718340587</c:v>
                </c:pt>
                <c:pt idx="453">
                  <c:v>368.11247718340587</c:v>
                </c:pt>
                <c:pt idx="454">
                  <c:v>368.11247718340587</c:v>
                </c:pt>
                <c:pt idx="455">
                  <c:v>368.11247718340587</c:v>
                </c:pt>
                <c:pt idx="456">
                  <c:v>368.11247718340587</c:v>
                </c:pt>
                <c:pt idx="457">
                  <c:v>368.11247718340587</c:v>
                </c:pt>
                <c:pt idx="458">
                  <c:v>368.11247718340587</c:v>
                </c:pt>
                <c:pt idx="459">
                  <c:v>368.11247718340587</c:v>
                </c:pt>
                <c:pt idx="460">
                  <c:v>368.11247718340587</c:v>
                </c:pt>
                <c:pt idx="461">
                  <c:v>368.11247718340587</c:v>
                </c:pt>
                <c:pt idx="462">
                  <c:v>368.11247718340587</c:v>
                </c:pt>
                <c:pt idx="463">
                  <c:v>368.11247718340587</c:v>
                </c:pt>
                <c:pt idx="464">
                  <c:v>368.11247718340587</c:v>
                </c:pt>
                <c:pt idx="465">
                  <c:v>368.11247718340587</c:v>
                </c:pt>
                <c:pt idx="466">
                  <c:v>368.11247718340587</c:v>
                </c:pt>
                <c:pt idx="467">
                  <c:v>368.11247718340587</c:v>
                </c:pt>
                <c:pt idx="468">
                  <c:v>368.11247718340587</c:v>
                </c:pt>
                <c:pt idx="469">
                  <c:v>368.11247718340587</c:v>
                </c:pt>
                <c:pt idx="470">
                  <c:v>368.11247718340587</c:v>
                </c:pt>
                <c:pt idx="471">
                  <c:v>368.11247718340587</c:v>
                </c:pt>
                <c:pt idx="472">
                  <c:v>368.11247718340587</c:v>
                </c:pt>
                <c:pt idx="473">
                  <c:v>368.11247718340587</c:v>
                </c:pt>
                <c:pt idx="474">
                  <c:v>368.11247718340587</c:v>
                </c:pt>
                <c:pt idx="475">
                  <c:v>368.11247718340587</c:v>
                </c:pt>
                <c:pt idx="476">
                  <c:v>368.11247718340587</c:v>
                </c:pt>
                <c:pt idx="477">
                  <c:v>368.11247718340587</c:v>
                </c:pt>
                <c:pt idx="478">
                  <c:v>368.11247718340587</c:v>
                </c:pt>
                <c:pt idx="479">
                  <c:v>368.11247718340587</c:v>
                </c:pt>
                <c:pt idx="480">
                  <c:v>368.11247718340587</c:v>
                </c:pt>
                <c:pt idx="481">
                  <c:v>368.11247718340587</c:v>
                </c:pt>
                <c:pt idx="482">
                  <c:v>368.11247718340587</c:v>
                </c:pt>
                <c:pt idx="483">
                  <c:v>368.11247718340587</c:v>
                </c:pt>
                <c:pt idx="484">
                  <c:v>368.11247718340587</c:v>
                </c:pt>
                <c:pt idx="485">
                  <c:v>368.11247718340587</c:v>
                </c:pt>
                <c:pt idx="486">
                  <c:v>368.11247718340587</c:v>
                </c:pt>
                <c:pt idx="487">
                  <c:v>368.11247718340587</c:v>
                </c:pt>
                <c:pt idx="488">
                  <c:v>368.11247718340587</c:v>
                </c:pt>
                <c:pt idx="489">
                  <c:v>368.11247718340587</c:v>
                </c:pt>
                <c:pt idx="490">
                  <c:v>368.11247718340587</c:v>
                </c:pt>
                <c:pt idx="491">
                  <c:v>368.11247718340587</c:v>
                </c:pt>
                <c:pt idx="492">
                  <c:v>368.11247718340587</c:v>
                </c:pt>
                <c:pt idx="493">
                  <c:v>368.11247718340587</c:v>
                </c:pt>
                <c:pt idx="494">
                  <c:v>368.11247718340587</c:v>
                </c:pt>
                <c:pt idx="495">
                  <c:v>368.11247718340587</c:v>
                </c:pt>
                <c:pt idx="496">
                  <c:v>368.11247718340587</c:v>
                </c:pt>
                <c:pt idx="497">
                  <c:v>368.11247718340587</c:v>
                </c:pt>
                <c:pt idx="498">
                  <c:v>368.11247718340587</c:v>
                </c:pt>
                <c:pt idx="499">
                  <c:v>368.11247718340587</c:v>
                </c:pt>
                <c:pt idx="500">
                  <c:v>368.11247718340587</c:v>
                </c:pt>
                <c:pt idx="501">
                  <c:v>368.11247718340587</c:v>
                </c:pt>
                <c:pt idx="502">
                  <c:v>368.11247718340587</c:v>
                </c:pt>
                <c:pt idx="503">
                  <c:v>368.11247718340587</c:v>
                </c:pt>
                <c:pt idx="504">
                  <c:v>368.11247718340587</c:v>
                </c:pt>
                <c:pt idx="505">
                  <c:v>368.11247718340587</c:v>
                </c:pt>
                <c:pt idx="506">
                  <c:v>368.11247718340587</c:v>
                </c:pt>
                <c:pt idx="507">
                  <c:v>368.11247718340587</c:v>
                </c:pt>
                <c:pt idx="508">
                  <c:v>368.11247718340587</c:v>
                </c:pt>
                <c:pt idx="509">
                  <c:v>368.11247718340587</c:v>
                </c:pt>
                <c:pt idx="510">
                  <c:v>368.11247718340587</c:v>
                </c:pt>
                <c:pt idx="511">
                  <c:v>368.11247718340587</c:v>
                </c:pt>
                <c:pt idx="512">
                  <c:v>368.11247718340587</c:v>
                </c:pt>
                <c:pt idx="513">
                  <c:v>368.11247718340587</c:v>
                </c:pt>
                <c:pt idx="514">
                  <c:v>368.11247718340587</c:v>
                </c:pt>
                <c:pt idx="515">
                  <c:v>368.11247718340587</c:v>
                </c:pt>
                <c:pt idx="516">
                  <c:v>368.11247718340587</c:v>
                </c:pt>
                <c:pt idx="517">
                  <c:v>368.11247718340587</c:v>
                </c:pt>
                <c:pt idx="518">
                  <c:v>368.11247718340587</c:v>
                </c:pt>
                <c:pt idx="519">
                  <c:v>368.11247718340587</c:v>
                </c:pt>
                <c:pt idx="520">
                  <c:v>368.11247718340587</c:v>
                </c:pt>
                <c:pt idx="521">
                  <c:v>368.11247718340587</c:v>
                </c:pt>
                <c:pt idx="522">
                  <c:v>368.11247718340587</c:v>
                </c:pt>
                <c:pt idx="523">
                  <c:v>368.11247718340587</c:v>
                </c:pt>
                <c:pt idx="524">
                  <c:v>368.11247718340587</c:v>
                </c:pt>
                <c:pt idx="525">
                  <c:v>368.11247718340587</c:v>
                </c:pt>
                <c:pt idx="526">
                  <c:v>368.11247718340587</c:v>
                </c:pt>
                <c:pt idx="527">
                  <c:v>368.11247718340587</c:v>
                </c:pt>
                <c:pt idx="528">
                  <c:v>368.11247718340587</c:v>
                </c:pt>
                <c:pt idx="529">
                  <c:v>368.11247718340587</c:v>
                </c:pt>
                <c:pt idx="530">
                  <c:v>368.11247718340587</c:v>
                </c:pt>
                <c:pt idx="531">
                  <c:v>368.11247718340587</c:v>
                </c:pt>
                <c:pt idx="532">
                  <c:v>368.11247718340587</c:v>
                </c:pt>
                <c:pt idx="533">
                  <c:v>368.11247718340587</c:v>
                </c:pt>
                <c:pt idx="534">
                  <c:v>368.11247718340587</c:v>
                </c:pt>
                <c:pt idx="535">
                  <c:v>368.11247718340587</c:v>
                </c:pt>
                <c:pt idx="536">
                  <c:v>368.11247718340587</c:v>
                </c:pt>
                <c:pt idx="537">
                  <c:v>368.11247718340587</c:v>
                </c:pt>
                <c:pt idx="538">
                  <c:v>368.11247718340587</c:v>
                </c:pt>
                <c:pt idx="539">
                  <c:v>368.11247718340587</c:v>
                </c:pt>
                <c:pt idx="540">
                  <c:v>368.11247718340587</c:v>
                </c:pt>
                <c:pt idx="541">
                  <c:v>368.11247718340587</c:v>
                </c:pt>
                <c:pt idx="542">
                  <c:v>368.11247718340587</c:v>
                </c:pt>
                <c:pt idx="543">
                  <c:v>368.11247718340587</c:v>
                </c:pt>
                <c:pt idx="544">
                  <c:v>368.11247718340587</c:v>
                </c:pt>
                <c:pt idx="545">
                  <c:v>368.11247718340587</c:v>
                </c:pt>
                <c:pt idx="546">
                  <c:v>368.11247718340587</c:v>
                </c:pt>
                <c:pt idx="547">
                  <c:v>368.11247718340587</c:v>
                </c:pt>
                <c:pt idx="548">
                  <c:v>368.11247718340587</c:v>
                </c:pt>
                <c:pt idx="549">
                  <c:v>368.11247718340587</c:v>
                </c:pt>
                <c:pt idx="550">
                  <c:v>368.11247718340587</c:v>
                </c:pt>
                <c:pt idx="551">
                  <c:v>368.11247718340587</c:v>
                </c:pt>
                <c:pt idx="552">
                  <c:v>368.11247718340587</c:v>
                </c:pt>
                <c:pt idx="553">
                  <c:v>368.11247718340587</c:v>
                </c:pt>
                <c:pt idx="554">
                  <c:v>368.11247718340587</c:v>
                </c:pt>
                <c:pt idx="555">
                  <c:v>368.11247718340587</c:v>
                </c:pt>
                <c:pt idx="556">
                  <c:v>368.11247718340587</c:v>
                </c:pt>
                <c:pt idx="557">
                  <c:v>368.11247718340587</c:v>
                </c:pt>
                <c:pt idx="558">
                  <c:v>368.11247718340587</c:v>
                </c:pt>
                <c:pt idx="559">
                  <c:v>368.11247718340587</c:v>
                </c:pt>
                <c:pt idx="560">
                  <c:v>368.11247718340587</c:v>
                </c:pt>
                <c:pt idx="561">
                  <c:v>368.11247718340587</c:v>
                </c:pt>
                <c:pt idx="562">
                  <c:v>368.11247718340587</c:v>
                </c:pt>
                <c:pt idx="563">
                  <c:v>368.11247718340587</c:v>
                </c:pt>
                <c:pt idx="564">
                  <c:v>368.11247718340587</c:v>
                </c:pt>
                <c:pt idx="565">
                  <c:v>368.11247718340587</c:v>
                </c:pt>
                <c:pt idx="566">
                  <c:v>368.11247718340587</c:v>
                </c:pt>
                <c:pt idx="567">
                  <c:v>368.11247718340587</c:v>
                </c:pt>
                <c:pt idx="568">
                  <c:v>368.11247718340587</c:v>
                </c:pt>
                <c:pt idx="569">
                  <c:v>368.11247718340587</c:v>
                </c:pt>
                <c:pt idx="570">
                  <c:v>368.11247718340587</c:v>
                </c:pt>
                <c:pt idx="571">
                  <c:v>368.11247718340587</c:v>
                </c:pt>
                <c:pt idx="572">
                  <c:v>368.11247718340587</c:v>
                </c:pt>
                <c:pt idx="573">
                  <c:v>368.11247718340587</c:v>
                </c:pt>
                <c:pt idx="574">
                  <c:v>368.11247718340587</c:v>
                </c:pt>
                <c:pt idx="575">
                  <c:v>368.11247718340587</c:v>
                </c:pt>
                <c:pt idx="576">
                  <c:v>368.11247718340587</c:v>
                </c:pt>
                <c:pt idx="577">
                  <c:v>368.11247718340587</c:v>
                </c:pt>
                <c:pt idx="578">
                  <c:v>368.11247718340587</c:v>
                </c:pt>
                <c:pt idx="579">
                  <c:v>368.11247718340587</c:v>
                </c:pt>
                <c:pt idx="580">
                  <c:v>368.11247718340587</c:v>
                </c:pt>
                <c:pt idx="581">
                  <c:v>368.11247718340587</c:v>
                </c:pt>
                <c:pt idx="582">
                  <c:v>368.11247718340587</c:v>
                </c:pt>
                <c:pt idx="583">
                  <c:v>368.11247718340587</c:v>
                </c:pt>
                <c:pt idx="584">
                  <c:v>368.11247718340587</c:v>
                </c:pt>
                <c:pt idx="585">
                  <c:v>368.11247718340587</c:v>
                </c:pt>
                <c:pt idx="586">
                  <c:v>368.11247718340587</c:v>
                </c:pt>
                <c:pt idx="587">
                  <c:v>368.11247718340587</c:v>
                </c:pt>
                <c:pt idx="588">
                  <c:v>368.11247718340587</c:v>
                </c:pt>
                <c:pt idx="589">
                  <c:v>368.11247718340587</c:v>
                </c:pt>
                <c:pt idx="590">
                  <c:v>368.11247718340587</c:v>
                </c:pt>
                <c:pt idx="591">
                  <c:v>368.11247718340587</c:v>
                </c:pt>
                <c:pt idx="592">
                  <c:v>368.11247718340587</c:v>
                </c:pt>
                <c:pt idx="593">
                  <c:v>368.11247718340587</c:v>
                </c:pt>
                <c:pt idx="594">
                  <c:v>368.11247718340587</c:v>
                </c:pt>
                <c:pt idx="595">
                  <c:v>368.11247718340587</c:v>
                </c:pt>
                <c:pt idx="596">
                  <c:v>368.11247718340587</c:v>
                </c:pt>
                <c:pt idx="597">
                  <c:v>368.11247718340587</c:v>
                </c:pt>
                <c:pt idx="598">
                  <c:v>368.11247718340587</c:v>
                </c:pt>
                <c:pt idx="599">
                  <c:v>368.11247718340587</c:v>
                </c:pt>
                <c:pt idx="600">
                  <c:v>368.11247718340587</c:v>
                </c:pt>
                <c:pt idx="601">
                  <c:v>368.11247718340587</c:v>
                </c:pt>
                <c:pt idx="602">
                  <c:v>368.11247718340587</c:v>
                </c:pt>
                <c:pt idx="603">
                  <c:v>368.11247718340587</c:v>
                </c:pt>
                <c:pt idx="604">
                  <c:v>368.11247718340587</c:v>
                </c:pt>
                <c:pt idx="605">
                  <c:v>368.11247718340587</c:v>
                </c:pt>
                <c:pt idx="606">
                  <c:v>368.11247718340587</c:v>
                </c:pt>
                <c:pt idx="607">
                  <c:v>368.11247718340587</c:v>
                </c:pt>
                <c:pt idx="608">
                  <c:v>368.11247718340587</c:v>
                </c:pt>
                <c:pt idx="609">
                  <c:v>368.11247718340587</c:v>
                </c:pt>
                <c:pt idx="610">
                  <c:v>368.11247718340587</c:v>
                </c:pt>
                <c:pt idx="611">
                  <c:v>368.11247718340587</c:v>
                </c:pt>
                <c:pt idx="612">
                  <c:v>368.11247718340587</c:v>
                </c:pt>
                <c:pt idx="613">
                  <c:v>368.11247718340587</c:v>
                </c:pt>
                <c:pt idx="614">
                  <c:v>368.11247718340587</c:v>
                </c:pt>
                <c:pt idx="615">
                  <c:v>368.11247718340587</c:v>
                </c:pt>
                <c:pt idx="616">
                  <c:v>368.11247718340587</c:v>
                </c:pt>
                <c:pt idx="617">
                  <c:v>368.11247718340587</c:v>
                </c:pt>
                <c:pt idx="618">
                  <c:v>368.11247718340587</c:v>
                </c:pt>
                <c:pt idx="619">
                  <c:v>368.11247718340587</c:v>
                </c:pt>
                <c:pt idx="620">
                  <c:v>368.11247718340587</c:v>
                </c:pt>
                <c:pt idx="621">
                  <c:v>368.11247718340587</c:v>
                </c:pt>
                <c:pt idx="622">
                  <c:v>368.11247718340587</c:v>
                </c:pt>
                <c:pt idx="623">
                  <c:v>368.11247718340587</c:v>
                </c:pt>
                <c:pt idx="624">
                  <c:v>368.11247718340587</c:v>
                </c:pt>
                <c:pt idx="625">
                  <c:v>368.11247718340587</c:v>
                </c:pt>
                <c:pt idx="626">
                  <c:v>368.11247718340587</c:v>
                </c:pt>
                <c:pt idx="627">
                  <c:v>368.11247718340587</c:v>
                </c:pt>
                <c:pt idx="628">
                  <c:v>368.11247718340587</c:v>
                </c:pt>
                <c:pt idx="629">
                  <c:v>368.11247718340587</c:v>
                </c:pt>
                <c:pt idx="630">
                  <c:v>368.11247718340587</c:v>
                </c:pt>
                <c:pt idx="631">
                  <c:v>368.11247718340587</c:v>
                </c:pt>
                <c:pt idx="632">
                  <c:v>368.11247718340587</c:v>
                </c:pt>
                <c:pt idx="633">
                  <c:v>368.11247718340587</c:v>
                </c:pt>
                <c:pt idx="634">
                  <c:v>368.11247718340587</c:v>
                </c:pt>
                <c:pt idx="635">
                  <c:v>368.11247718340587</c:v>
                </c:pt>
                <c:pt idx="636">
                  <c:v>368.11247718340587</c:v>
                </c:pt>
                <c:pt idx="637">
                  <c:v>368.11247718340587</c:v>
                </c:pt>
                <c:pt idx="638">
                  <c:v>368.11247718340587</c:v>
                </c:pt>
                <c:pt idx="639">
                  <c:v>368.11247718340587</c:v>
                </c:pt>
                <c:pt idx="640">
                  <c:v>368.11247718340587</c:v>
                </c:pt>
                <c:pt idx="641">
                  <c:v>368.11247718340587</c:v>
                </c:pt>
                <c:pt idx="642">
                  <c:v>368.11247718340587</c:v>
                </c:pt>
                <c:pt idx="643">
                  <c:v>368.11247718340587</c:v>
                </c:pt>
                <c:pt idx="644">
                  <c:v>368.11247718340587</c:v>
                </c:pt>
                <c:pt idx="645">
                  <c:v>368.11247718340587</c:v>
                </c:pt>
                <c:pt idx="646">
                  <c:v>368.11247718340587</c:v>
                </c:pt>
                <c:pt idx="647">
                  <c:v>368.11247718340587</c:v>
                </c:pt>
                <c:pt idx="648">
                  <c:v>368.11247718340587</c:v>
                </c:pt>
                <c:pt idx="649">
                  <c:v>368.11247718340587</c:v>
                </c:pt>
                <c:pt idx="650">
                  <c:v>368.11247718340587</c:v>
                </c:pt>
                <c:pt idx="651">
                  <c:v>368.11247718340587</c:v>
                </c:pt>
                <c:pt idx="652">
                  <c:v>368.11247718340587</c:v>
                </c:pt>
                <c:pt idx="653">
                  <c:v>368.11247718340587</c:v>
                </c:pt>
                <c:pt idx="654">
                  <c:v>368.11247718340587</c:v>
                </c:pt>
                <c:pt idx="655">
                  <c:v>368.11247718340587</c:v>
                </c:pt>
                <c:pt idx="656">
                  <c:v>368.11247718340587</c:v>
                </c:pt>
                <c:pt idx="657">
                  <c:v>368.11247718340587</c:v>
                </c:pt>
                <c:pt idx="658">
                  <c:v>368.11247718340587</c:v>
                </c:pt>
                <c:pt idx="659">
                  <c:v>368.11247718340587</c:v>
                </c:pt>
                <c:pt idx="660">
                  <c:v>368.11247718340587</c:v>
                </c:pt>
                <c:pt idx="661">
                  <c:v>368.11247718340587</c:v>
                </c:pt>
                <c:pt idx="662">
                  <c:v>368.11247718340587</c:v>
                </c:pt>
                <c:pt idx="663">
                  <c:v>368.11247718340587</c:v>
                </c:pt>
                <c:pt idx="664">
                  <c:v>368.11247718340587</c:v>
                </c:pt>
                <c:pt idx="665">
                  <c:v>368.11247718340587</c:v>
                </c:pt>
                <c:pt idx="666">
                  <c:v>368.11247718340587</c:v>
                </c:pt>
                <c:pt idx="667">
                  <c:v>368.11247718340587</c:v>
                </c:pt>
                <c:pt idx="668">
                  <c:v>368.11247718340587</c:v>
                </c:pt>
                <c:pt idx="669">
                  <c:v>368.11247718340587</c:v>
                </c:pt>
                <c:pt idx="670">
                  <c:v>368.11247718340587</c:v>
                </c:pt>
                <c:pt idx="671">
                  <c:v>368.11247718340587</c:v>
                </c:pt>
                <c:pt idx="672">
                  <c:v>368.11247718340587</c:v>
                </c:pt>
                <c:pt idx="673">
                  <c:v>368.11247718340587</c:v>
                </c:pt>
                <c:pt idx="674">
                  <c:v>368.11247718340587</c:v>
                </c:pt>
                <c:pt idx="675">
                  <c:v>368.11247718340587</c:v>
                </c:pt>
                <c:pt idx="676">
                  <c:v>368.11247718340587</c:v>
                </c:pt>
                <c:pt idx="677">
                  <c:v>368.11247718340587</c:v>
                </c:pt>
                <c:pt idx="678">
                  <c:v>368.11247718340587</c:v>
                </c:pt>
                <c:pt idx="679">
                  <c:v>368.11247718340587</c:v>
                </c:pt>
                <c:pt idx="680">
                  <c:v>368.11247718340587</c:v>
                </c:pt>
                <c:pt idx="681">
                  <c:v>368.11247718340587</c:v>
                </c:pt>
                <c:pt idx="682">
                  <c:v>368.11247718340587</c:v>
                </c:pt>
                <c:pt idx="683">
                  <c:v>368.11247718340587</c:v>
                </c:pt>
                <c:pt idx="684">
                  <c:v>368.11247718340587</c:v>
                </c:pt>
                <c:pt idx="685">
                  <c:v>368.11247718340587</c:v>
                </c:pt>
                <c:pt idx="686">
                  <c:v>368.11247718340587</c:v>
                </c:pt>
                <c:pt idx="687">
                  <c:v>368.11247718340587</c:v>
                </c:pt>
                <c:pt idx="688">
                  <c:v>368.11247718340587</c:v>
                </c:pt>
                <c:pt idx="689">
                  <c:v>368.11247718340587</c:v>
                </c:pt>
                <c:pt idx="690">
                  <c:v>368.11247718340587</c:v>
                </c:pt>
                <c:pt idx="691">
                  <c:v>368.11247718340587</c:v>
                </c:pt>
                <c:pt idx="692">
                  <c:v>368.11247718340587</c:v>
                </c:pt>
                <c:pt idx="693">
                  <c:v>368.11247718340587</c:v>
                </c:pt>
                <c:pt idx="694">
                  <c:v>368.11247718340587</c:v>
                </c:pt>
                <c:pt idx="695">
                  <c:v>368.11247718340587</c:v>
                </c:pt>
                <c:pt idx="696">
                  <c:v>368.11247718340587</c:v>
                </c:pt>
                <c:pt idx="697">
                  <c:v>368.11247718340587</c:v>
                </c:pt>
                <c:pt idx="698">
                  <c:v>368.11247718340587</c:v>
                </c:pt>
                <c:pt idx="699">
                  <c:v>368.11247718340587</c:v>
                </c:pt>
                <c:pt idx="700">
                  <c:v>368.11247718340587</c:v>
                </c:pt>
                <c:pt idx="701">
                  <c:v>368.11247718340587</c:v>
                </c:pt>
                <c:pt idx="702">
                  <c:v>368.11247718340587</c:v>
                </c:pt>
                <c:pt idx="703">
                  <c:v>368.11247718340587</c:v>
                </c:pt>
                <c:pt idx="704">
                  <c:v>368.11247718340587</c:v>
                </c:pt>
                <c:pt idx="705">
                  <c:v>368.11247718340587</c:v>
                </c:pt>
                <c:pt idx="706">
                  <c:v>368.11247718340587</c:v>
                </c:pt>
                <c:pt idx="707">
                  <c:v>368.11247718340587</c:v>
                </c:pt>
                <c:pt idx="708">
                  <c:v>368.11247718340587</c:v>
                </c:pt>
                <c:pt idx="709">
                  <c:v>368.11247718340587</c:v>
                </c:pt>
                <c:pt idx="710">
                  <c:v>368.11247718340587</c:v>
                </c:pt>
                <c:pt idx="711">
                  <c:v>368.11247718340587</c:v>
                </c:pt>
                <c:pt idx="712">
                  <c:v>368.11247718340587</c:v>
                </c:pt>
                <c:pt idx="713">
                  <c:v>368.11247718340587</c:v>
                </c:pt>
                <c:pt idx="714">
                  <c:v>368.11247718340587</c:v>
                </c:pt>
                <c:pt idx="715">
                  <c:v>368.11247718340587</c:v>
                </c:pt>
                <c:pt idx="716">
                  <c:v>368.11247718340587</c:v>
                </c:pt>
                <c:pt idx="717">
                  <c:v>368.11247718340587</c:v>
                </c:pt>
                <c:pt idx="718">
                  <c:v>368.11247718340587</c:v>
                </c:pt>
                <c:pt idx="719">
                  <c:v>368.11247718340587</c:v>
                </c:pt>
                <c:pt idx="720">
                  <c:v>368.11247718340587</c:v>
                </c:pt>
                <c:pt idx="721">
                  <c:v>368.11247718340587</c:v>
                </c:pt>
                <c:pt idx="722">
                  <c:v>368.11247718340587</c:v>
                </c:pt>
                <c:pt idx="723">
                  <c:v>368.11247718340587</c:v>
                </c:pt>
                <c:pt idx="724">
                  <c:v>368.11247718340587</c:v>
                </c:pt>
                <c:pt idx="725">
                  <c:v>368.11247718340587</c:v>
                </c:pt>
                <c:pt idx="726">
                  <c:v>368.11247718340587</c:v>
                </c:pt>
                <c:pt idx="727">
                  <c:v>368.11247718340587</c:v>
                </c:pt>
                <c:pt idx="728">
                  <c:v>368.11247718340587</c:v>
                </c:pt>
                <c:pt idx="729">
                  <c:v>368.11247718340587</c:v>
                </c:pt>
                <c:pt idx="730">
                  <c:v>368.11247718340587</c:v>
                </c:pt>
                <c:pt idx="731">
                  <c:v>368.11247718340587</c:v>
                </c:pt>
                <c:pt idx="732">
                  <c:v>368.11247718340587</c:v>
                </c:pt>
                <c:pt idx="733">
                  <c:v>368.11247718340587</c:v>
                </c:pt>
                <c:pt idx="734">
                  <c:v>368.11247718340587</c:v>
                </c:pt>
                <c:pt idx="735">
                  <c:v>368.11247718340587</c:v>
                </c:pt>
                <c:pt idx="736">
                  <c:v>368.11247718340587</c:v>
                </c:pt>
                <c:pt idx="737">
                  <c:v>368.11247718340587</c:v>
                </c:pt>
                <c:pt idx="738">
                  <c:v>368.11247718340587</c:v>
                </c:pt>
                <c:pt idx="739">
                  <c:v>368.11247718340587</c:v>
                </c:pt>
                <c:pt idx="740">
                  <c:v>368.11247718340587</c:v>
                </c:pt>
                <c:pt idx="741">
                  <c:v>368.11247718340587</c:v>
                </c:pt>
                <c:pt idx="742">
                  <c:v>368.11247718340587</c:v>
                </c:pt>
                <c:pt idx="743">
                  <c:v>368.11247718340587</c:v>
                </c:pt>
                <c:pt idx="744">
                  <c:v>368.11247718340587</c:v>
                </c:pt>
                <c:pt idx="745">
                  <c:v>368.11247718340587</c:v>
                </c:pt>
                <c:pt idx="746">
                  <c:v>368.11247718340587</c:v>
                </c:pt>
                <c:pt idx="747">
                  <c:v>368.11247718340587</c:v>
                </c:pt>
                <c:pt idx="748">
                  <c:v>368.11247718340587</c:v>
                </c:pt>
                <c:pt idx="749">
                  <c:v>368.11247718340587</c:v>
                </c:pt>
                <c:pt idx="750">
                  <c:v>368.11247718340587</c:v>
                </c:pt>
                <c:pt idx="751">
                  <c:v>368.11247718340587</c:v>
                </c:pt>
                <c:pt idx="752">
                  <c:v>368.11247718340587</c:v>
                </c:pt>
                <c:pt idx="753">
                  <c:v>368.11247718340587</c:v>
                </c:pt>
                <c:pt idx="754">
                  <c:v>368.11247718340587</c:v>
                </c:pt>
                <c:pt idx="755">
                  <c:v>368.11247718340587</c:v>
                </c:pt>
                <c:pt idx="756">
                  <c:v>368.11247718340587</c:v>
                </c:pt>
                <c:pt idx="757">
                  <c:v>368.11247718340587</c:v>
                </c:pt>
                <c:pt idx="758">
                  <c:v>368.11247718340587</c:v>
                </c:pt>
                <c:pt idx="759">
                  <c:v>368.11247718340587</c:v>
                </c:pt>
                <c:pt idx="760">
                  <c:v>368.11247718340587</c:v>
                </c:pt>
                <c:pt idx="761">
                  <c:v>368.11247718340587</c:v>
                </c:pt>
                <c:pt idx="762">
                  <c:v>368.11247718340587</c:v>
                </c:pt>
                <c:pt idx="763">
                  <c:v>368.11247718340587</c:v>
                </c:pt>
                <c:pt idx="764">
                  <c:v>368.11247718340587</c:v>
                </c:pt>
                <c:pt idx="765">
                  <c:v>368.11247718340587</c:v>
                </c:pt>
                <c:pt idx="766">
                  <c:v>368.11247718340587</c:v>
                </c:pt>
                <c:pt idx="767">
                  <c:v>368.11247718340587</c:v>
                </c:pt>
                <c:pt idx="768">
                  <c:v>368.11247718340587</c:v>
                </c:pt>
                <c:pt idx="769">
                  <c:v>368.11247718340587</c:v>
                </c:pt>
                <c:pt idx="770">
                  <c:v>368.11247718340587</c:v>
                </c:pt>
                <c:pt idx="771">
                  <c:v>368.11247718340587</c:v>
                </c:pt>
                <c:pt idx="772">
                  <c:v>368.11247718340587</c:v>
                </c:pt>
                <c:pt idx="773">
                  <c:v>368.11247718340587</c:v>
                </c:pt>
                <c:pt idx="774">
                  <c:v>368.11247718340587</c:v>
                </c:pt>
                <c:pt idx="775">
                  <c:v>368.11247718340587</c:v>
                </c:pt>
                <c:pt idx="776">
                  <c:v>368.11247718340587</c:v>
                </c:pt>
                <c:pt idx="777">
                  <c:v>368.11247718340587</c:v>
                </c:pt>
                <c:pt idx="778">
                  <c:v>368.11247718340587</c:v>
                </c:pt>
                <c:pt idx="779">
                  <c:v>368.11247718340587</c:v>
                </c:pt>
                <c:pt idx="780">
                  <c:v>368.11247718340587</c:v>
                </c:pt>
                <c:pt idx="781">
                  <c:v>368.11247718340587</c:v>
                </c:pt>
                <c:pt idx="782">
                  <c:v>368.11247718340587</c:v>
                </c:pt>
                <c:pt idx="783">
                  <c:v>368.11247718340587</c:v>
                </c:pt>
                <c:pt idx="784">
                  <c:v>368.11247718340587</c:v>
                </c:pt>
                <c:pt idx="785">
                  <c:v>368.11247718340587</c:v>
                </c:pt>
                <c:pt idx="786">
                  <c:v>368.11247718340587</c:v>
                </c:pt>
                <c:pt idx="787">
                  <c:v>368.11247718340587</c:v>
                </c:pt>
                <c:pt idx="788">
                  <c:v>368.11247718340587</c:v>
                </c:pt>
                <c:pt idx="789">
                  <c:v>368.11247718340587</c:v>
                </c:pt>
                <c:pt idx="790">
                  <c:v>368.11247718340587</c:v>
                </c:pt>
                <c:pt idx="791">
                  <c:v>368.11247718340587</c:v>
                </c:pt>
                <c:pt idx="792">
                  <c:v>368.11247718340587</c:v>
                </c:pt>
                <c:pt idx="793">
                  <c:v>368.11247718340587</c:v>
                </c:pt>
                <c:pt idx="794">
                  <c:v>368.11247718340587</c:v>
                </c:pt>
                <c:pt idx="795">
                  <c:v>368.11247718340587</c:v>
                </c:pt>
                <c:pt idx="796">
                  <c:v>368.11247718340587</c:v>
                </c:pt>
                <c:pt idx="797">
                  <c:v>368.11247718340587</c:v>
                </c:pt>
                <c:pt idx="798">
                  <c:v>368.11247718340587</c:v>
                </c:pt>
                <c:pt idx="799">
                  <c:v>368.11247718340587</c:v>
                </c:pt>
                <c:pt idx="800">
                  <c:v>368.11247718340587</c:v>
                </c:pt>
                <c:pt idx="801">
                  <c:v>368.11247718340587</c:v>
                </c:pt>
                <c:pt idx="802">
                  <c:v>368.11247718340587</c:v>
                </c:pt>
                <c:pt idx="803">
                  <c:v>368.11247718340587</c:v>
                </c:pt>
                <c:pt idx="804">
                  <c:v>368.11247718340587</c:v>
                </c:pt>
                <c:pt idx="805">
                  <c:v>368.11247718340587</c:v>
                </c:pt>
                <c:pt idx="806">
                  <c:v>368.11247718340587</c:v>
                </c:pt>
                <c:pt idx="807">
                  <c:v>368.11247718340587</c:v>
                </c:pt>
                <c:pt idx="808">
                  <c:v>368.11247718340587</c:v>
                </c:pt>
                <c:pt idx="809">
                  <c:v>368.11247718340587</c:v>
                </c:pt>
                <c:pt idx="810">
                  <c:v>368.11247718340587</c:v>
                </c:pt>
                <c:pt idx="811">
                  <c:v>368.11247718340587</c:v>
                </c:pt>
                <c:pt idx="812">
                  <c:v>368.11247718340587</c:v>
                </c:pt>
                <c:pt idx="813">
                  <c:v>368.11247718340587</c:v>
                </c:pt>
                <c:pt idx="814">
                  <c:v>368.11247718340587</c:v>
                </c:pt>
                <c:pt idx="815">
                  <c:v>368.11247718340587</c:v>
                </c:pt>
                <c:pt idx="816">
                  <c:v>368.11247718340587</c:v>
                </c:pt>
                <c:pt idx="817">
                  <c:v>368.11247718340587</c:v>
                </c:pt>
                <c:pt idx="818">
                  <c:v>368.11247718340587</c:v>
                </c:pt>
                <c:pt idx="819">
                  <c:v>368.11247718340587</c:v>
                </c:pt>
                <c:pt idx="820">
                  <c:v>368.11247718340587</c:v>
                </c:pt>
                <c:pt idx="821">
                  <c:v>368.11247718340587</c:v>
                </c:pt>
                <c:pt idx="822">
                  <c:v>368.11247718340587</c:v>
                </c:pt>
                <c:pt idx="823">
                  <c:v>368.11247718340587</c:v>
                </c:pt>
                <c:pt idx="824">
                  <c:v>368.11247718340587</c:v>
                </c:pt>
                <c:pt idx="825">
                  <c:v>368.11247718340587</c:v>
                </c:pt>
                <c:pt idx="826">
                  <c:v>368.11247718340587</c:v>
                </c:pt>
                <c:pt idx="827">
                  <c:v>368.11247718340587</c:v>
                </c:pt>
                <c:pt idx="828">
                  <c:v>368.11247718340587</c:v>
                </c:pt>
                <c:pt idx="829">
                  <c:v>368.11247718340587</c:v>
                </c:pt>
                <c:pt idx="830">
                  <c:v>368.11247718340587</c:v>
                </c:pt>
                <c:pt idx="831">
                  <c:v>368.11247718340587</c:v>
                </c:pt>
                <c:pt idx="832">
                  <c:v>368.11247718340587</c:v>
                </c:pt>
                <c:pt idx="833">
                  <c:v>368.11247718340587</c:v>
                </c:pt>
                <c:pt idx="834">
                  <c:v>368.11247718340587</c:v>
                </c:pt>
                <c:pt idx="835">
                  <c:v>368.11247718340587</c:v>
                </c:pt>
                <c:pt idx="836">
                  <c:v>368.11247718340587</c:v>
                </c:pt>
                <c:pt idx="837">
                  <c:v>368.11247718340587</c:v>
                </c:pt>
                <c:pt idx="838">
                  <c:v>368.11247718340587</c:v>
                </c:pt>
                <c:pt idx="839">
                  <c:v>368.11247718340587</c:v>
                </c:pt>
                <c:pt idx="840">
                  <c:v>368.11247718340587</c:v>
                </c:pt>
                <c:pt idx="841">
                  <c:v>368.11247718340587</c:v>
                </c:pt>
                <c:pt idx="842">
                  <c:v>368.11247718340587</c:v>
                </c:pt>
                <c:pt idx="843">
                  <c:v>368.11247718340587</c:v>
                </c:pt>
                <c:pt idx="844">
                  <c:v>368.11247718340587</c:v>
                </c:pt>
                <c:pt idx="845">
                  <c:v>368.11247718340587</c:v>
                </c:pt>
                <c:pt idx="846">
                  <c:v>368.11247718340587</c:v>
                </c:pt>
                <c:pt idx="847">
                  <c:v>368.11247718340587</c:v>
                </c:pt>
                <c:pt idx="848">
                  <c:v>368.11247718340587</c:v>
                </c:pt>
                <c:pt idx="849">
                  <c:v>368.11247718340587</c:v>
                </c:pt>
                <c:pt idx="850">
                  <c:v>368.11247718340587</c:v>
                </c:pt>
                <c:pt idx="851">
                  <c:v>368.11247718340587</c:v>
                </c:pt>
                <c:pt idx="852">
                  <c:v>368.11247718340587</c:v>
                </c:pt>
                <c:pt idx="853">
                  <c:v>368.11247718340587</c:v>
                </c:pt>
                <c:pt idx="854">
                  <c:v>368.11247718340587</c:v>
                </c:pt>
                <c:pt idx="855">
                  <c:v>368.11247718340587</c:v>
                </c:pt>
                <c:pt idx="856">
                  <c:v>368.11247718340587</c:v>
                </c:pt>
                <c:pt idx="857">
                  <c:v>368.11247718340587</c:v>
                </c:pt>
                <c:pt idx="858">
                  <c:v>368.11247718340587</c:v>
                </c:pt>
                <c:pt idx="859">
                  <c:v>368.11247718340587</c:v>
                </c:pt>
                <c:pt idx="860">
                  <c:v>368.11247718340587</c:v>
                </c:pt>
                <c:pt idx="861">
                  <c:v>368.11247718340587</c:v>
                </c:pt>
                <c:pt idx="862">
                  <c:v>368.11247718340587</c:v>
                </c:pt>
                <c:pt idx="863">
                  <c:v>368.11247718340587</c:v>
                </c:pt>
                <c:pt idx="864">
                  <c:v>368.11247718340587</c:v>
                </c:pt>
                <c:pt idx="865">
                  <c:v>368.11247718340587</c:v>
                </c:pt>
                <c:pt idx="866">
                  <c:v>368.11247718340587</c:v>
                </c:pt>
                <c:pt idx="867">
                  <c:v>368.11247718340587</c:v>
                </c:pt>
                <c:pt idx="868">
                  <c:v>368.11247718340587</c:v>
                </c:pt>
                <c:pt idx="869">
                  <c:v>368.11247718340587</c:v>
                </c:pt>
                <c:pt idx="870">
                  <c:v>368.11247718340587</c:v>
                </c:pt>
                <c:pt idx="871">
                  <c:v>368.11247718340587</c:v>
                </c:pt>
                <c:pt idx="872">
                  <c:v>368.11247718340587</c:v>
                </c:pt>
                <c:pt idx="873">
                  <c:v>368.11247718340587</c:v>
                </c:pt>
                <c:pt idx="874">
                  <c:v>368.11247718340587</c:v>
                </c:pt>
                <c:pt idx="875">
                  <c:v>368.11247718340587</c:v>
                </c:pt>
                <c:pt idx="876">
                  <c:v>368.11247718340587</c:v>
                </c:pt>
                <c:pt idx="877">
                  <c:v>368.11247718340587</c:v>
                </c:pt>
                <c:pt idx="878">
                  <c:v>368.11247718340587</c:v>
                </c:pt>
                <c:pt idx="879">
                  <c:v>368.11247718340587</c:v>
                </c:pt>
                <c:pt idx="880">
                  <c:v>368.11247718340587</c:v>
                </c:pt>
                <c:pt idx="881">
                  <c:v>368.11247718340587</c:v>
                </c:pt>
                <c:pt idx="882">
                  <c:v>368.11247718340587</c:v>
                </c:pt>
                <c:pt idx="883">
                  <c:v>368.11247718340587</c:v>
                </c:pt>
                <c:pt idx="884">
                  <c:v>368.11247718340587</c:v>
                </c:pt>
                <c:pt idx="885">
                  <c:v>368.11247718340587</c:v>
                </c:pt>
                <c:pt idx="886">
                  <c:v>368.11247718340587</c:v>
                </c:pt>
                <c:pt idx="887">
                  <c:v>368.11247718340587</c:v>
                </c:pt>
                <c:pt idx="888">
                  <c:v>368.11247718340587</c:v>
                </c:pt>
                <c:pt idx="889">
                  <c:v>368.11247718340587</c:v>
                </c:pt>
                <c:pt idx="890">
                  <c:v>368.11247718340587</c:v>
                </c:pt>
                <c:pt idx="891">
                  <c:v>368.11247718340587</c:v>
                </c:pt>
                <c:pt idx="892">
                  <c:v>368.11247718340587</c:v>
                </c:pt>
                <c:pt idx="893">
                  <c:v>368.11247718340587</c:v>
                </c:pt>
                <c:pt idx="894">
                  <c:v>368.11247718340587</c:v>
                </c:pt>
                <c:pt idx="895">
                  <c:v>368.11247718340587</c:v>
                </c:pt>
                <c:pt idx="896">
                  <c:v>368.11247718340587</c:v>
                </c:pt>
                <c:pt idx="897">
                  <c:v>368.11247718340587</c:v>
                </c:pt>
                <c:pt idx="898">
                  <c:v>368.11247718340587</c:v>
                </c:pt>
                <c:pt idx="899">
                  <c:v>368.11247718340587</c:v>
                </c:pt>
                <c:pt idx="900">
                  <c:v>368.11247718340587</c:v>
                </c:pt>
                <c:pt idx="901">
                  <c:v>368.11247718340587</c:v>
                </c:pt>
                <c:pt idx="902">
                  <c:v>368.11247718340587</c:v>
                </c:pt>
                <c:pt idx="903">
                  <c:v>368.11247718340587</c:v>
                </c:pt>
                <c:pt idx="904">
                  <c:v>368.11247718340587</c:v>
                </c:pt>
                <c:pt idx="905">
                  <c:v>368.11247718340587</c:v>
                </c:pt>
                <c:pt idx="906">
                  <c:v>368.11247718340587</c:v>
                </c:pt>
                <c:pt idx="907">
                  <c:v>368.11247718340587</c:v>
                </c:pt>
                <c:pt idx="908">
                  <c:v>368.11247718340587</c:v>
                </c:pt>
                <c:pt idx="909">
                  <c:v>368.11247718340587</c:v>
                </c:pt>
                <c:pt idx="910">
                  <c:v>368.11247718340587</c:v>
                </c:pt>
                <c:pt idx="911">
                  <c:v>368.11247718340587</c:v>
                </c:pt>
                <c:pt idx="912">
                  <c:v>368.11247718340587</c:v>
                </c:pt>
                <c:pt idx="913">
                  <c:v>368.11247718340587</c:v>
                </c:pt>
                <c:pt idx="914">
                  <c:v>368.11247718340587</c:v>
                </c:pt>
                <c:pt idx="915">
                  <c:v>368.11247718340587</c:v>
                </c:pt>
                <c:pt idx="916">
                  <c:v>368.11247718340587</c:v>
                </c:pt>
                <c:pt idx="917">
                  <c:v>368.11247718340587</c:v>
                </c:pt>
                <c:pt idx="918">
                  <c:v>368.11247718340587</c:v>
                </c:pt>
                <c:pt idx="919">
                  <c:v>368.11247718340587</c:v>
                </c:pt>
                <c:pt idx="920">
                  <c:v>368.11247718340587</c:v>
                </c:pt>
                <c:pt idx="921">
                  <c:v>368.11247718340587</c:v>
                </c:pt>
                <c:pt idx="922">
                  <c:v>368.11247718340587</c:v>
                </c:pt>
                <c:pt idx="923">
                  <c:v>368.11247718340587</c:v>
                </c:pt>
                <c:pt idx="924">
                  <c:v>368.11247718340587</c:v>
                </c:pt>
                <c:pt idx="925">
                  <c:v>368.11247718340587</c:v>
                </c:pt>
                <c:pt idx="926">
                  <c:v>368.11247718340587</c:v>
                </c:pt>
                <c:pt idx="927">
                  <c:v>368.11247718340587</c:v>
                </c:pt>
                <c:pt idx="928">
                  <c:v>368.11247718340587</c:v>
                </c:pt>
                <c:pt idx="929">
                  <c:v>368.11247718340587</c:v>
                </c:pt>
                <c:pt idx="930">
                  <c:v>368.11247718340587</c:v>
                </c:pt>
                <c:pt idx="931">
                  <c:v>368.11247718340587</c:v>
                </c:pt>
                <c:pt idx="932">
                  <c:v>368.11247718340587</c:v>
                </c:pt>
                <c:pt idx="933">
                  <c:v>368.11247718340587</c:v>
                </c:pt>
                <c:pt idx="934">
                  <c:v>368.11247718340587</c:v>
                </c:pt>
                <c:pt idx="935">
                  <c:v>368.11247718340587</c:v>
                </c:pt>
                <c:pt idx="936">
                  <c:v>368.11247718340587</c:v>
                </c:pt>
                <c:pt idx="937">
                  <c:v>368.11247718340587</c:v>
                </c:pt>
                <c:pt idx="938">
                  <c:v>368.11247718340587</c:v>
                </c:pt>
                <c:pt idx="939">
                  <c:v>368.11247718340587</c:v>
                </c:pt>
                <c:pt idx="940">
                  <c:v>368.11247718340587</c:v>
                </c:pt>
                <c:pt idx="941">
                  <c:v>368.11247718340587</c:v>
                </c:pt>
                <c:pt idx="942">
                  <c:v>368.11247718340587</c:v>
                </c:pt>
                <c:pt idx="943">
                  <c:v>368.11247718340587</c:v>
                </c:pt>
                <c:pt idx="944">
                  <c:v>368.11247718340587</c:v>
                </c:pt>
                <c:pt idx="945">
                  <c:v>368.11247718340587</c:v>
                </c:pt>
                <c:pt idx="946">
                  <c:v>368.11247718340587</c:v>
                </c:pt>
                <c:pt idx="947">
                  <c:v>368.11247718340587</c:v>
                </c:pt>
                <c:pt idx="948">
                  <c:v>368.11247718340587</c:v>
                </c:pt>
                <c:pt idx="949">
                  <c:v>368.11247718340587</c:v>
                </c:pt>
                <c:pt idx="950">
                  <c:v>368.11247718340587</c:v>
                </c:pt>
                <c:pt idx="951">
                  <c:v>368.11247718340587</c:v>
                </c:pt>
                <c:pt idx="952">
                  <c:v>368.11247718340587</c:v>
                </c:pt>
                <c:pt idx="953">
                  <c:v>368.11247718340587</c:v>
                </c:pt>
                <c:pt idx="954">
                  <c:v>368.11247718340587</c:v>
                </c:pt>
                <c:pt idx="955">
                  <c:v>368.11247718340587</c:v>
                </c:pt>
                <c:pt idx="956">
                  <c:v>368.11247718340587</c:v>
                </c:pt>
                <c:pt idx="957">
                  <c:v>368.11247718340587</c:v>
                </c:pt>
                <c:pt idx="958">
                  <c:v>368.11247718340587</c:v>
                </c:pt>
                <c:pt idx="959">
                  <c:v>368.11247718340587</c:v>
                </c:pt>
                <c:pt idx="960">
                  <c:v>368.11247718340587</c:v>
                </c:pt>
                <c:pt idx="961">
                  <c:v>368.11247718340587</c:v>
                </c:pt>
                <c:pt idx="962">
                  <c:v>368.11247718340587</c:v>
                </c:pt>
                <c:pt idx="963">
                  <c:v>368.11247718340587</c:v>
                </c:pt>
                <c:pt idx="964">
                  <c:v>368.11247718340587</c:v>
                </c:pt>
                <c:pt idx="965">
                  <c:v>368.11247718340587</c:v>
                </c:pt>
                <c:pt idx="966">
                  <c:v>368.11247718340587</c:v>
                </c:pt>
                <c:pt idx="967">
                  <c:v>368.11247718340587</c:v>
                </c:pt>
                <c:pt idx="968">
                  <c:v>368.11247718340587</c:v>
                </c:pt>
                <c:pt idx="969">
                  <c:v>368.11247718340587</c:v>
                </c:pt>
                <c:pt idx="970">
                  <c:v>368.11247718340587</c:v>
                </c:pt>
                <c:pt idx="971">
                  <c:v>368.11247718340587</c:v>
                </c:pt>
                <c:pt idx="972">
                  <c:v>368.11247718340587</c:v>
                </c:pt>
                <c:pt idx="973">
                  <c:v>368.11247718340587</c:v>
                </c:pt>
                <c:pt idx="974">
                  <c:v>368.11247718340587</c:v>
                </c:pt>
                <c:pt idx="975">
                  <c:v>368.11247718340587</c:v>
                </c:pt>
                <c:pt idx="976">
                  <c:v>368.11247718340587</c:v>
                </c:pt>
                <c:pt idx="977">
                  <c:v>368.11247718340587</c:v>
                </c:pt>
                <c:pt idx="978">
                  <c:v>368.11247718340587</c:v>
                </c:pt>
                <c:pt idx="979">
                  <c:v>368.11247718340587</c:v>
                </c:pt>
                <c:pt idx="980">
                  <c:v>368.11247718340587</c:v>
                </c:pt>
                <c:pt idx="981">
                  <c:v>368.11247718340587</c:v>
                </c:pt>
                <c:pt idx="982">
                  <c:v>368.11247718340587</c:v>
                </c:pt>
                <c:pt idx="983">
                  <c:v>368.11247718340587</c:v>
                </c:pt>
                <c:pt idx="984">
                  <c:v>368.11247718340587</c:v>
                </c:pt>
                <c:pt idx="985">
                  <c:v>368.11247718340587</c:v>
                </c:pt>
                <c:pt idx="986">
                  <c:v>368.11247718340587</c:v>
                </c:pt>
                <c:pt idx="987">
                  <c:v>368.11247718340587</c:v>
                </c:pt>
                <c:pt idx="988">
                  <c:v>368.11247718340587</c:v>
                </c:pt>
                <c:pt idx="989">
                  <c:v>368.11247718340587</c:v>
                </c:pt>
                <c:pt idx="990">
                  <c:v>368.11247718340587</c:v>
                </c:pt>
                <c:pt idx="991">
                  <c:v>368.11247718340587</c:v>
                </c:pt>
                <c:pt idx="992">
                  <c:v>368.11247718340587</c:v>
                </c:pt>
                <c:pt idx="993">
                  <c:v>368.11247718340587</c:v>
                </c:pt>
                <c:pt idx="994">
                  <c:v>368.11247718340587</c:v>
                </c:pt>
                <c:pt idx="995">
                  <c:v>368.11247718340587</c:v>
                </c:pt>
                <c:pt idx="996">
                  <c:v>368.11247718340587</c:v>
                </c:pt>
                <c:pt idx="997">
                  <c:v>368.11247718340587</c:v>
                </c:pt>
                <c:pt idx="998">
                  <c:v>368.11247718340587</c:v>
                </c:pt>
                <c:pt idx="999">
                  <c:v>368.11247718340587</c:v>
                </c:pt>
                <c:pt idx="1000">
                  <c:v>368.11247718340587</c:v>
                </c:pt>
              </c:numCache>
            </c:numRef>
          </c:xVal>
          <c:yVal>
            <c:numRef>
              <c:f>Calculs!$AE$4:$AE$1004</c:f>
              <c:numCache>
                <c:formatCode>0</c:formatCode>
                <c:ptCount val="1001"/>
                <c:pt idx="0">
                  <c:v>580.84077273287357</c:v>
                </c:pt>
                <c:pt idx="1">
                  <c:v>582.36814920046811</c:v>
                </c:pt>
                <c:pt idx="2">
                  <c:v>583.89270321564891</c:v>
                </c:pt>
                <c:pt idx="3">
                  <c:v>585.41444187085165</c:v>
                </c:pt>
                <c:pt idx="4">
                  <c:v>586.93337222576076</c:v>
                </c:pt>
                <c:pt idx="5">
                  <c:v>588.44950130750976</c:v>
                </c:pt>
                <c:pt idx="6">
                  <c:v>589.96283611088063</c:v>
                </c:pt>
                <c:pt idx="7">
                  <c:v>591.47338359850141</c:v>
                </c:pt>
                <c:pt idx="8">
                  <c:v>592.98115070104222</c:v>
                </c:pt>
                <c:pt idx="9">
                  <c:v>594.48614431741009</c:v>
                </c:pt>
                <c:pt idx="10">
                  <c:v>595.98837131494167</c:v>
                </c:pt>
                <c:pt idx="11">
                  <c:v>597.487838513425</c:v>
                </c:pt>
                <c:pt idx="12">
                  <c:v>598.98455266944768</c:v>
                </c:pt>
                <c:pt idx="13">
                  <c:v>600.47852049341031</c:v>
                </c:pt>
                <c:pt idx="14">
                  <c:v>601.96974866620064</c:v>
                </c:pt>
                <c:pt idx="15">
                  <c:v>603.45824383936235</c:v>
                </c:pt>
                <c:pt idx="16">
                  <c:v>604.94401263526265</c:v>
                </c:pt>
                <c:pt idx="17">
                  <c:v>606.42706164725826</c:v>
                </c:pt>
                <c:pt idx="18">
                  <c:v>607.90739743986103</c:v>
                </c:pt>
                <c:pt idx="19">
                  <c:v>609.38502654890135</c:v>
                </c:pt>
                <c:pt idx="20">
                  <c:v>610.85995548169137</c:v>
                </c:pt>
                <c:pt idx="21">
                  <c:v>612.33219072527595</c:v>
                </c:pt>
                <c:pt idx="22">
                  <c:v>613.80173875452454</c:v>
                </c:pt>
                <c:pt idx="23">
                  <c:v>615.26860602388456</c:v>
                </c:pt>
                <c:pt idx="24">
                  <c:v>616.73279895929682</c:v>
                </c:pt>
                <c:pt idx="25">
                  <c:v>618.19432395836066</c:v>
                </c:pt>
                <c:pt idx="26">
                  <c:v>619.65318739049792</c:v>
                </c:pt>
                <c:pt idx="27">
                  <c:v>621.10939559711574</c:v>
                </c:pt>
                <c:pt idx="28">
                  <c:v>622.56295489176796</c:v>
                </c:pt>
                <c:pt idx="29">
                  <c:v>624.01387156031547</c:v>
                </c:pt>
                <c:pt idx="30">
                  <c:v>625.46215186108566</c:v>
                </c:pt>
                <c:pt idx="31">
                  <c:v>626.90780202503015</c:v>
                </c:pt>
                <c:pt idx="32">
                  <c:v>628.35082825588211</c:v>
                </c:pt>
                <c:pt idx="33">
                  <c:v>629.79123673031165</c:v>
                </c:pt>
                <c:pt idx="34">
                  <c:v>631.2290335980806</c:v>
                </c:pt>
                <c:pt idx="35">
                  <c:v>632.66422498219606</c:v>
                </c:pt>
                <c:pt idx="36">
                  <c:v>634.09681697906285</c:v>
                </c:pt>
                <c:pt idx="37">
                  <c:v>635.52681565863475</c:v>
                </c:pt>
                <c:pt idx="38">
                  <c:v>636.95422706456475</c:v>
                </c:pt>
                <c:pt idx="39">
                  <c:v>638.37905721435436</c:v>
                </c:pt>
                <c:pt idx="40">
                  <c:v>639.8013120995015</c:v>
                </c:pt>
                <c:pt idx="41">
                  <c:v>641.22099768564772</c:v>
                </c:pt>
                <c:pt idx="42">
                  <c:v>642.63811991272382</c:v>
                </c:pt>
                <c:pt idx="43">
                  <c:v>644.05268469509531</c:v>
                </c:pt>
                <c:pt idx="44">
                  <c:v>645.46469792170581</c:v>
                </c:pt>
                <c:pt idx="45">
                  <c:v>646.87416545622034</c:v>
                </c:pt>
                <c:pt idx="46">
                  <c:v>648.28109313716686</c:v>
                </c:pt>
                <c:pt idx="47">
                  <c:v>649.68548677807735</c:v>
                </c:pt>
                <c:pt idx="48">
                  <c:v>651.08735216762761</c:v>
                </c:pt>
                <c:pt idx="49">
                  <c:v>652.48669506977615</c:v>
                </c:pt>
                <c:pt idx="50">
                  <c:v>653.88352122390188</c:v>
                </c:pt>
                <c:pt idx="51">
                  <c:v>655.27783634494142</c:v>
                </c:pt>
                <c:pt idx="52">
                  <c:v>656.66964612352467</c:v>
                </c:pt>
                <c:pt idx="53">
                  <c:v>658.0589562261099</c:v>
                </c:pt>
                <c:pt idx="54">
                  <c:v>659.4457722951181</c:v>
                </c:pt>
                <c:pt idx="55">
                  <c:v>660.83009994906558</c:v>
                </c:pt>
                <c:pt idx="56">
                  <c:v>662.21194478269661</c:v>
                </c:pt>
                <c:pt idx="57">
                  <c:v>663.59131236711437</c:v>
                </c:pt>
                <c:pt idx="58">
                  <c:v>664.96820824991141</c:v>
                </c:pt>
                <c:pt idx="59">
                  <c:v>666.3426379552991</c:v>
                </c:pt>
                <c:pt idx="60">
                  <c:v>667.71460698423596</c:v>
                </c:pt>
                <c:pt idx="61">
                  <c:v>669.0841208145556</c:v>
                </c:pt>
                <c:pt idx="62">
                  <c:v>670.45118490109326</c:v>
                </c:pt>
                <c:pt idx="63">
                  <c:v>671.81580467581171</c:v>
                </c:pt>
                <c:pt idx="64">
                  <c:v>673.17798554792614</c:v>
                </c:pt>
                <c:pt idx="65">
                  <c:v>674.53773290402853</c:v>
                </c:pt>
                <c:pt idx="66">
                  <c:v>675.89505210821062</c:v>
                </c:pt>
                <c:pt idx="67">
                  <c:v>677.24994850218673</c:v>
                </c:pt>
                <c:pt idx="68">
                  <c:v>678.6024274054148</c:v>
                </c:pt>
                <c:pt idx="69">
                  <c:v>679.95249411521763</c:v>
                </c:pt>
                <c:pt idx="70">
                  <c:v>681.30015390690255</c:v>
                </c:pt>
                <c:pt idx="71">
                  <c:v>682.64541203388058</c:v>
                </c:pt>
                <c:pt idx="72">
                  <c:v>683.98827372778453</c:v>
                </c:pt>
                <c:pt idx="73">
                  <c:v>685.32874419858661</c:v>
                </c:pt>
                <c:pt idx="74">
                  <c:v>686.66682863471522</c:v>
                </c:pt>
                <c:pt idx="75">
                  <c:v>688.00253220317063</c:v>
                </c:pt>
                <c:pt idx="76">
                  <c:v>689.33586004964002</c:v>
                </c:pt>
                <c:pt idx="77">
                  <c:v>690.66681729861193</c:v>
                </c:pt>
                <c:pt idx="78">
                  <c:v>691.99540905348977</c:v>
                </c:pt>
                <c:pt idx="79">
                  <c:v>693.32164039670431</c:v>
                </c:pt>
                <c:pt idx="80">
                  <c:v>694.64551638982596</c:v>
                </c:pt>
                <c:pt idx="81">
                  <c:v>695.96704207367577</c:v>
                </c:pt>
                <c:pt idx="82">
                  <c:v>697.28622246843622</c:v>
                </c:pt>
                <c:pt idx="83">
                  <c:v>698.60306257376055</c:v>
                </c:pt>
                <c:pt idx="84">
                  <c:v>699.91756736888215</c:v>
                </c:pt>
                <c:pt idx="85">
                  <c:v>701.22974181272241</c:v>
                </c:pt>
                <c:pt idx="86">
                  <c:v>702.53959084399844</c:v>
                </c:pt>
                <c:pt idx="87">
                  <c:v>703.84711938133012</c:v>
                </c:pt>
                <c:pt idx="88">
                  <c:v>705.1523323233456</c:v>
                </c:pt>
                <c:pt idx="89">
                  <c:v>706.4552345487873</c:v>
                </c:pt>
                <c:pt idx="90">
                  <c:v>707.75583091661622</c:v>
                </c:pt>
                <c:pt idx="91">
                  <c:v>709.05412626611599</c:v>
                </c:pt>
                <c:pt idx="92">
                  <c:v>710.35012541699621</c:v>
                </c:pt>
                <c:pt idx="93">
                  <c:v>711.643833169495</c:v>
                </c:pt>
                <c:pt idx="94">
                  <c:v>712.93525430448085</c:v>
                </c:pt>
                <c:pt idx="95">
                  <c:v>714.22439358355405</c:v>
                </c:pt>
                <c:pt idx="96">
                  <c:v>715.51125574914704</c:v>
                </c:pt>
                <c:pt idx="97">
                  <c:v>716.79584552462438</c:v>
                </c:pt>
                <c:pt idx="98">
                  <c:v>718.07816761438221</c:v>
                </c:pt>
                <c:pt idx="99">
                  <c:v>719.35822670394634</c:v>
                </c:pt>
                <c:pt idx="100">
                  <c:v>720.63602746007075</c:v>
                </c:pt>
                <c:pt idx="101">
                  <c:v>733.29018669870879</c:v>
                </c:pt>
                <c:pt idx="102">
                  <c:v>745.72149858784655</c:v>
                </c:pt>
                <c:pt idx="103">
                  <c:v>757.93445168801725</c:v>
                </c:pt>
                <c:pt idx="104">
                  <c:v>769.93335920736581</c:v>
                </c:pt>
                <c:pt idx="105">
                  <c:v>781.72236775508986</c:v>
                </c:pt>
                <c:pt idx="106">
                  <c:v>793.30546554462933</c:v>
                </c:pt>
                <c:pt idx="107">
                  <c:v>804.68649008765192</c:v>
                </c:pt>
                <c:pt idx="108">
                  <c:v>815.86913541633771</c:v>
                </c:pt>
                <c:pt idx="109">
                  <c:v>826.85695886826636</c:v>
                </c:pt>
                <c:pt idx="110">
                  <c:v>837.65338746532245</c:v>
                </c:pt>
                <c:pt idx="111">
                  <c:v>848.26172391541854</c:v>
                </c:pt>
                <c:pt idx="112">
                  <c:v>858.68515226346892</c:v>
                </c:pt>
                <c:pt idx="113">
                  <c:v>868.92674321589914</c:v>
                </c:pt>
                <c:pt idx="114">
                  <c:v>878.98945916102616</c:v>
                </c:pt>
                <c:pt idx="115">
                  <c:v>888.87615890587244</c:v>
                </c:pt>
                <c:pt idx="116">
                  <c:v>898.58960214836145</c:v>
                </c:pt>
                <c:pt idx="117">
                  <c:v>908.13245370237587</c:v>
                </c:pt>
                <c:pt idx="118">
                  <c:v>917.50728749181508</c:v>
                </c:pt>
                <c:pt idx="119">
                  <c:v>926.71659032856667</c:v>
                </c:pt>
                <c:pt idx="120">
                  <c:v>935.7627654881868</c:v>
                </c:pt>
                <c:pt idx="121">
                  <c:v>944.64813609605983</c:v>
                </c:pt>
                <c:pt idx="122">
                  <c:v>953.37494833586982</c:v>
                </c:pt>
                <c:pt idx="123">
                  <c:v>961.94537449135703</c:v>
                </c:pt>
                <c:pt idx="124">
                  <c:v>970.36151583154287</c:v>
                </c:pt>
                <c:pt idx="125">
                  <c:v>978.62540534888171</c:v>
                </c:pt>
                <c:pt idx="126">
                  <c:v>986.7390103591315</c:v>
                </c:pt>
                <c:pt idx="127">
                  <c:v>994.70423497112324</c:v>
                </c:pt>
                <c:pt idx="128">
                  <c:v>1002.5229224340414</c:v>
                </c:pt>
                <c:pt idx="129">
                  <c:v>1010.1968573693097</c:v>
                </c:pt>
                <c:pt idx="130">
                  <c:v>1017.727767893694</c:v>
                </c:pt>
                <c:pt idx="131">
                  <c:v>1025.1173276397933</c:v>
                </c:pt>
                <c:pt idx="132">
                  <c:v>1032.3671576796751</c:v>
                </c:pt>
                <c:pt idx="133">
                  <c:v>1039.4788283570372</c:v>
                </c:pt>
                <c:pt idx="134">
                  <c:v>1046.4538610329246</c:v>
                </c:pt>
                <c:pt idx="135">
                  <c:v>1053.2937297497049</c:v>
                </c:pt>
                <c:pt idx="136">
                  <c:v>1059.9998628177061</c:v>
                </c:pt>
                <c:pt idx="137">
                  <c:v>1066.5736443286389</c:v>
                </c:pt>
                <c:pt idx="138">
                  <c:v>1073.0164155996674</c:v>
                </c:pt>
                <c:pt idx="139">
                  <c:v>1079.3294765517524</c:v>
                </c:pt>
                <c:pt idx="140">
                  <c:v>1085.5140870256648</c:v>
                </c:pt>
                <c:pt idx="141">
                  <c:v>1091.571468038861</c:v>
                </c:pt>
                <c:pt idx="142">
                  <c:v>1097.5028029862146</c:v>
                </c:pt>
                <c:pt idx="143">
                  <c:v>1103.3092387874235</c:v>
                </c:pt>
                <c:pt idx="144">
                  <c:v>1108.9918869837388</c:v>
                </c:pt>
                <c:pt idx="145">
                  <c:v>1114.5518247865066</c:v>
                </c:pt>
                <c:pt idx="146">
                  <c:v>1119.990096079867</c:v>
                </c:pt>
                <c:pt idx="147">
                  <c:v>1125.3077123798205</c:v>
                </c:pt>
                <c:pt idx="148">
                  <c:v>1130.505653751741</c:v>
                </c:pt>
                <c:pt idx="149">
                  <c:v>1135.5848696882974</c:v>
                </c:pt>
                <c:pt idx="150">
                  <c:v>1140.5462799496363</c:v>
                </c:pt>
                <c:pt idx="151">
                  <c:v>1145.3907753675703</c:v>
                </c:pt>
                <c:pt idx="152">
                  <c:v>1150.1192186154251</c:v>
                </c:pt>
                <c:pt idx="153">
                  <c:v>1154.7324449451023</c:v>
                </c:pt>
                <c:pt idx="154">
                  <c:v>1159.2312628928348</c:v>
                </c:pt>
                <c:pt idx="155">
                  <c:v>1163.6164549550306</c:v>
                </c:pt>
                <c:pt idx="156">
                  <c:v>1167.8887782355278</c:v>
                </c:pt>
                <c:pt idx="157">
                  <c:v>1172.0489650655165</c:v>
                </c:pt>
                <c:pt idx="158">
                  <c:v>1176.0977235973182</c:v>
                </c:pt>
                <c:pt idx="159">
                  <c:v>1180.0357383731548</c:v>
                </c:pt>
                <c:pt idx="160">
                  <c:v>1183.863670869988</c:v>
                </c:pt>
                <c:pt idx="161">
                  <c:v>1187.5821600214581</c:v>
                </c:pt>
                <c:pt idx="162">
                  <c:v>1191.191822717906</c:v>
                </c:pt>
                <c:pt idx="163">
                  <c:v>1194.6932542854245</c:v>
                </c:pt>
                <c:pt idx="164">
                  <c:v>1198.0870289448487</c:v>
                </c:pt>
                <c:pt idx="165">
                  <c:v>1201.3737002515654</c:v>
                </c:pt>
                <c:pt idx="166">
                  <c:v>1204.5538015169959</c:v>
                </c:pt>
                <c:pt idx="167">
                  <c:v>1207.6278462125904</c:v>
                </c:pt>
                <c:pt idx="168">
                  <c:v>1210.5963283571609</c:v>
                </c:pt>
                <c:pt idx="169">
                  <c:v>1213.4597228883727</c:v>
                </c:pt>
                <c:pt idx="170">
                  <c:v>1216.2184860192247</c:v>
                </c:pt>
                <c:pt idx="171">
                  <c:v>1218.8730555803638</c:v>
                </c:pt>
                <c:pt idx="172">
                  <c:v>1221.4238513491091</c:v>
                </c:pt>
                <c:pt idx="173">
                  <c:v>1223.8712753661061</c:v>
                </c:pt>
                <c:pt idx="174">
                  <c:v>1226.2157122406047</c:v>
                </c:pt>
                <c:pt idx="175">
                  <c:v>1228.4575294454376</c:v>
                </c:pt>
                <c:pt idx="176">
                  <c:v>1230.5970776029069</c:v>
                </c:pt>
                <c:pt idx="177">
                  <c:v>1232.6346907629454</c:v>
                </c:pt>
                <c:pt idx="178">
                  <c:v>1234.5706866751343</c:v>
                </c:pt>
                <c:pt idx="179">
                  <c:v>1236.4053670564397</c:v>
                </c:pt>
                <c:pt idx="180">
                  <c:v>1238.1390178568838</c:v>
                </c:pt>
                <c:pt idx="181">
                  <c:v>1239.7719095258374</c:v>
                </c:pt>
                <c:pt idx="182">
                  <c:v>1241.3042972822075</c:v>
                </c:pt>
                <c:pt idx="183">
                  <c:v>1242.7364213925548</c:v>
                </c:pt>
                <c:pt idx="184">
                  <c:v>1244.068507462136</c:v>
                </c:pt>
                <c:pt idx="185">
                  <c:v>1245.3007667450677</c:v>
                </c:pt>
                <c:pt idx="186">
                  <c:v>1246.4333964813013</c:v>
                </c:pt>
                <c:pt idx="187">
                  <c:v>1247.4665802699083</c:v>
                </c:pt>
                <c:pt idx="188">
                  <c:v>1248.4004884903013</c:v>
                </c:pt>
                <c:pt idx="189">
                  <c:v>1249.2352787854261</c:v>
                </c:pt>
                <c:pt idx="190">
                  <c:v>1249.9710966234688</c:v>
                </c:pt>
                <c:pt idx="191">
                  <c:v>1250.6080759569568</c:v>
                </c:pt>
                <c:pt idx="192">
                  <c:v>1251.1463399997292</c:v>
                </c:pt>
                <c:pt idx="193">
                  <c:v>1251.5860021423423</c:v>
                </c:pt>
                <c:pt idx="194">
                  <c:v>1251.9271670240223</c:v>
                </c:pt>
                <c:pt idx="195">
                  <c:v>1252.1699317732334</c:v>
                </c:pt>
                <c:pt idx="196">
                  <c:v>1252.3143874185687</c:v>
                </c:pt>
                <c:pt idx="197">
                  <c:v>1252.3606204571852</c:v>
                </c:pt>
                <c:pt idx="198">
                  <c:v>1252.308714550971</c:v>
                </c:pt>
                <c:pt idx="199">
                  <c:v>1252.1587523041126</c:v>
                </c:pt>
                <c:pt idx="200">
                  <c:v>1251.91081706358</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54.243001423438201</c:v>
                </c:pt>
              </c:numCache>
            </c:numRef>
          </c:xVal>
          <c:yVal>
            <c:numRef>
              <c:f>Trajecto!$C$158</c:f>
              <c:numCache>
                <c:formatCode>0</c:formatCode>
                <c:ptCount val="1"/>
                <c:pt idx="0">
                  <c:v>625.95540853179</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316.20625979740527</c:v>
                </c:pt>
              </c:numCache>
            </c:numRef>
          </c:xVal>
          <c:yVal>
            <c:numRef>
              <c:f>Trajecto!$C$159</c:f>
              <c:numCache>
                <c:formatCode>0</c:formatCode>
                <c:ptCount val="1"/>
                <c:pt idx="0">
                  <c:v>626.15719370928434</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{4281B208-B36A-40AB-AE05-B36BAE811B3C}</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212.39382502540411</c:v>
                </c:pt>
                <c:pt idx="1">
                  <c:v>235.39382502540411</c:v>
                </c:pt>
                <c:pt idx="2">
                  <c:v>235.39382502540411</c:v>
                </c:pt>
                <c:pt idx="3">
                  <c:v>212.39382502540411</c:v>
                </c:pt>
                <c:pt idx="4">
                  <c:v>235.39382502540411</c:v>
                </c:pt>
                <c:pt idx="5">
                  <c:v>235.39382502540411</c:v>
                </c:pt>
                <c:pt idx="6">
                  <c:v>220.39382502540411</c:v>
                </c:pt>
                <c:pt idx="7">
                  <c:v>220.39382502540411</c:v>
                </c:pt>
                <c:pt idx="8">
                  <c:v>235.39382502540411</c:v>
                </c:pt>
                <c:pt idx="9">
                  <c:v>220.39382502540411</c:v>
                </c:pt>
                <c:pt idx="10">
                  <c:v>219.99382502540411</c:v>
                </c:pt>
                <c:pt idx="11">
                  <c:v>219.19382502540412</c:v>
                </c:pt>
                <c:pt idx="12">
                  <c:v>218.39382502540411</c:v>
                </c:pt>
                <c:pt idx="13">
                  <c:v>217.39382502540411</c:v>
                </c:pt>
                <c:pt idx="14">
                  <c:v>216.19382502540412</c:v>
                </c:pt>
                <c:pt idx="15">
                  <c:v>212.39382502540411</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212.39382502540411</c:v>
                </c:pt>
                <c:pt idx="1">
                  <c:v>189.39382502540411</c:v>
                </c:pt>
                <c:pt idx="2">
                  <c:v>189.39382502540411</c:v>
                </c:pt>
                <c:pt idx="3">
                  <c:v>212.39382502540411</c:v>
                </c:pt>
                <c:pt idx="4">
                  <c:v>189.39382502540411</c:v>
                </c:pt>
                <c:pt idx="5">
                  <c:v>189.39382502540411</c:v>
                </c:pt>
                <c:pt idx="6">
                  <c:v>204.39382502540411</c:v>
                </c:pt>
                <c:pt idx="7">
                  <c:v>204.39382502540411</c:v>
                </c:pt>
                <c:pt idx="8">
                  <c:v>189.39382502540411</c:v>
                </c:pt>
                <c:pt idx="9">
                  <c:v>204.39382502540411</c:v>
                </c:pt>
                <c:pt idx="10">
                  <c:v>204.79382502540412</c:v>
                </c:pt>
                <c:pt idx="11">
                  <c:v>205.5938250254041</c:v>
                </c:pt>
                <c:pt idx="12">
                  <c:v>206.39382502540411</c:v>
                </c:pt>
                <c:pt idx="13">
                  <c:v>207.39382502540411</c:v>
                </c:pt>
                <c:pt idx="14">
                  <c:v>208.5938250254041</c:v>
                </c:pt>
                <c:pt idx="15">
                  <c:v>212.39382502540411</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{497E981B-C523-4436-859D-728EF26777EC}</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212.39382502540411</c:v>
                </c:pt>
                <c:pt idx="1">
                  <c:v>212.39382502540411</c:v>
                </c:pt>
                <c:pt idx="2">
                  <c:v>222.39382502540411</c:v>
                </c:pt>
                <c:pt idx="3">
                  <c:v>212.39382502540411</c:v>
                </c:pt>
                <c:pt idx="4">
                  <c:v>222.39382502540411</c:v>
                </c:pt>
                <c:pt idx="5">
                  <c:v>225.39382502540411</c:v>
                </c:pt>
                <c:pt idx="6">
                  <c:v>229.39382502540411</c:v>
                </c:pt>
                <c:pt idx="7">
                  <c:v>232.39382502540411</c:v>
                </c:pt>
                <c:pt idx="8">
                  <c:v>237.39382502540411</c:v>
                </c:pt>
                <c:pt idx="9">
                  <c:v>242.39382502540411</c:v>
                </c:pt>
                <c:pt idx="10">
                  <c:v>248.39382502540411</c:v>
                </c:pt>
                <c:pt idx="11">
                  <c:v>260.39382502540411</c:v>
                </c:pt>
                <c:pt idx="12">
                  <c:v>274.39382502540411</c:v>
                </c:pt>
                <c:pt idx="13">
                  <c:v>249.39382502540411</c:v>
                </c:pt>
                <c:pt idx="14">
                  <c:v>242.39382502540411</c:v>
                </c:pt>
                <c:pt idx="15">
                  <c:v>227.39382502540411</c:v>
                </c:pt>
                <c:pt idx="16">
                  <c:v>212.39382502540411</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212.39382502540411</c:v>
                </c:pt>
                <c:pt idx="1">
                  <c:v>212.39382502540411</c:v>
                </c:pt>
                <c:pt idx="2">
                  <c:v>202.39382502540411</c:v>
                </c:pt>
                <c:pt idx="3">
                  <c:v>212.39382502540411</c:v>
                </c:pt>
                <c:pt idx="4">
                  <c:v>202.39382502540411</c:v>
                </c:pt>
                <c:pt idx="5">
                  <c:v>199.39382502540411</c:v>
                </c:pt>
                <c:pt idx="6">
                  <c:v>195.39382502540411</c:v>
                </c:pt>
                <c:pt idx="7">
                  <c:v>192.39382502540411</c:v>
                </c:pt>
                <c:pt idx="8">
                  <c:v>187.39382502540411</c:v>
                </c:pt>
                <c:pt idx="9">
                  <c:v>182.39382502540411</c:v>
                </c:pt>
                <c:pt idx="10">
                  <c:v>176.39382502540411</c:v>
                </c:pt>
                <c:pt idx="11">
                  <c:v>164.39382502540411</c:v>
                </c:pt>
                <c:pt idx="12">
                  <c:v>150.39382502540411</c:v>
                </c:pt>
                <c:pt idx="13">
                  <c:v>175.39382502540411</c:v>
                </c:pt>
                <c:pt idx="14">
                  <c:v>182.39382502540411</c:v>
                </c:pt>
                <c:pt idx="15">
                  <c:v>197.39382502540411</c:v>
                </c:pt>
                <c:pt idx="16">
                  <c:v>212.39382502540411</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212.39382502540411</c:v>
                </c:pt>
                <c:pt idx="1">
                  <c:v>229.39382502540411</c:v>
                </c:pt>
                <c:pt idx="2">
                  <c:v>223.39382502540411</c:v>
                </c:pt>
                <c:pt idx="3">
                  <c:v>212.39382502540411</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212.39382502540411</c:v>
                </c:pt>
                <c:pt idx="1">
                  <c:v>195.39382502540411</c:v>
                </c:pt>
                <c:pt idx="2">
                  <c:v>201.39382502540411</c:v>
                </c:pt>
                <c:pt idx="3">
                  <c:v>212.39382502540411</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{B51C8749-5114-487E-AC6A-A20BFDDD7B7C}</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216.97200569375281</c:v>
                </c:pt>
                <c:pt idx="1">
                  <c:v>216.97200569375281</c:v>
                </c:pt>
                <c:pt idx="2">
                  <c:v>216.97200569375281</c:v>
                </c:pt>
                <c:pt idx="3">
                  <c:v>248.2697761203423</c:v>
                </c:pt>
                <c:pt idx="4">
                  <c:v>216.97200569375281</c:v>
                </c:pt>
                <c:pt idx="5">
                  <c:v>185.67423526716331</c:v>
                </c:pt>
                <c:pt idx="6">
                  <c:v>216.97200569375281</c:v>
                </c:pt>
              </c:numCache>
            </c:numRef>
          </c:xVal>
          <c:yVal>
            <c:numRef>
              <c:f>Trajecto!$C$124:$C$130</c:f>
              <c:numCache>
                <c:formatCode>0</c:formatCode>
                <c:ptCount val="7"/>
                <c:pt idx="0">
                  <c:v>1251.91081706358</c:v>
                </c:pt>
                <c:pt idx="1">
                  <c:v>625.95540853179</c:v>
                </c:pt>
                <c:pt idx="2">
                  <c:v>0</c:v>
                </c:pt>
                <c:pt idx="3">
                  <c:v>62.595540853179003</c:v>
                </c:pt>
                <c:pt idx="4">
                  <c:v>0</c:v>
                </c:pt>
                <c:pt idx="5">
                  <c:v>62.595540853179003</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1252.3143874185687</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3.9999999999999831</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4.999999999999976</c:v>
                </c:pt>
                <c:pt idx="109">
                  <c:v>#N/A</c:v>
                </c:pt>
                <c:pt idx="110">
                  <c:v>#N/A</c:v>
                </c:pt>
                <c:pt idx="111">
                  <c:v>#N/A</c:v>
                </c:pt>
                <c:pt idx="112">
                  <c:v>#N/A</c:v>
                </c:pt>
                <c:pt idx="113">
                  <c:v>#N/A</c:v>
                </c:pt>
                <c:pt idx="114">
                  <c:v>#N/A</c:v>
                </c:pt>
                <c:pt idx="115">
                  <c:v>#N/A</c:v>
                </c:pt>
                <c:pt idx="116">
                  <c:v>#N/A</c:v>
                </c:pt>
                <c:pt idx="117">
                  <c:v>#N/A</c:v>
                </c:pt>
                <c:pt idx="118">
                  <c:v>5.9999999999999725</c:v>
                </c:pt>
                <c:pt idx="119">
                  <c:v>#N/A</c:v>
                </c:pt>
                <c:pt idx="120">
                  <c:v>#N/A</c:v>
                </c:pt>
                <c:pt idx="121">
                  <c:v>#N/A</c:v>
                </c:pt>
                <c:pt idx="122">
                  <c:v>#N/A</c:v>
                </c:pt>
                <c:pt idx="123">
                  <c:v>#N/A</c:v>
                </c:pt>
                <c:pt idx="124">
                  <c:v>#N/A</c:v>
                </c:pt>
                <c:pt idx="125">
                  <c:v>#N/A</c:v>
                </c:pt>
                <c:pt idx="126">
                  <c:v>#N/A</c:v>
                </c:pt>
                <c:pt idx="127">
                  <c:v>#N/A</c:v>
                </c:pt>
                <c:pt idx="128">
                  <c:v>6.9999999999999689</c:v>
                </c:pt>
                <c:pt idx="129">
                  <c:v>#N/A</c:v>
                </c:pt>
                <c:pt idx="130">
                  <c:v>#N/A</c:v>
                </c:pt>
                <c:pt idx="131">
                  <c:v>#N/A</c:v>
                </c:pt>
                <c:pt idx="132">
                  <c:v>#N/A</c:v>
                </c:pt>
                <c:pt idx="133">
                  <c:v>#N/A</c:v>
                </c:pt>
                <c:pt idx="134">
                  <c:v>#N/A</c:v>
                </c:pt>
                <c:pt idx="135">
                  <c:v>#N/A</c:v>
                </c:pt>
                <c:pt idx="136">
                  <c:v>#N/A</c:v>
                </c:pt>
                <c:pt idx="137">
                  <c:v>#N/A</c:v>
                </c:pt>
                <c:pt idx="138">
                  <c:v>7.9999999999999654</c:v>
                </c:pt>
                <c:pt idx="139">
                  <c:v>#N/A</c:v>
                </c:pt>
                <c:pt idx="140">
                  <c:v>#N/A</c:v>
                </c:pt>
                <c:pt idx="141">
                  <c:v>#N/A</c:v>
                </c:pt>
                <c:pt idx="142">
                  <c:v>#N/A</c:v>
                </c:pt>
                <c:pt idx="143">
                  <c:v>#N/A</c:v>
                </c:pt>
                <c:pt idx="144">
                  <c:v>#N/A</c:v>
                </c:pt>
                <c:pt idx="145">
                  <c:v>#N/A</c:v>
                </c:pt>
                <c:pt idx="146">
                  <c:v>#N/A</c:v>
                </c:pt>
                <c:pt idx="147">
                  <c:v>#N/A</c:v>
                </c:pt>
                <c:pt idx="148">
                  <c:v>8.9999999999999627</c:v>
                </c:pt>
                <c:pt idx="149">
                  <c:v>#N/A</c:v>
                </c:pt>
                <c:pt idx="150">
                  <c:v>#N/A</c:v>
                </c:pt>
                <c:pt idx="151">
                  <c:v>#N/A</c:v>
                </c:pt>
                <c:pt idx="152">
                  <c:v>#N/A</c:v>
                </c:pt>
                <c:pt idx="153">
                  <c:v>#N/A</c:v>
                </c:pt>
                <c:pt idx="154">
                  <c:v>#N/A</c:v>
                </c:pt>
                <c:pt idx="155">
                  <c:v>#N/A</c:v>
                </c:pt>
                <c:pt idx="156">
                  <c:v>#N/A</c:v>
                </c:pt>
                <c:pt idx="157">
                  <c:v>#N/A</c:v>
                </c:pt>
                <c:pt idx="158">
                  <c:v>9.9999999999999591</c:v>
                </c:pt>
                <c:pt idx="159">
                  <c:v>#N/A</c:v>
                </c:pt>
                <c:pt idx="160">
                  <c:v>#N/A</c:v>
                </c:pt>
                <c:pt idx="161">
                  <c:v>#N/A</c:v>
                </c:pt>
                <c:pt idx="162">
                  <c:v>#N/A</c:v>
                </c:pt>
                <c:pt idx="163">
                  <c:v>#N/A</c:v>
                </c:pt>
                <c:pt idx="164">
                  <c:v>#N/A</c:v>
                </c:pt>
                <c:pt idx="165">
                  <c:v>#N/A</c:v>
                </c:pt>
                <c:pt idx="166">
                  <c:v>#N/A</c:v>
                </c:pt>
                <c:pt idx="167">
                  <c:v>#N/A</c:v>
                </c:pt>
                <c:pt idx="168">
                  <c:v>10.999999999999956</c:v>
                </c:pt>
                <c:pt idx="169">
                  <c:v>#N/A</c:v>
                </c:pt>
                <c:pt idx="170">
                  <c:v>#N/A</c:v>
                </c:pt>
                <c:pt idx="171">
                  <c:v>#N/A</c:v>
                </c:pt>
                <c:pt idx="172">
                  <c:v>#N/A</c:v>
                </c:pt>
                <c:pt idx="173">
                  <c:v>#N/A</c:v>
                </c:pt>
                <c:pt idx="174">
                  <c:v>#N/A</c:v>
                </c:pt>
                <c:pt idx="175">
                  <c:v>#N/A</c:v>
                </c:pt>
                <c:pt idx="176">
                  <c:v>#N/A</c:v>
                </c:pt>
                <c:pt idx="177">
                  <c:v>#N/A</c:v>
                </c:pt>
                <c:pt idx="178">
                  <c:v>11.999999999999952</c:v>
                </c:pt>
                <c:pt idx="179">
                  <c:v>#N/A</c:v>
                </c:pt>
                <c:pt idx="180">
                  <c:v>#N/A</c:v>
                </c:pt>
                <c:pt idx="181">
                  <c:v>#N/A</c:v>
                </c:pt>
                <c:pt idx="182">
                  <c:v>#N/A</c:v>
                </c:pt>
                <c:pt idx="183">
                  <c:v>#N/A</c:v>
                </c:pt>
                <c:pt idx="184">
                  <c:v>#N/A</c:v>
                </c:pt>
                <c:pt idx="185">
                  <c:v>#N/A</c:v>
                </c:pt>
                <c:pt idx="186">
                  <c:v>#N/A</c:v>
                </c:pt>
                <c:pt idx="187">
                  <c:v>#N/A</c:v>
                </c:pt>
                <c:pt idx="188">
                  <c:v>12.999999999999948</c:v>
                </c:pt>
                <c:pt idx="189">
                  <c:v>#N/A</c:v>
                </c:pt>
                <c:pt idx="190">
                  <c:v>#N/A</c:v>
                </c:pt>
                <c:pt idx="191">
                  <c:v>#N/A</c:v>
                </c:pt>
                <c:pt idx="192">
                  <c:v>#N/A</c:v>
                </c:pt>
                <c:pt idx="193">
                  <c:v>#N/A</c:v>
                </c:pt>
                <c:pt idx="194">
                  <c:v>#N/A</c:v>
                </c:pt>
                <c:pt idx="195">
                  <c:v>#N/A</c:v>
                </c:pt>
                <c:pt idx="196">
                  <c:v>#N/A</c:v>
                </c:pt>
                <c:pt idx="197">
                  <c:v>#N/A</c:v>
                </c:pt>
                <c:pt idx="198">
                  <c:v>13.999999999999945</c:v>
                </c:pt>
                <c:pt idx="199">
                  <c:v>#N/A</c:v>
                </c:pt>
                <c:pt idx="200">
                  <c:v>#N/A</c:v>
                </c:pt>
                <c:pt idx="201">
                  <c:v>#N/A</c:v>
                </c:pt>
                <c:pt idx="202">
                  <c:v>#N/A</c:v>
                </c:pt>
                <c:pt idx="203">
                  <c:v>#N/A</c:v>
                </c:pt>
                <c:pt idx="204">
                  <c:v>#N/A</c:v>
                </c:pt>
                <c:pt idx="205">
                  <c:v>#N/A</c:v>
                </c:pt>
                <c:pt idx="206">
                  <c:v>#N/A</c:v>
                </c:pt>
                <c:pt idx="207">
                  <c:v>#N/A</c:v>
                </c:pt>
                <c:pt idx="208">
                  <c:v>14.999999999999941</c:v>
                </c:pt>
                <c:pt idx="209">
                  <c:v>#N/A</c:v>
                </c:pt>
                <c:pt idx="210">
                  <c:v>#N/A</c:v>
                </c:pt>
                <c:pt idx="211">
                  <c:v>#N/A</c:v>
                </c:pt>
                <c:pt idx="212">
                  <c:v>#N/A</c:v>
                </c:pt>
                <c:pt idx="213">
                  <c:v>#N/A</c:v>
                </c:pt>
                <c:pt idx="214">
                  <c:v>#N/A</c:v>
                </c:pt>
                <c:pt idx="215">
                  <c:v>#N/A</c:v>
                </c:pt>
                <c:pt idx="216">
                  <c:v>#N/A</c:v>
                </c:pt>
                <c:pt idx="217">
                  <c:v>#N/A</c:v>
                </c:pt>
                <c:pt idx="218">
                  <c:v>15.999999999999938</c:v>
                </c:pt>
                <c:pt idx="219">
                  <c:v>#N/A</c:v>
                </c:pt>
                <c:pt idx="220">
                  <c:v>#N/A</c:v>
                </c:pt>
                <c:pt idx="221">
                  <c:v>#N/A</c:v>
                </c:pt>
                <c:pt idx="222">
                  <c:v>#N/A</c:v>
                </c:pt>
                <c:pt idx="223">
                  <c:v>#N/A</c:v>
                </c:pt>
                <c:pt idx="224">
                  <c:v>#N/A</c:v>
                </c:pt>
                <c:pt idx="225">
                  <c:v>#N/A</c:v>
                </c:pt>
                <c:pt idx="226">
                  <c:v>#N/A</c:v>
                </c:pt>
                <c:pt idx="227">
                  <c:v>#N/A</c:v>
                </c:pt>
                <c:pt idx="228">
                  <c:v>16.99999999999995</c:v>
                </c:pt>
                <c:pt idx="229">
                  <c:v>#N/A</c:v>
                </c:pt>
                <c:pt idx="230">
                  <c:v>#N/A</c:v>
                </c:pt>
                <c:pt idx="231">
                  <c:v>#N/A</c:v>
                </c:pt>
                <c:pt idx="232">
                  <c:v>#N/A</c:v>
                </c:pt>
                <c:pt idx="233">
                  <c:v>#N/A</c:v>
                </c:pt>
                <c:pt idx="234">
                  <c:v>#N/A</c:v>
                </c:pt>
                <c:pt idx="235">
                  <c:v>#N/A</c:v>
                </c:pt>
                <c:pt idx="236">
                  <c:v>#N/A</c:v>
                </c:pt>
                <c:pt idx="237">
                  <c:v>#N/A</c:v>
                </c:pt>
                <c:pt idx="238">
                  <c:v>17.999999999999964</c:v>
                </c:pt>
                <c:pt idx="239">
                  <c:v>#N/A</c:v>
                </c:pt>
                <c:pt idx="240">
                  <c:v>#N/A</c:v>
                </c:pt>
                <c:pt idx="241">
                  <c:v>#N/A</c:v>
                </c:pt>
                <c:pt idx="242">
                  <c:v>#N/A</c:v>
                </c:pt>
                <c:pt idx="243">
                  <c:v>#N/A</c:v>
                </c:pt>
                <c:pt idx="244">
                  <c:v>#N/A</c:v>
                </c:pt>
                <c:pt idx="245">
                  <c:v>#N/A</c:v>
                </c:pt>
                <c:pt idx="246">
                  <c:v>#N/A</c:v>
                </c:pt>
                <c:pt idx="247">
                  <c:v>#N/A</c:v>
                </c:pt>
                <c:pt idx="248">
                  <c:v>18.999999999999979</c:v>
                </c:pt>
                <c:pt idx="249">
                  <c:v>#N/A</c:v>
                </c:pt>
                <c:pt idx="250">
                  <c:v>#N/A</c:v>
                </c:pt>
                <c:pt idx="251">
                  <c:v>#N/A</c:v>
                </c:pt>
                <c:pt idx="252">
                  <c:v>#N/A</c:v>
                </c:pt>
                <c:pt idx="253">
                  <c:v>#N/A</c:v>
                </c:pt>
                <c:pt idx="254">
                  <c:v>#N/A</c:v>
                </c:pt>
                <c:pt idx="255">
                  <c:v>#N/A</c:v>
                </c:pt>
                <c:pt idx="256">
                  <c:v>#N/A</c:v>
                </c:pt>
                <c:pt idx="257">
                  <c:v>#N/A</c:v>
                </c:pt>
                <c:pt idx="258">
                  <c:v>19.999999999999993</c:v>
                </c:pt>
                <c:pt idx="259">
                  <c:v>#N/A</c:v>
                </c:pt>
                <c:pt idx="260">
                  <c:v>#N/A</c:v>
                </c:pt>
                <c:pt idx="261">
                  <c:v>#N/A</c:v>
                </c:pt>
                <c:pt idx="262">
                  <c:v>#N/A</c:v>
                </c:pt>
                <c:pt idx="263">
                  <c:v>#N/A</c:v>
                </c:pt>
                <c:pt idx="264">
                  <c:v>#N/A</c:v>
                </c:pt>
                <c:pt idx="265">
                  <c:v>#N/A</c:v>
                </c:pt>
                <c:pt idx="266">
                  <c:v>#N/A</c:v>
                </c:pt>
                <c:pt idx="267">
                  <c:v>#N/A</c:v>
                </c:pt>
                <c:pt idx="268">
                  <c:v>21.000000000000007</c:v>
                </c:pt>
                <c:pt idx="269">
                  <c:v>#N/A</c:v>
                </c:pt>
                <c:pt idx="270">
                  <c:v>#N/A</c:v>
                </c:pt>
                <c:pt idx="271">
                  <c:v>#N/A</c:v>
                </c:pt>
                <c:pt idx="272">
                  <c:v>#N/A</c:v>
                </c:pt>
                <c:pt idx="273">
                  <c:v>#N/A</c:v>
                </c:pt>
                <c:pt idx="274">
                  <c:v>#N/A</c:v>
                </c:pt>
                <c:pt idx="275">
                  <c:v>#N/A</c:v>
                </c:pt>
                <c:pt idx="276">
                  <c:v>#N/A</c:v>
                </c:pt>
                <c:pt idx="277">
                  <c:v>#N/A</c:v>
                </c:pt>
                <c:pt idx="278">
                  <c:v>22.000000000000021</c:v>
                </c:pt>
                <c:pt idx="279">
                  <c:v>#N/A</c:v>
                </c:pt>
                <c:pt idx="280">
                  <c:v>#N/A</c:v>
                </c:pt>
                <c:pt idx="281">
                  <c:v>#N/A</c:v>
                </c:pt>
                <c:pt idx="282">
                  <c:v>#N/A</c:v>
                </c:pt>
                <c:pt idx="283">
                  <c:v>#N/A</c:v>
                </c:pt>
                <c:pt idx="284">
                  <c:v>#N/A</c:v>
                </c:pt>
                <c:pt idx="285">
                  <c:v>#N/A</c:v>
                </c:pt>
                <c:pt idx="286">
                  <c:v>#N/A</c:v>
                </c:pt>
                <c:pt idx="287">
                  <c:v>#N/A</c:v>
                </c:pt>
                <c:pt idx="288">
                  <c:v>23.000000000000036</c:v>
                </c:pt>
                <c:pt idx="289">
                  <c:v>#N/A</c:v>
                </c:pt>
                <c:pt idx="290">
                  <c:v>#N/A</c:v>
                </c:pt>
                <c:pt idx="291">
                  <c:v>#N/A</c:v>
                </c:pt>
                <c:pt idx="292">
                  <c:v>#N/A</c:v>
                </c:pt>
                <c:pt idx="293">
                  <c:v>#N/A</c:v>
                </c:pt>
                <c:pt idx="294">
                  <c:v>#N/A</c:v>
                </c:pt>
                <c:pt idx="295">
                  <c:v>#N/A</c:v>
                </c:pt>
                <c:pt idx="296">
                  <c:v>#N/A</c:v>
                </c:pt>
                <c:pt idx="297">
                  <c:v>#N/A</c:v>
                </c:pt>
                <c:pt idx="298">
                  <c:v>24.00000000000005</c:v>
                </c:pt>
                <c:pt idx="299">
                  <c:v>#N/A</c:v>
                </c:pt>
                <c:pt idx="300">
                  <c:v>#N/A</c:v>
                </c:pt>
                <c:pt idx="301">
                  <c:v>#N/A</c:v>
                </c:pt>
                <c:pt idx="302">
                  <c:v>#N/A</c:v>
                </c:pt>
                <c:pt idx="303">
                  <c:v>#N/A</c:v>
                </c:pt>
                <c:pt idx="304">
                  <c:v>#N/A</c:v>
                </c:pt>
                <c:pt idx="305">
                  <c:v>#N/A</c:v>
                </c:pt>
                <c:pt idx="306">
                  <c:v>#N/A</c:v>
                </c:pt>
                <c:pt idx="307">
                  <c:v>#N/A</c:v>
                </c:pt>
                <c:pt idx="308">
                  <c:v>25.000000000000064</c:v>
                </c:pt>
                <c:pt idx="309">
                  <c:v>#N/A</c:v>
                </c:pt>
                <c:pt idx="310">
                  <c:v>#N/A</c:v>
                </c:pt>
                <c:pt idx="311">
                  <c:v>#N/A</c:v>
                </c:pt>
                <c:pt idx="312">
                  <c:v>#N/A</c:v>
                </c:pt>
                <c:pt idx="313">
                  <c:v>#N/A</c:v>
                </c:pt>
                <c:pt idx="314">
                  <c:v>#N/A</c:v>
                </c:pt>
                <c:pt idx="315">
                  <c:v>#N/A</c:v>
                </c:pt>
                <c:pt idx="316">
                  <c:v>#N/A</c:v>
                </c:pt>
                <c:pt idx="317">
                  <c:v>#N/A</c:v>
                </c:pt>
                <c:pt idx="318">
                  <c:v>26.000000000000078</c:v>
                </c:pt>
                <c:pt idx="319">
                  <c:v>#N/A</c:v>
                </c:pt>
                <c:pt idx="320">
                  <c:v>#N/A</c:v>
                </c:pt>
                <c:pt idx="321">
                  <c:v>#N/A</c:v>
                </c:pt>
                <c:pt idx="322">
                  <c:v>#N/A</c:v>
                </c:pt>
                <c:pt idx="323">
                  <c:v>#N/A</c:v>
                </c:pt>
                <c:pt idx="324">
                  <c:v>#N/A</c:v>
                </c:pt>
                <c:pt idx="325">
                  <c:v>#N/A</c:v>
                </c:pt>
                <c:pt idx="326">
                  <c:v>#N/A</c:v>
                </c:pt>
                <c:pt idx="327">
                  <c:v>#N/A</c:v>
                </c:pt>
                <c:pt idx="328">
                  <c:v>27.000000000000092</c:v>
                </c:pt>
                <c:pt idx="329">
                  <c:v>#N/A</c:v>
                </c:pt>
                <c:pt idx="330">
                  <c:v>#N/A</c:v>
                </c:pt>
                <c:pt idx="331">
                  <c:v>#N/A</c:v>
                </c:pt>
                <c:pt idx="332">
                  <c:v>#N/A</c:v>
                </c:pt>
                <c:pt idx="333">
                  <c:v>#N/A</c:v>
                </c:pt>
                <c:pt idx="334">
                  <c:v>#N/A</c:v>
                </c:pt>
                <c:pt idx="335">
                  <c:v>#N/A</c:v>
                </c:pt>
                <c:pt idx="336">
                  <c:v>#N/A</c:v>
                </c:pt>
                <c:pt idx="337">
                  <c:v>#N/A</c:v>
                </c:pt>
                <c:pt idx="338">
                  <c:v>28.000000000000107</c:v>
                </c:pt>
                <c:pt idx="339">
                  <c:v>#N/A</c:v>
                </c:pt>
                <c:pt idx="340">
                  <c:v>#N/A</c:v>
                </c:pt>
                <c:pt idx="341">
                  <c:v>#N/A</c:v>
                </c:pt>
                <c:pt idx="342">
                  <c:v>#N/A</c:v>
                </c:pt>
                <c:pt idx="343">
                  <c:v>#N/A</c:v>
                </c:pt>
                <c:pt idx="344">
                  <c:v>#N/A</c:v>
                </c:pt>
                <c:pt idx="345">
                  <c:v>#N/A</c:v>
                </c:pt>
                <c:pt idx="346">
                  <c:v>#N/A</c:v>
                </c:pt>
                <c:pt idx="347">
                  <c:v>#N/A</c:v>
                </c:pt>
                <c:pt idx="348">
                  <c:v>29.000000000000121</c:v>
                </c:pt>
                <c:pt idx="349">
                  <c:v>#N/A</c:v>
                </c:pt>
                <c:pt idx="350">
                  <c:v>#N/A</c:v>
                </c:pt>
                <c:pt idx="351">
                  <c:v>#N/A</c:v>
                </c:pt>
                <c:pt idx="352">
                  <c:v>#N/A</c:v>
                </c:pt>
                <c:pt idx="353">
                  <c:v>#N/A</c:v>
                </c:pt>
                <c:pt idx="354">
                  <c:v>#N/A</c:v>
                </c:pt>
                <c:pt idx="355">
                  <c:v>#N/A</c:v>
                </c:pt>
                <c:pt idx="356">
                  <c:v>#N/A</c:v>
                </c:pt>
                <c:pt idx="357">
                  <c:v>#N/A</c:v>
                </c:pt>
                <c:pt idx="358">
                  <c:v>30.000000000000135</c:v>
                </c:pt>
                <c:pt idx="359">
                  <c:v>#N/A</c:v>
                </c:pt>
                <c:pt idx="360">
                  <c:v>#N/A</c:v>
                </c:pt>
                <c:pt idx="361">
                  <c:v>#N/A</c:v>
                </c:pt>
                <c:pt idx="362">
                  <c:v>#N/A</c:v>
                </c:pt>
                <c:pt idx="363">
                  <c:v>#N/A</c:v>
                </c:pt>
                <c:pt idx="364">
                  <c:v>#N/A</c:v>
                </c:pt>
                <c:pt idx="365">
                  <c:v>#N/A</c:v>
                </c:pt>
                <c:pt idx="366">
                  <c:v>#N/A</c:v>
                </c:pt>
                <c:pt idx="367">
                  <c:v>#N/A</c:v>
                </c:pt>
                <c:pt idx="368">
                  <c:v>31.000000000000149</c:v>
                </c:pt>
                <c:pt idx="369">
                  <c:v>#N/A</c:v>
                </c:pt>
                <c:pt idx="370">
                  <c:v>#N/A</c:v>
                </c:pt>
                <c:pt idx="371">
                  <c:v>#N/A</c:v>
                </c:pt>
                <c:pt idx="372">
                  <c:v>#N/A</c:v>
                </c:pt>
                <c:pt idx="373">
                  <c:v>#N/A</c:v>
                </c:pt>
                <c:pt idx="374">
                  <c:v>#N/A</c:v>
                </c:pt>
                <c:pt idx="375">
                  <c:v>#N/A</c:v>
                </c:pt>
                <c:pt idx="376">
                  <c:v>#N/A</c:v>
                </c:pt>
                <c:pt idx="377">
                  <c:v>#N/A</c:v>
                </c:pt>
                <c:pt idx="378">
                  <c:v>32.000000000000163</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580.84077273287357</c:v>
                </c:pt>
                <c:pt idx="1">
                  <c:v>582.36814920046811</c:v>
                </c:pt>
                <c:pt idx="2">
                  <c:v>583.89270321564891</c:v>
                </c:pt>
                <c:pt idx="3">
                  <c:v>585.41444187085165</c:v>
                </c:pt>
                <c:pt idx="4">
                  <c:v>586.93337222576076</c:v>
                </c:pt>
                <c:pt idx="5">
                  <c:v>588.44950130750976</c:v>
                </c:pt>
                <c:pt idx="6">
                  <c:v>589.96283611088063</c:v>
                </c:pt>
                <c:pt idx="7">
                  <c:v>591.47338359850141</c:v>
                </c:pt>
                <c:pt idx="8">
                  <c:v>592.98115070104222</c:v>
                </c:pt>
                <c:pt idx="9">
                  <c:v>594.48614431741009</c:v>
                </c:pt>
                <c:pt idx="10">
                  <c:v>595.98837131494167</c:v>
                </c:pt>
                <c:pt idx="11">
                  <c:v>597.487838513425</c:v>
                </c:pt>
                <c:pt idx="12">
                  <c:v>598.98455266944768</c:v>
                </c:pt>
                <c:pt idx="13">
                  <c:v>600.47852049341031</c:v>
                </c:pt>
                <c:pt idx="14">
                  <c:v>601.96974866620064</c:v>
                </c:pt>
                <c:pt idx="15">
                  <c:v>603.45824383936235</c:v>
                </c:pt>
                <c:pt idx="16">
                  <c:v>604.94401263526265</c:v>
                </c:pt>
                <c:pt idx="17">
                  <c:v>606.42706164725826</c:v>
                </c:pt>
                <c:pt idx="18">
                  <c:v>607.90739743986103</c:v>
                </c:pt>
                <c:pt idx="19">
                  <c:v>609.38502654890135</c:v>
                </c:pt>
                <c:pt idx="20">
                  <c:v>610.85995548169137</c:v>
                </c:pt>
                <c:pt idx="21">
                  <c:v>612.33219072527595</c:v>
                </c:pt>
                <c:pt idx="22">
                  <c:v>613.80173875452454</c:v>
                </c:pt>
                <c:pt idx="23">
                  <c:v>615.26860602388456</c:v>
                </c:pt>
                <c:pt idx="24">
                  <c:v>616.73279895929682</c:v>
                </c:pt>
                <c:pt idx="25">
                  <c:v>618.19432395836066</c:v>
                </c:pt>
                <c:pt idx="26">
                  <c:v>619.65318739049792</c:v>
                </c:pt>
                <c:pt idx="27">
                  <c:v>621.10939559711574</c:v>
                </c:pt>
                <c:pt idx="28">
                  <c:v>622.56295489176796</c:v>
                </c:pt>
                <c:pt idx="29">
                  <c:v>624.01387156031547</c:v>
                </c:pt>
                <c:pt idx="30">
                  <c:v>625.46215186108566</c:v>
                </c:pt>
                <c:pt idx="31">
                  <c:v>626.90780202503015</c:v>
                </c:pt>
                <c:pt idx="32">
                  <c:v>628.35082825588211</c:v>
                </c:pt>
                <c:pt idx="33">
                  <c:v>629.79123673031165</c:v>
                </c:pt>
                <c:pt idx="34">
                  <c:v>631.2290335980806</c:v>
                </c:pt>
                <c:pt idx="35">
                  <c:v>632.66422498219606</c:v>
                </c:pt>
                <c:pt idx="36">
                  <c:v>634.09681697906285</c:v>
                </c:pt>
                <c:pt idx="37">
                  <c:v>635.52681565863475</c:v>
                </c:pt>
                <c:pt idx="38">
                  <c:v>636.95422706456475</c:v>
                </c:pt>
                <c:pt idx="39">
                  <c:v>638.37905721435436</c:v>
                </c:pt>
                <c:pt idx="40">
                  <c:v>639.8013120995015</c:v>
                </c:pt>
                <c:pt idx="41">
                  <c:v>641.22099768564772</c:v>
                </c:pt>
                <c:pt idx="42">
                  <c:v>642.63811991272382</c:v>
                </c:pt>
                <c:pt idx="43">
                  <c:v>644.05268469509531</c:v>
                </c:pt>
                <c:pt idx="44">
                  <c:v>645.46469792170581</c:v>
                </c:pt>
                <c:pt idx="45">
                  <c:v>646.87416545622034</c:v>
                </c:pt>
                <c:pt idx="46">
                  <c:v>648.28109313716686</c:v>
                </c:pt>
                <c:pt idx="47">
                  <c:v>649.68548677807735</c:v>
                </c:pt>
                <c:pt idx="48">
                  <c:v>651.08735216762761</c:v>
                </c:pt>
                <c:pt idx="49">
                  <c:v>652.48669506977615</c:v>
                </c:pt>
                <c:pt idx="50">
                  <c:v>653.88352122390188</c:v>
                </c:pt>
                <c:pt idx="51">
                  <c:v>655.27783634494142</c:v>
                </c:pt>
                <c:pt idx="52">
                  <c:v>656.66964612352467</c:v>
                </c:pt>
                <c:pt idx="53">
                  <c:v>658.0589562261099</c:v>
                </c:pt>
                <c:pt idx="54">
                  <c:v>659.4457722951181</c:v>
                </c:pt>
                <c:pt idx="55">
                  <c:v>660.83009994906558</c:v>
                </c:pt>
                <c:pt idx="56">
                  <c:v>662.21194478269661</c:v>
                </c:pt>
                <c:pt idx="57">
                  <c:v>663.59131236711437</c:v>
                </c:pt>
                <c:pt idx="58">
                  <c:v>664.96820824991141</c:v>
                </c:pt>
                <c:pt idx="59">
                  <c:v>666.3426379552991</c:v>
                </c:pt>
                <c:pt idx="60">
                  <c:v>667.71460698423596</c:v>
                </c:pt>
                <c:pt idx="61">
                  <c:v>669.0841208145556</c:v>
                </c:pt>
                <c:pt idx="62">
                  <c:v>670.45118490109326</c:v>
                </c:pt>
                <c:pt idx="63">
                  <c:v>671.81580467581171</c:v>
                </c:pt>
                <c:pt idx="64">
                  <c:v>673.17798554792614</c:v>
                </c:pt>
                <c:pt idx="65">
                  <c:v>674.53773290402853</c:v>
                </c:pt>
                <c:pt idx="66">
                  <c:v>675.89505210821062</c:v>
                </c:pt>
                <c:pt idx="67">
                  <c:v>677.24994850218673</c:v>
                </c:pt>
                <c:pt idx="68">
                  <c:v>678.6024274054148</c:v>
                </c:pt>
                <c:pt idx="69">
                  <c:v>679.95249411521763</c:v>
                </c:pt>
                <c:pt idx="70">
                  <c:v>681.30015390690255</c:v>
                </c:pt>
                <c:pt idx="71">
                  <c:v>682.64541203388058</c:v>
                </c:pt>
                <c:pt idx="72">
                  <c:v>683.98827372778453</c:v>
                </c:pt>
                <c:pt idx="73">
                  <c:v>685.32874419858661</c:v>
                </c:pt>
                <c:pt idx="74">
                  <c:v>686.66682863471522</c:v>
                </c:pt>
                <c:pt idx="75">
                  <c:v>688.00253220317063</c:v>
                </c:pt>
                <c:pt idx="76">
                  <c:v>689.33586004964002</c:v>
                </c:pt>
                <c:pt idx="77">
                  <c:v>690.66681729861193</c:v>
                </c:pt>
                <c:pt idx="78">
                  <c:v>691.99540905348977</c:v>
                </c:pt>
                <c:pt idx="79">
                  <c:v>693.32164039670431</c:v>
                </c:pt>
                <c:pt idx="80">
                  <c:v>694.64551638982596</c:v>
                </c:pt>
                <c:pt idx="81">
                  <c:v>695.96704207367577</c:v>
                </c:pt>
                <c:pt idx="82">
                  <c:v>697.28622246843622</c:v>
                </c:pt>
                <c:pt idx="83">
                  <c:v>698.60306257376055</c:v>
                </c:pt>
                <c:pt idx="84">
                  <c:v>699.91756736888215</c:v>
                </c:pt>
                <c:pt idx="85">
                  <c:v>701.22974181272241</c:v>
                </c:pt>
                <c:pt idx="86">
                  <c:v>702.53959084399844</c:v>
                </c:pt>
                <c:pt idx="87">
                  <c:v>703.84711938133012</c:v>
                </c:pt>
                <c:pt idx="88">
                  <c:v>705.1523323233456</c:v>
                </c:pt>
                <c:pt idx="89">
                  <c:v>706.4552345487873</c:v>
                </c:pt>
                <c:pt idx="90">
                  <c:v>707.75583091661622</c:v>
                </c:pt>
                <c:pt idx="91">
                  <c:v>709.05412626611599</c:v>
                </c:pt>
                <c:pt idx="92">
                  <c:v>710.35012541699621</c:v>
                </c:pt>
                <c:pt idx="93">
                  <c:v>711.643833169495</c:v>
                </c:pt>
                <c:pt idx="94">
                  <c:v>712.93525430448085</c:v>
                </c:pt>
                <c:pt idx="95">
                  <c:v>714.22439358355405</c:v>
                </c:pt>
                <c:pt idx="96">
                  <c:v>715.51125574914704</c:v>
                </c:pt>
                <c:pt idx="97">
                  <c:v>716.79584552462438</c:v>
                </c:pt>
                <c:pt idx="98">
                  <c:v>718.07816761438221</c:v>
                </c:pt>
                <c:pt idx="99">
                  <c:v>719.35822670394634</c:v>
                </c:pt>
                <c:pt idx="100">
                  <c:v>720.63602746007075</c:v>
                </c:pt>
                <c:pt idx="101">
                  <c:v>733.29018669870879</c:v>
                </c:pt>
                <c:pt idx="102">
                  <c:v>745.72149858784655</c:v>
                </c:pt>
                <c:pt idx="103">
                  <c:v>757.93445168801725</c:v>
                </c:pt>
                <c:pt idx="104">
                  <c:v>769.93335920736581</c:v>
                </c:pt>
                <c:pt idx="105">
                  <c:v>781.72236775508986</c:v>
                </c:pt>
                <c:pt idx="106">
                  <c:v>793.30546554462933</c:v>
                </c:pt>
                <c:pt idx="107">
                  <c:v>804.68649008765192</c:v>
                </c:pt>
                <c:pt idx="108">
                  <c:v>815.86913541633771</c:v>
                </c:pt>
                <c:pt idx="109">
                  <c:v>826.85695886826636</c:v>
                </c:pt>
                <c:pt idx="110">
                  <c:v>837.65338746532245</c:v>
                </c:pt>
                <c:pt idx="111">
                  <c:v>848.26172391541854</c:v>
                </c:pt>
                <c:pt idx="112">
                  <c:v>858.68515226346892</c:v>
                </c:pt>
                <c:pt idx="113">
                  <c:v>868.92674321589914</c:v>
                </c:pt>
                <c:pt idx="114">
                  <c:v>878.98945916102616</c:v>
                </c:pt>
                <c:pt idx="115">
                  <c:v>888.87615890587244</c:v>
                </c:pt>
                <c:pt idx="116">
                  <c:v>898.58960214836145</c:v>
                </c:pt>
                <c:pt idx="117">
                  <c:v>908.13245370237587</c:v>
                </c:pt>
                <c:pt idx="118">
                  <c:v>917.50728749181508</c:v>
                </c:pt>
                <c:pt idx="119">
                  <c:v>926.71659032856667</c:v>
                </c:pt>
                <c:pt idx="120">
                  <c:v>935.7627654881868</c:v>
                </c:pt>
                <c:pt idx="121">
                  <c:v>944.64813609605983</c:v>
                </c:pt>
                <c:pt idx="122">
                  <c:v>953.37494833586982</c:v>
                </c:pt>
                <c:pt idx="123">
                  <c:v>961.94537449135703</c:v>
                </c:pt>
                <c:pt idx="124">
                  <c:v>970.36151583154287</c:v>
                </c:pt>
                <c:pt idx="125">
                  <c:v>978.62540534888171</c:v>
                </c:pt>
                <c:pt idx="126">
                  <c:v>986.7390103591315</c:v>
                </c:pt>
                <c:pt idx="127">
                  <c:v>994.70423497112324</c:v>
                </c:pt>
                <c:pt idx="128">
                  <c:v>1002.5229224340414</c:v>
                </c:pt>
                <c:pt idx="129">
                  <c:v>1010.1968573693097</c:v>
                </c:pt>
                <c:pt idx="130">
                  <c:v>1017.727767893694</c:v>
                </c:pt>
                <c:pt idx="131">
                  <c:v>1025.1173276397933</c:v>
                </c:pt>
                <c:pt idx="132">
                  <c:v>1032.3671576796751</c:v>
                </c:pt>
                <c:pt idx="133">
                  <c:v>1039.4788283570372</c:v>
                </c:pt>
                <c:pt idx="134">
                  <c:v>1046.4538610329246</c:v>
                </c:pt>
                <c:pt idx="135">
                  <c:v>1053.2937297497049</c:v>
                </c:pt>
                <c:pt idx="136">
                  <c:v>1059.9998628177061</c:v>
                </c:pt>
                <c:pt idx="137">
                  <c:v>1066.5736443286389</c:v>
                </c:pt>
                <c:pt idx="138">
                  <c:v>1073.0164155996674</c:v>
                </c:pt>
                <c:pt idx="139">
                  <c:v>1079.3294765517524</c:v>
                </c:pt>
                <c:pt idx="140">
                  <c:v>1085.5140870256648</c:v>
                </c:pt>
                <c:pt idx="141">
                  <c:v>1091.571468038861</c:v>
                </c:pt>
                <c:pt idx="142">
                  <c:v>1097.5028029862146</c:v>
                </c:pt>
                <c:pt idx="143">
                  <c:v>1103.3092387874235</c:v>
                </c:pt>
                <c:pt idx="144">
                  <c:v>1108.9918869837388</c:v>
                </c:pt>
                <c:pt idx="145">
                  <c:v>1114.5518247865066</c:v>
                </c:pt>
                <c:pt idx="146">
                  <c:v>1119.990096079867</c:v>
                </c:pt>
                <c:pt idx="147">
                  <c:v>1125.3077123798205</c:v>
                </c:pt>
                <c:pt idx="148">
                  <c:v>1130.505653751741</c:v>
                </c:pt>
                <c:pt idx="149">
                  <c:v>1135.5848696882974</c:v>
                </c:pt>
                <c:pt idx="150">
                  <c:v>1140.5462799496363</c:v>
                </c:pt>
                <c:pt idx="151">
                  <c:v>1145.3907753675703</c:v>
                </c:pt>
                <c:pt idx="152">
                  <c:v>1150.1192186154251</c:v>
                </c:pt>
                <c:pt idx="153">
                  <c:v>1154.7324449451023</c:v>
                </c:pt>
                <c:pt idx="154">
                  <c:v>1159.2312628928348</c:v>
                </c:pt>
                <c:pt idx="155">
                  <c:v>1163.6164549550306</c:v>
                </c:pt>
                <c:pt idx="156">
                  <c:v>1167.8887782355278</c:v>
                </c:pt>
                <c:pt idx="157">
                  <c:v>1172.0489650655165</c:v>
                </c:pt>
                <c:pt idx="158">
                  <c:v>1176.0977235973182</c:v>
                </c:pt>
                <c:pt idx="159">
                  <c:v>1180.0357383731548</c:v>
                </c:pt>
                <c:pt idx="160">
                  <c:v>1183.863670869988</c:v>
                </c:pt>
                <c:pt idx="161">
                  <c:v>1187.5821600214581</c:v>
                </c:pt>
                <c:pt idx="162">
                  <c:v>1191.191822717906</c:v>
                </c:pt>
                <c:pt idx="163">
                  <c:v>1194.6932542854245</c:v>
                </c:pt>
                <c:pt idx="164">
                  <c:v>1198.0870289448487</c:v>
                </c:pt>
                <c:pt idx="165">
                  <c:v>1201.3737002515654</c:v>
                </c:pt>
                <c:pt idx="166">
                  <c:v>1204.5538015169959</c:v>
                </c:pt>
                <c:pt idx="167">
                  <c:v>1207.6278462125904</c:v>
                </c:pt>
                <c:pt idx="168">
                  <c:v>1210.5963283571609</c:v>
                </c:pt>
                <c:pt idx="169">
                  <c:v>1213.4597228883727</c:v>
                </c:pt>
                <c:pt idx="170">
                  <c:v>1216.2184860192247</c:v>
                </c:pt>
                <c:pt idx="171">
                  <c:v>1218.8730555803638</c:v>
                </c:pt>
                <c:pt idx="172">
                  <c:v>1221.4238513491091</c:v>
                </c:pt>
                <c:pt idx="173">
                  <c:v>1223.8712753661061</c:v>
                </c:pt>
                <c:pt idx="174">
                  <c:v>1226.2157122406047</c:v>
                </c:pt>
                <c:pt idx="175">
                  <c:v>1228.4575294454376</c:v>
                </c:pt>
                <c:pt idx="176">
                  <c:v>1230.5970776029069</c:v>
                </c:pt>
                <c:pt idx="177">
                  <c:v>1232.6346907629454</c:v>
                </c:pt>
                <c:pt idx="178">
                  <c:v>1234.5706866751343</c:v>
                </c:pt>
                <c:pt idx="179">
                  <c:v>1236.4053670564397</c:v>
                </c:pt>
                <c:pt idx="180">
                  <c:v>1238.1390178568838</c:v>
                </c:pt>
                <c:pt idx="181">
                  <c:v>1239.7719095258374</c:v>
                </c:pt>
                <c:pt idx="182">
                  <c:v>1241.3042972822075</c:v>
                </c:pt>
                <c:pt idx="183">
                  <c:v>1242.7364213925548</c:v>
                </c:pt>
                <c:pt idx="184">
                  <c:v>1244.068507462136</c:v>
                </c:pt>
                <c:pt idx="185">
                  <c:v>1245.3007667450677</c:v>
                </c:pt>
                <c:pt idx="186">
                  <c:v>1246.4333964813013</c:v>
                </c:pt>
                <c:pt idx="187">
                  <c:v>1247.4665802699083</c:v>
                </c:pt>
                <c:pt idx="188">
                  <c:v>1248.4004884903013</c:v>
                </c:pt>
                <c:pt idx="189">
                  <c:v>1249.2352787854261</c:v>
                </c:pt>
                <c:pt idx="190">
                  <c:v>1249.9710966234688</c:v>
                </c:pt>
                <c:pt idx="191">
                  <c:v>1250.6080759569568</c:v>
                </c:pt>
                <c:pt idx="192">
                  <c:v>1251.1463399997292</c:v>
                </c:pt>
                <c:pt idx="193">
                  <c:v>1251.5860021423423</c:v>
                </c:pt>
                <c:pt idx="194">
                  <c:v>1251.9271670240223</c:v>
                </c:pt>
                <c:pt idx="195">
                  <c:v>1252.1699317732334</c:v>
                </c:pt>
                <c:pt idx="196">
                  <c:v>1252.3143874185687</c:v>
                </c:pt>
                <c:pt idx="197">
                  <c:v>1252.3606204571852</c:v>
                </c:pt>
                <c:pt idx="198">
                  <c:v>1252.308714550971</c:v>
                </c:pt>
                <c:pt idx="199">
                  <c:v>1252.1587523041126</c:v>
                </c:pt>
                <c:pt idx="200">
                  <c:v>1251.91081706358</c:v>
                </c:pt>
                <c:pt idx="201">
                  <c:v>1251.5649946795497</c:v>
                </c:pt>
                <c:pt idx="202">
                  <c:v>1251.1213751672447</c:v>
                </c:pt>
                <c:pt idx="203">
                  <c:v>1250.5800542238194</c:v>
                </c:pt>
                <c:pt idx="204">
                  <c:v>1249.9411345704707</c:v>
                </c:pt>
                <c:pt idx="205">
                  <c:v>1249.204727107048</c:v>
                </c:pt>
                <c:pt idx="206">
                  <c:v>1248.3709518809906</c:v>
                </c:pt>
                <c:pt idx="207">
                  <c:v>1247.4399388828124</c:v>
                </c:pt>
                <c:pt idx="208">
                  <c:v>1246.4118286864159</c:v>
                </c:pt>
                <c:pt idx="209">
                  <c:v>1245.286772954935</c:v>
                </c:pt>
                <c:pt idx="210">
                  <c:v>1244.0649348326911</c:v>
                </c:pt>
                <c:pt idx="211">
                  <c:v>1242.7464892421863</c:v>
                </c:pt>
                <c:pt idx="212">
                  <c:v>1241.3316231026888</c:v>
                </c:pt>
                <c:pt idx="213">
                  <c:v>1239.8205354843985</c:v>
                </c:pt>
                <c:pt idx="214">
                  <c:v>1238.2134377097484</c:v>
                </c:pt>
                <c:pt idx="215">
                  <c:v>1236.5105534112301</c:v>
                </c:pt>
                <c:pt idx="216">
                  <c:v>1234.7121185533078</c:v>
                </c:pt>
                <c:pt idx="217">
                  <c:v>1232.8183814244665</c:v>
                </c:pt>
                <c:pt idx="218">
                  <c:v>1230.8296026042269</c:v>
                </c:pt>
                <c:pt idx="219">
                  <c:v>1228.7460549089815</c:v>
                </c:pt>
                <c:pt idx="220">
                  <c:v>1226.5680233197352</c:v>
                </c:pt>
                <c:pt idx="221">
                  <c:v>1224.2958048942319</c:v>
                </c:pt>
                <c:pt idx="222">
                  <c:v>1221.9297086654656</c:v>
                </c:pt>
                <c:pt idx="223">
                  <c:v>1219.4700555282045</c:v>
                </c:pt>
                <c:pt idx="224">
                  <c:v>1216.9171781148625</c:v>
                </c:pt>
                <c:pt idx="225">
                  <c:v>1214.2714206618218</c:v>
                </c:pt>
                <c:pt idx="226">
                  <c:v>1211.5331388671298</c:v>
                </c:pt>
                <c:pt idx="227">
                  <c:v>1208.7026997403473</c:v>
                </c:pt>
                <c:pt idx="228">
                  <c:v>1205.7804814452165</c:v>
                </c:pt>
                <c:pt idx="229">
                  <c:v>1202.7668731357253</c:v>
                </c:pt>
                <c:pt idx="230">
                  <c:v>1199.6622747860699</c:v>
                </c:pt>
                <c:pt idx="231">
                  <c:v>1196.4670970149677</c:v>
                </c:pt>
                <c:pt idx="232">
                  <c:v>1193.1817609047189</c:v>
                </c:pt>
                <c:pt idx="233">
                  <c:v>1189.806697815384</c:v>
                </c:pt>
                <c:pt idx="234">
                  <c:v>1186.3423491944129</c:v>
                </c:pt>
                <c:pt idx="235">
                  <c:v>1182.7891663820353</c:v>
                </c:pt>
                <c:pt idx="236">
                  <c:v>1179.1476104127055</c:v>
                </c:pt>
                <c:pt idx="237">
                  <c:v>1175.4181518128771</c:v>
                </c:pt>
                <c:pt idx="238">
                  <c:v>1171.6012703953672</c:v>
                </c:pt>
                <c:pt idx="239">
                  <c:v>1167.6974550505647</c:v>
                </c:pt>
                <c:pt idx="240">
                  <c:v>1163.7072035347196</c:v>
                </c:pt>
                <c:pt idx="241">
                  <c:v>1159.6310222555512</c:v>
                </c:pt>
                <c:pt idx="242">
                  <c:v>1155.4694260553972</c:v>
                </c:pt>
                <c:pt idx="243">
                  <c:v>1151.2229379921268</c:v>
                </c:pt>
                <c:pt idx="244">
                  <c:v>1146.8920891180326</c:v>
                </c:pt>
                <c:pt idx="245">
                  <c:v>1142.4774182569088</c:v>
                </c:pt>
                <c:pt idx="246">
                  <c:v>1137.9794717795253</c:v>
                </c:pt>
                <c:pt idx="247">
                  <c:v>1133.3988033776952</c:v>
                </c:pt>
                <c:pt idx="248">
                  <c:v>1128.735973837136</c:v>
                </c:pt>
                <c:pt idx="249">
                  <c:v>1123.9915508093163</c:v>
                </c:pt>
                <c:pt idx="250">
                  <c:v>1119.1661085824796</c:v>
                </c:pt>
                <c:pt idx="251">
                  <c:v>1114.2602278520308</c:v>
                </c:pt>
                <c:pt idx="252">
                  <c:v>1109.2744954904679</c:v>
                </c:pt>
                <c:pt idx="253">
                  <c:v>1104.2095043170393</c:v>
                </c:pt>
                <c:pt idx="254">
                  <c:v>1099.0658528673009</c:v>
                </c:pt>
                <c:pt idx="255">
                  <c:v>1093.8441451627459</c:v>
                </c:pt>
                <c:pt idx="256">
                  <c:v>1088.5449904806762</c:v>
                </c:pt>
                <c:pt idx="257">
                  <c:v>1083.1690031244789</c:v>
                </c:pt>
                <c:pt idx="258">
                  <c:v>1077.7168021944681</c:v>
                </c:pt>
                <c:pt idx="259">
                  <c:v>1072.189011359452</c:v>
                </c:pt>
                <c:pt idx="260">
                  <c:v>1066.5862586291742</c:v>
                </c:pt>
                <c:pt idx="261">
                  <c:v>1060.9091761277812</c:v>
                </c:pt>
                <c:pt idx="262">
                  <c:v>1055.1583998684603</c:v>
                </c:pt>
                <c:pt idx="263">
                  <c:v>1049.3345695293881</c:v>
                </c:pt>
                <c:pt idx="264">
                  <c:v>1043.4383282311269</c:v>
                </c:pt>
                <c:pt idx="265">
                  <c:v>1037.4703223156005</c:v>
                </c:pt>
                <c:pt idx="266">
                  <c:v>1031.4312011267798</c:v>
                </c:pt>
                <c:pt idx="267">
                  <c:v>1025.3216167931987</c:v>
                </c:pt>
                <c:pt idx="268">
                  <c:v>1019.1422240124227</c:v>
                </c:pt>
                <c:pt idx="269">
                  <c:v>1012.8936798375835</c:v>
                </c:pt>
                <c:pt idx="270">
                  <c:v>1006.5766434660903</c:v>
                </c:pt>
                <c:pt idx="271">
                  <c:v>1000.1917760306256</c:v>
                </c:pt>
                <c:pt idx="272">
                  <c:v>993.73974039252403</c:v>
                </c:pt>
                <c:pt idx="273">
                  <c:v>987.22120093763488</c:v>
                </c:pt>
                <c:pt idx="274">
                  <c:v>980.63682337475848</c:v>
                </c:pt>
                <c:pt idx="275">
                  <c:v>973.98727453674576</c:v>
                </c:pt>
                <c:pt idx="276">
                  <c:v>967.27322218434438</c:v>
                </c:pt>
                <c:pt idx="277">
                  <c:v>960.49533481287096</c:v>
                </c:pt>
                <c:pt idx="278">
                  <c:v>953.65428146178397</c:v>
                </c:pt>
                <c:pt idx="279">
                  <c:v>946.75073152722769</c:v>
                </c:pt>
                <c:pt idx="280">
                  <c:v>939.78535457761325</c:v>
                </c:pt>
                <c:pt idx="281">
                  <c:v>932.75882017229901</c:v>
                </c:pt>
                <c:pt idx="282">
                  <c:v>925.67179768342669</c:v>
                </c:pt>
                <c:pt idx="283">
                  <c:v>918.52495612096675</c:v>
                </c:pt>
                <c:pt idx="284">
                  <c:v>911.3189639610224</c:v>
                </c:pt>
                <c:pt idx="285">
                  <c:v>904.05448897743645</c:v>
                </c:pt>
                <c:pt idx="286">
                  <c:v>896.73219807674184</c:v>
                </c:pt>
                <c:pt idx="287">
                  <c:v>889.3527571364923</c:v>
                </c:pt>
                <c:pt idx="288">
                  <c:v>881.91683084700617</c:v>
                </c:pt>
                <c:pt idx="289">
                  <c:v>874.42508255655241</c:v>
                </c:pt>
                <c:pt idx="290">
                  <c:v>866.87817412000265</c:v>
                </c:pt>
                <c:pt idx="291">
                  <c:v>859.27676575097223</c:v>
                </c:pt>
                <c:pt idx="292">
                  <c:v>851.62151587746655</c:v>
                </c:pt>
                <c:pt idx="293">
                  <c:v>843.91308100104743</c:v>
                </c:pt>
                <c:pt idx="294">
                  <c:v>836.1521155595301</c:v>
                </c:pt>
                <c:pt idx="295">
                  <c:v>828.3392717932179</c:v>
                </c:pt>
                <c:pt idx="296">
                  <c:v>820.47519961467867</c:v>
                </c:pt>
                <c:pt idx="297">
                  <c:v>812.56054648206361</c:v>
                </c:pt>
                <c:pt idx="298">
                  <c:v>804.5959572759665</c:v>
                </c:pt>
                <c:pt idx="299">
                  <c:v>796.58207417981771</c:v>
                </c:pt>
                <c:pt idx="300">
                  <c:v>788.51953656380465</c:v>
                </c:pt>
                <c:pt idx="301">
                  <c:v>780.40898087230801</c:v>
                </c:pt>
                <c:pt idx="302">
                  <c:v>772.25104051483959</c:v>
                </c:pt>
                <c:pt idx="303">
                  <c:v>764.04634576046578</c:v>
                </c:pt>
                <c:pt idx="304">
                  <c:v>755.79552363569758</c:v>
                </c:pt>
                <c:pt idx="305">
                  <c:v>747.49919782582572</c:v>
                </c:pt>
                <c:pt idx="306">
                  <c:v>739.15798857967775</c:v>
                </c:pt>
                <c:pt idx="307">
                  <c:v>730.77251261777099</c:v>
                </c:pt>
                <c:pt idx="308">
                  <c:v>722.34338304383323</c:v>
                </c:pt>
                <c:pt idx="309">
                  <c:v>713.87120925966178</c:v>
                </c:pt>
                <c:pt idx="310">
                  <c:v>705.3565968832886</c:v>
                </c:pt>
                <c:pt idx="311">
                  <c:v>696.80014767041803</c:v>
                </c:pt>
                <c:pt idx="312">
                  <c:v>688.20245943910174</c:v>
                </c:pt>
                <c:pt idx="313">
                  <c:v>679.5641259976137</c:v>
                </c:pt>
                <c:pt idx="314">
                  <c:v>670.88573707548687</c:v>
                </c:pt>
                <c:pt idx="315">
                  <c:v>662.1678782576713</c:v>
                </c:pt>
                <c:pt idx="316">
                  <c:v>653.41113092177306</c:v>
                </c:pt>
                <c:pt idx="317">
                  <c:v>644.61607217833</c:v>
                </c:pt>
                <c:pt idx="318">
                  <c:v>635.78327481408201</c:v>
                </c:pt>
                <c:pt idx="319">
                  <c:v>626.91330723818999</c:v>
                </c:pt>
                <c:pt idx="320">
                  <c:v>618.00673343135804</c:v>
                </c:pt>
                <c:pt idx="321">
                  <c:v>609.06411289781192</c:v>
                </c:pt>
                <c:pt idx="322">
                  <c:v>600.086000620086</c:v>
                </c:pt>
                <c:pt idx="323">
                  <c:v>591.07294701657065</c:v>
                </c:pt>
                <c:pt idx="324">
                  <c:v>582.02549790177056</c:v>
                </c:pt>
                <c:pt idx="325">
                  <c:v>572.94419444922482</c:v>
                </c:pt>
                <c:pt idx="326">
                  <c:v>563.82957315703743</c:v>
                </c:pt>
                <c:pt idx="327">
                  <c:v>554.68216581596892</c:v>
                </c:pt>
                <c:pt idx="328">
                  <c:v>545.50249948003682</c:v>
                </c:pt>
                <c:pt idx="329">
                  <c:v>536.29109643957395</c:v>
                </c:pt>
                <c:pt idx="330">
                  <c:v>527.04847419669284</c:v>
                </c:pt>
                <c:pt idx="331">
                  <c:v>517.77514544310395</c:v>
                </c:pt>
                <c:pt idx="332">
                  <c:v>508.47161804023608</c:v>
                </c:pt>
                <c:pt idx="333">
                  <c:v>499.13839500160628</c:v>
                </c:pt>
                <c:pt idx="334">
                  <c:v>489.77597447738736</c:v>
                </c:pt>
                <c:pt idx="335">
                  <c:v>480.38484974112026</c:v>
                </c:pt>
                <c:pt idx="336">
                  <c:v>470.96550917851988</c:v>
                </c:pt>
                <c:pt idx="337">
                  <c:v>461.51843627832136</c:v>
                </c:pt>
                <c:pt idx="338">
                  <c:v>452.04410962511577</c:v>
                </c:pt>
                <c:pt idx="339">
                  <c:v>442.54300289412271</c:v>
                </c:pt>
                <c:pt idx="340">
                  <c:v>433.01558484784903</c:v>
                </c:pt>
                <c:pt idx="341">
                  <c:v>423.46231933458211</c:v>
                </c:pt>
                <c:pt idx="342">
                  <c:v>413.88366528866663</c:v>
                </c:pt>
                <c:pt idx="343">
                  <c:v>404.28007673251506</c:v>
                </c:pt>
                <c:pt idx="344">
                  <c:v>394.6520027803009</c:v>
                </c:pt>
                <c:pt idx="345">
                  <c:v>384.99988764328577</c:v>
                </c:pt>
                <c:pt idx="346">
                  <c:v>375.32417063673034</c:v>
                </c:pt>
                <c:pt idx="347">
                  <c:v>365.62528618834119</c:v>
                </c:pt>
                <c:pt idx="348">
                  <c:v>355.90366384820481</c:v>
                </c:pt>
                <c:pt idx="349">
                  <c:v>346.15972830016113</c:v>
                </c:pt>
                <c:pt idx="350">
                  <c:v>336.3938993745698</c:v>
                </c:pt>
                <c:pt idx="351">
                  <c:v>326.60659206242224</c:v>
                </c:pt>
                <c:pt idx="352">
                  <c:v>316.79821653075396</c:v>
                </c:pt>
                <c:pt idx="353">
                  <c:v>306.96917813931168</c:v>
                </c:pt>
                <c:pt idx="354">
                  <c:v>297.11987745843027</c:v>
                </c:pt>
                <c:pt idx="355">
                  <c:v>287.25071028807622</c:v>
                </c:pt>
                <c:pt idx="356">
                  <c:v>277.36206767801377</c:v>
                </c:pt>
                <c:pt idx="357">
                  <c:v>267.4543359490512</c:v>
                </c:pt>
                <c:pt idx="358">
                  <c:v>257.52789671532554</c:v>
                </c:pt>
                <c:pt idx="359">
                  <c:v>247.58312690758416</c:v>
                </c:pt>
                <c:pt idx="360">
                  <c:v>237.62039879742304</c:v>
                </c:pt>
                <c:pt idx="361">
                  <c:v>227.64008002244168</c:v>
                </c:pt>
                <c:pt idx="362">
                  <c:v>217.64253361227597</c:v>
                </c:pt>
                <c:pt idx="363">
                  <c:v>207.62811801547025</c:v>
                </c:pt>
                <c:pt idx="364">
                  <c:v>197.59718712715144</c:v>
                </c:pt>
                <c:pt idx="365">
                  <c:v>187.55009031746812</c:v>
                </c:pt>
                <c:pt idx="366">
                  <c:v>177.48717246075867</c:v>
                </c:pt>
                <c:pt idx="367">
                  <c:v>167.40877396541316</c:v>
                </c:pt>
                <c:pt idx="368">
                  <c:v>157.31523080439442</c:v>
                </c:pt>
                <c:pt idx="369">
                  <c:v>147.20687454638437</c:v>
                </c:pt>
                <c:pt idx="370">
                  <c:v>137.08403238752285</c:v>
                </c:pt>
                <c:pt idx="371">
                  <c:v>126.94702718370634</c:v>
                </c:pt>
                <c:pt idx="372">
                  <c:v>116.79617748341529</c:v>
                </c:pt>
                <c:pt idx="373">
                  <c:v>106.63179756103916</c:v>
                </c:pt>
                <c:pt idx="374">
                  <c:v>96.454197450669113</c:v>
                </c:pt>
                <c:pt idx="375">
                  <c:v>86.263682980329023</c:v>
                </c:pt>
                <c:pt idx="376">
                  <c:v>76.060555806616364</c:v>
                </c:pt>
                <c:pt idx="377">
                  <c:v>65.845113449724977</c:v>
                </c:pt>
                <c:pt idx="378">
                  <c:v>55.617649328822679</c:v>
                </c:pt>
                <c:pt idx="379">
                  <c:v>45.378452797757298</c:v>
                </c:pt>
                <c:pt idx="380">
                  <c:v>35.127809181065402</c:v>
                </c:pt>
                <c:pt idx="381">
                  <c:v>24.865999810258813</c:v>
                </c:pt>
                <c:pt idx="382">
                  <c:v>14.593302060364501</c:v>
                </c:pt>
                <c:pt idx="383">
                  <c:v>4.3099893866943493</c:v>
                </c:pt>
                <c:pt idx="384">
                  <c:v>-5.9836686381781998</c:v>
                </c:pt>
                <c:pt idx="385">
                  <c:v>-5.9939674069424145</c:v>
                </c:pt>
                <c:pt idx="386">
                  <c:v>-6.0042661856542168</c:v>
                </c:pt>
                <c:pt idx="387">
                  <c:v>-6.0145649743133465</c:v>
                </c:pt>
                <c:pt idx="388">
                  <c:v>-6.0248637729195442</c:v>
                </c:pt>
                <c:pt idx="389">
                  <c:v>-6.0351625814725507</c:v>
                </c:pt>
                <c:pt idx="390">
                  <c:v>-6.0454613999721065</c:v>
                </c:pt>
                <c:pt idx="391">
                  <c:v>-6.0557602284179515</c:v>
                </c:pt>
                <c:pt idx="392">
                  <c:v>-6.0660590668098262</c:v>
                </c:pt>
                <c:pt idx="393">
                  <c:v>-6.0763579151474705</c:v>
                </c:pt>
                <c:pt idx="394">
                  <c:v>-6.0866567734306258</c:v>
                </c:pt>
                <c:pt idx="395">
                  <c:v>-6.0969556416590311</c:v>
                </c:pt>
                <c:pt idx="396">
                  <c:v>-6.107254519832428</c:v>
                </c:pt>
                <c:pt idx="397">
                  <c:v>-6.117553407950556</c:v>
                </c:pt>
                <c:pt idx="398">
                  <c:v>-6.127852306013156</c:v>
                </c:pt>
                <c:pt idx="399">
                  <c:v>-6.1381512140199685</c:v>
                </c:pt>
                <c:pt idx="400">
                  <c:v>-6.1484501319707334</c:v>
                </c:pt>
                <c:pt idx="401">
                  <c:v>-6.1587490598651913</c:v>
                </c:pt>
                <c:pt idx="402">
                  <c:v>-6.1690479977030828</c:v>
                </c:pt>
                <c:pt idx="403">
                  <c:v>-6.1793469454841476</c:v>
                </c:pt>
                <c:pt idx="404">
                  <c:v>-6.1896459032081266</c:v>
                </c:pt>
                <c:pt idx="405">
                  <c:v>-6.1999448708747602</c:v>
                </c:pt>
                <c:pt idx="406">
                  <c:v>-6.2102438484837883</c:v>
                </c:pt>
                <c:pt idx="407">
                  <c:v>-6.2205428360349524</c:v>
                </c:pt>
                <c:pt idx="408">
                  <c:v>-6.2308418335279914</c:v>
                </c:pt>
                <c:pt idx="409">
                  <c:v>-6.2411408409626468</c:v>
                </c:pt>
                <c:pt idx="410">
                  <c:v>-6.2514398583386592</c:v>
                </c:pt>
                <c:pt idx="411">
                  <c:v>-6.2617388856557685</c:v>
                </c:pt>
                <c:pt idx="412">
                  <c:v>-6.2720379229137153</c:v>
                </c:pt>
                <c:pt idx="413">
                  <c:v>-6.2823369701122393</c:v>
                </c:pt>
                <c:pt idx="414">
                  <c:v>-6.2926360272510822</c:v>
                </c:pt>
                <c:pt idx="415">
                  <c:v>-6.3029350943299836</c:v>
                </c:pt>
                <c:pt idx="416">
                  <c:v>-6.3132341713486841</c:v>
                </c:pt>
                <c:pt idx="417">
                  <c:v>-6.3235332583069237</c:v>
                </c:pt>
                <c:pt idx="418">
                  <c:v>-6.3338323552044438</c:v>
                </c:pt>
                <c:pt idx="419">
                  <c:v>-6.3441314620409841</c:v>
                </c:pt>
                <c:pt idx="420">
                  <c:v>-6.3544305788162854</c:v>
                </c:pt>
                <c:pt idx="421">
                  <c:v>-6.3647297055300882</c:v>
                </c:pt>
                <c:pt idx="422">
                  <c:v>-6.3750288421821324</c:v>
                </c:pt>
                <c:pt idx="423">
                  <c:v>-6.3853279887721595</c:v>
                </c:pt>
                <c:pt idx="424">
                  <c:v>-6.3956271452999092</c:v>
                </c:pt>
                <c:pt idx="425">
                  <c:v>-6.4059263117651222</c:v>
                </c:pt>
                <c:pt idx="426">
                  <c:v>-6.4162254881675391</c:v>
                </c:pt>
                <c:pt idx="427">
                  <c:v>-6.4265246745068998</c:v>
                </c:pt>
                <c:pt idx="428">
                  <c:v>-6.4368238707829457</c:v>
                </c:pt>
                <c:pt idx="429">
                  <c:v>-6.4471230769954166</c:v>
                </c:pt>
                <c:pt idx="430">
                  <c:v>-6.4574222931440532</c:v>
                </c:pt>
                <c:pt idx="431">
                  <c:v>-6.4677215192285962</c:v>
                </c:pt>
                <c:pt idx="432">
                  <c:v>-6.4780207552487852</c:v>
                </c:pt>
                <c:pt idx="433">
                  <c:v>-6.4883200012043618</c:v>
                </c:pt>
                <c:pt idx="434">
                  <c:v>-6.4986192570950658</c:v>
                </c:pt>
                <c:pt idx="435">
                  <c:v>-6.5089185229206379</c:v>
                </c:pt>
                <c:pt idx="436">
                  <c:v>-6.5192177986808186</c:v>
                </c:pt>
                <c:pt idx="437">
                  <c:v>-6.5295170843753487</c:v>
                </c:pt>
                <c:pt idx="438">
                  <c:v>-6.5398163800039688</c:v>
                </c:pt>
                <c:pt idx="439">
                  <c:v>-6.5501156855664187</c:v>
                </c:pt>
                <c:pt idx="440">
                  <c:v>-6.5604150010624398</c:v>
                </c:pt>
                <c:pt idx="441">
                  <c:v>-6.570714326491772</c:v>
                </c:pt>
                <c:pt idx="442">
                  <c:v>-6.5810136618541559</c:v>
                </c:pt>
                <c:pt idx="443">
                  <c:v>-6.5913130071493322</c:v>
                </c:pt>
                <c:pt idx="444">
                  <c:v>-6.6016123623770415</c:v>
                </c:pt>
                <c:pt idx="445">
                  <c:v>-6.6119117275370245</c:v>
                </c:pt>
                <c:pt idx="446">
                  <c:v>-6.6222111026290209</c:v>
                </c:pt>
                <c:pt idx="447">
                  <c:v>-6.6325104876527723</c:v>
                </c:pt>
                <c:pt idx="448">
                  <c:v>-6.6428098826080184</c:v>
                </c:pt>
                <c:pt idx="449">
                  <c:v>-6.6531092874944999</c:v>
                </c:pt>
                <c:pt idx="450">
                  <c:v>-6.6634087023119584</c:v>
                </c:pt>
                <c:pt idx="451">
                  <c:v>-6.6737081270601335</c:v>
                </c:pt>
                <c:pt idx="452">
                  <c:v>-6.684007561738766</c:v>
                </c:pt>
                <c:pt idx="453">
                  <c:v>-6.6943070063475965</c:v>
                </c:pt>
                <c:pt idx="454">
                  <c:v>-6.7046064608863656</c:v>
                </c:pt>
                <c:pt idx="455">
                  <c:v>-6.714905925354814</c:v>
                </c:pt>
                <c:pt idx="456">
                  <c:v>-6.7252053997526815</c:v>
                </c:pt>
                <c:pt idx="457">
                  <c:v>-6.7355048840797096</c:v>
                </c:pt>
                <c:pt idx="458">
                  <c:v>-6.745804378335639</c:v>
                </c:pt>
                <c:pt idx="459">
                  <c:v>-6.7561038825202093</c:v>
                </c:pt>
                <c:pt idx="460">
                  <c:v>-6.7664033966331623</c:v>
                </c:pt>
                <c:pt idx="461">
                  <c:v>-6.7767029206742375</c:v>
                </c:pt>
                <c:pt idx="462">
                  <c:v>-6.7870024546431758</c:v>
                </c:pt>
                <c:pt idx="463">
                  <c:v>-6.7973019985397185</c:v>
                </c:pt>
                <c:pt idx="464">
                  <c:v>-6.8076015523636055</c:v>
                </c:pt>
                <c:pt idx="465">
                  <c:v>-6.8179011161145775</c:v>
                </c:pt>
                <c:pt idx="466">
                  <c:v>-6.8282006897923759</c:v>
                </c:pt>
                <c:pt idx="467">
                  <c:v>-6.8385002733967406</c:v>
                </c:pt>
                <c:pt idx="468">
                  <c:v>-6.8487998669274122</c:v>
                </c:pt>
                <c:pt idx="469">
                  <c:v>-6.8590994703841313</c:v>
                </c:pt>
                <c:pt idx="470">
                  <c:v>-6.8693990837666385</c:v>
                </c:pt>
                <c:pt idx="471">
                  <c:v>-6.8796987070746747</c:v>
                </c:pt>
                <c:pt idx="472">
                  <c:v>-6.8899983403079812</c:v>
                </c:pt>
                <c:pt idx="473">
                  <c:v>-6.9002979834662979</c:v>
                </c:pt>
                <c:pt idx="474">
                  <c:v>-6.9105976365493653</c:v>
                </c:pt>
                <c:pt idx="475">
                  <c:v>-6.9208972995569242</c:v>
                </c:pt>
                <c:pt idx="476">
                  <c:v>-6.9311969724887152</c:v>
                </c:pt>
                <c:pt idx="477">
                  <c:v>-6.941496655344479</c:v>
                </c:pt>
                <c:pt idx="478">
                  <c:v>-6.9517963481239562</c:v>
                </c:pt>
                <c:pt idx="479">
                  <c:v>-6.9620960508268883</c:v>
                </c:pt>
                <c:pt idx="480">
                  <c:v>-6.9723957634530151</c:v>
                </c:pt>
                <c:pt idx="481">
                  <c:v>-6.9826954860020773</c:v>
                </c:pt>
                <c:pt idx="482">
                  <c:v>-6.9929952184738156</c:v>
                </c:pt>
                <c:pt idx="483">
                  <c:v>-7.0032949608679713</c:v>
                </c:pt>
                <c:pt idx="484">
                  <c:v>-7.0135947131842844</c:v>
                </c:pt>
                <c:pt idx="485">
                  <c:v>-7.0238944754224963</c:v>
                </c:pt>
                <c:pt idx="486">
                  <c:v>-7.0341942475823469</c:v>
                </c:pt>
                <c:pt idx="487">
                  <c:v>-7.0444940296635776</c:v>
                </c:pt>
                <c:pt idx="488">
                  <c:v>-7.0547938216659283</c:v>
                </c:pt>
                <c:pt idx="489">
                  <c:v>-7.0650936235891404</c:v>
                </c:pt>
                <c:pt idx="490">
                  <c:v>-7.0753934354329546</c:v>
                </c:pt>
                <c:pt idx="491">
                  <c:v>-7.0856932571971116</c:v>
                </c:pt>
                <c:pt idx="492">
                  <c:v>-7.0959930888813512</c:v>
                </c:pt>
                <c:pt idx="493">
                  <c:v>-7.1062929304854148</c:v>
                </c:pt>
                <c:pt idx="494">
                  <c:v>-7.116592782009044</c:v>
                </c:pt>
                <c:pt idx="495">
                  <c:v>-7.1268926434519786</c:v>
                </c:pt>
                <c:pt idx="496">
                  <c:v>-7.1371925148139592</c:v>
                </c:pt>
                <c:pt idx="497">
                  <c:v>-7.1474923960947265</c:v>
                </c:pt>
                <c:pt idx="498">
                  <c:v>-7.1577922872940221</c:v>
                </c:pt>
                <c:pt idx="499">
                  <c:v>-7.1680921884115856</c:v>
                </c:pt>
                <c:pt idx="500">
                  <c:v>-7.1783920994471586</c:v>
                </c:pt>
                <c:pt idx="501">
                  <c:v>-7.1886920204004818</c:v>
                </c:pt>
                <c:pt idx="502">
                  <c:v>-7.1989919512712959</c:v>
                </c:pt>
                <c:pt idx="503">
                  <c:v>-7.2092918920593414</c:v>
                </c:pt>
                <c:pt idx="504">
                  <c:v>-7.2195918427643591</c:v>
                </c:pt>
                <c:pt idx="505">
                  <c:v>-7.2298918033860895</c:v>
                </c:pt>
                <c:pt idx="506">
                  <c:v>-7.2401917739242743</c:v>
                </c:pt>
                <c:pt idx="507">
                  <c:v>-7.2504917543786531</c:v>
                </c:pt>
                <c:pt idx="508">
                  <c:v>-7.2607917447489676</c:v>
                </c:pt>
                <c:pt idx="509">
                  <c:v>-7.2710917450349584</c:v>
                </c:pt>
                <c:pt idx="510">
                  <c:v>-7.2813917552363661</c:v>
                </c:pt>
                <c:pt idx="511">
                  <c:v>-7.2916917753529313</c:v>
                </c:pt>
                <c:pt idx="512">
                  <c:v>-7.3019918053843949</c:v>
                </c:pt>
                <c:pt idx="513">
                  <c:v>-7.3122918453304981</c:v>
                </c:pt>
                <c:pt idx="514">
                  <c:v>-7.3225918951909819</c:v>
                </c:pt>
                <c:pt idx="515">
                  <c:v>-7.3328919549655867</c:v>
                </c:pt>
                <c:pt idx="516">
                  <c:v>-7.3431920246540532</c:v>
                </c:pt>
                <c:pt idx="517">
                  <c:v>-7.3534921042561221</c:v>
                </c:pt>
                <c:pt idx="518">
                  <c:v>-7.363792193771534</c:v>
                </c:pt>
                <c:pt idx="519">
                  <c:v>-7.3740922932000306</c:v>
                </c:pt>
                <c:pt idx="520">
                  <c:v>-7.3843924025413523</c:v>
                </c:pt>
                <c:pt idx="521">
                  <c:v>-7.3946925217952399</c:v>
                </c:pt>
                <c:pt idx="522">
                  <c:v>-7.4049926509614341</c:v>
                </c:pt>
                <c:pt idx="523">
                  <c:v>-7.4152927900396755</c:v>
                </c:pt>
                <c:pt idx="524">
                  <c:v>-7.4255929390297055</c:v>
                </c:pt>
                <c:pt idx="525">
                  <c:v>-7.435893097931265</c:v>
                </c:pt>
                <c:pt idx="526">
                  <c:v>-7.4461932667440944</c:v>
                </c:pt>
                <c:pt idx="527">
                  <c:v>-7.4564934454679346</c:v>
                </c:pt>
                <c:pt idx="528">
                  <c:v>-7.4667936341025261</c:v>
                </c:pt>
                <c:pt idx="529">
                  <c:v>-7.4770938326476104</c:v>
                </c:pt>
                <c:pt idx="530">
                  <c:v>-7.4873940411029283</c:v>
                </c:pt>
                <c:pt idx="531">
                  <c:v>-7.4976942594682203</c:v>
                </c:pt>
                <c:pt idx="532">
                  <c:v>-7.5079944877432281</c:v>
                </c:pt>
                <c:pt idx="533">
                  <c:v>-7.5182947259276922</c:v>
                </c:pt>
                <c:pt idx="534">
                  <c:v>-7.5285949740213534</c:v>
                </c:pt>
                <c:pt idx="535">
                  <c:v>-7.5388952320239522</c:v>
                </c:pt>
                <c:pt idx="536">
                  <c:v>-7.5491954999352293</c:v>
                </c:pt>
                <c:pt idx="537">
                  <c:v>-7.5594957777549263</c:v>
                </c:pt>
                <c:pt idx="538">
                  <c:v>-7.5697960654827838</c:v>
                </c:pt>
                <c:pt idx="539">
                  <c:v>-7.5800963631185425</c:v>
                </c:pt>
                <c:pt idx="540">
                  <c:v>-7.5903966706619439</c:v>
                </c:pt>
                <c:pt idx="541">
                  <c:v>-7.6006969881127286</c:v>
                </c:pt>
                <c:pt idx="542">
                  <c:v>-7.6109973154706374</c:v>
                </c:pt>
                <c:pt idx="543">
                  <c:v>-7.6212976527354108</c:v>
                </c:pt>
                <c:pt idx="544">
                  <c:v>-7.6315979999067904</c:v>
                </c:pt>
                <c:pt idx="545">
                  <c:v>-7.6418983569845169</c:v>
                </c:pt>
                <c:pt idx="546">
                  <c:v>-7.6521987239683318</c:v>
                </c:pt>
                <c:pt idx="547">
                  <c:v>-7.6624991008579748</c:v>
                </c:pt>
                <c:pt idx="548">
                  <c:v>-7.6727994876531875</c:v>
                </c:pt>
                <c:pt idx="549">
                  <c:v>-7.6830998843537115</c:v>
                </c:pt>
                <c:pt idx="550">
                  <c:v>-7.6934002909592865</c:v>
                </c:pt>
                <c:pt idx="551">
                  <c:v>-7.703700707469654</c:v>
                </c:pt>
                <c:pt idx="552">
                  <c:v>-7.7140011338845547</c:v>
                </c:pt>
                <c:pt idx="553">
                  <c:v>-7.7243015702037301</c:v>
                </c:pt>
                <c:pt idx="554">
                  <c:v>-7.7346020164269209</c:v>
                </c:pt>
                <c:pt idx="555">
                  <c:v>-7.7449024725538678</c:v>
                </c:pt>
                <c:pt idx="556">
                  <c:v>-7.7552029385843122</c:v>
                </c:pt>
                <c:pt idx="557">
                  <c:v>-7.7655034145179949</c:v>
                </c:pt>
                <c:pt idx="558">
                  <c:v>-7.7758039003546564</c:v>
                </c:pt>
                <c:pt idx="559">
                  <c:v>-7.7861043960940384</c:v>
                </c:pt>
                <c:pt idx="560">
                  <c:v>-7.7964049017358814</c:v>
                </c:pt>
                <c:pt idx="561">
                  <c:v>-7.8067054172799262</c:v>
                </c:pt>
                <c:pt idx="562">
                  <c:v>-7.8170059427259142</c:v>
                </c:pt>
                <c:pt idx="563">
                  <c:v>-7.8273064780735861</c:v>
                </c:pt>
                <c:pt idx="564">
                  <c:v>-7.8376070233226836</c:v>
                </c:pt>
                <c:pt idx="565">
                  <c:v>-7.8479075784729471</c:v>
                </c:pt>
                <c:pt idx="566">
                  <c:v>-7.8582081435241173</c:v>
                </c:pt>
                <c:pt idx="567">
                  <c:v>-7.8685087184759359</c:v>
                </c:pt>
                <c:pt idx="568">
                  <c:v>-7.8788093033281434</c:v>
                </c:pt>
                <c:pt idx="569">
                  <c:v>-7.8891098980804806</c:v>
                </c:pt>
                <c:pt idx="570">
                  <c:v>-7.8994105027326889</c:v>
                </c:pt>
                <c:pt idx="571">
                  <c:v>-7.9097111172845098</c:v>
                </c:pt>
                <c:pt idx="572">
                  <c:v>-7.9200117417356832</c:v>
                </c:pt>
                <c:pt idx="573">
                  <c:v>-7.9303123760859515</c:v>
                </c:pt>
                <c:pt idx="574">
                  <c:v>-7.9406130203350545</c:v>
                </c:pt>
                <c:pt idx="575">
                  <c:v>-7.9509136744827336</c:v>
                </c:pt>
                <c:pt idx="576">
                  <c:v>-7.9612143385287304</c:v>
                </c:pt>
                <c:pt idx="577">
                  <c:v>-7.9715150124727856</c:v>
                </c:pt>
                <c:pt idx="578">
                  <c:v>-7.9818156963146398</c:v>
                </c:pt>
                <c:pt idx="579">
                  <c:v>-7.9921163900540346</c:v>
                </c:pt>
                <c:pt idx="580">
                  <c:v>-8.0024170936907097</c:v>
                </c:pt>
                <c:pt idx="581">
                  <c:v>-8.0127178072244085</c:v>
                </c:pt>
                <c:pt idx="582">
                  <c:v>-8.0230185306548698</c:v>
                </c:pt>
                <c:pt idx="583">
                  <c:v>-8.033319263981836</c:v>
                </c:pt>
                <c:pt idx="584">
                  <c:v>-8.0436200072050479</c:v>
                </c:pt>
                <c:pt idx="585">
                  <c:v>-8.053920760324246</c:v>
                </c:pt>
                <c:pt idx="586">
                  <c:v>-8.0642215233391727</c:v>
                </c:pt>
                <c:pt idx="587">
                  <c:v>-8.0745222962495689</c:v>
                </c:pt>
                <c:pt idx="588">
                  <c:v>-8.0848230790551749</c:v>
                </c:pt>
                <c:pt idx="589">
                  <c:v>-8.0951238717557317</c:v>
                </c:pt>
                <c:pt idx="590">
                  <c:v>-8.1054246743509797</c:v>
                </c:pt>
                <c:pt idx="591">
                  <c:v>-8.1157254868406614</c:v>
                </c:pt>
                <c:pt idx="592">
                  <c:v>-8.1260263092245175</c:v>
                </c:pt>
                <c:pt idx="593">
                  <c:v>-8.1363271415022886</c:v>
                </c:pt>
                <c:pt idx="594">
                  <c:v>-8.1466279836737154</c:v>
                </c:pt>
                <c:pt idx="595">
                  <c:v>-8.1569288357385403</c:v>
                </c:pt>
                <c:pt idx="596">
                  <c:v>-8.167229697696504</c:v>
                </c:pt>
                <c:pt idx="597">
                  <c:v>-8.177530569547347</c:v>
                </c:pt>
                <c:pt idx="598">
                  <c:v>-8.1878314512908119</c:v>
                </c:pt>
                <c:pt idx="599">
                  <c:v>-8.1981323429266393</c:v>
                </c:pt>
                <c:pt idx="600">
                  <c:v>-8.2084332444545698</c:v>
                </c:pt>
                <c:pt idx="601">
                  <c:v>-8.2187341558743441</c:v>
                </c:pt>
                <c:pt idx="602">
                  <c:v>-8.2290350771857028</c:v>
                </c:pt>
                <c:pt idx="603">
                  <c:v>-8.2393360083883884</c:v>
                </c:pt>
                <c:pt idx="604">
                  <c:v>-8.2496369494821415</c:v>
                </c:pt>
                <c:pt idx="605">
                  <c:v>-8.2599379004667046</c:v>
                </c:pt>
                <c:pt idx="606">
                  <c:v>-8.2702388613418165</c:v>
                </c:pt>
                <c:pt idx="607">
                  <c:v>-8.2805398321072197</c:v>
                </c:pt>
                <c:pt idx="608">
                  <c:v>-8.2908408127626565</c:v>
                </c:pt>
                <c:pt idx="609">
                  <c:v>-8.3011418033078659</c:v>
                </c:pt>
                <c:pt idx="610">
                  <c:v>-8.3114428037425903</c:v>
                </c:pt>
                <c:pt idx="611">
                  <c:v>-8.3217438140665703</c:v>
                </c:pt>
                <c:pt idx="612">
                  <c:v>-8.3320448342795466</c:v>
                </c:pt>
                <c:pt idx="613">
                  <c:v>-8.3423458643812616</c:v>
                </c:pt>
                <c:pt idx="614">
                  <c:v>-8.352646904371456</c:v>
                </c:pt>
                <c:pt idx="615">
                  <c:v>-8.3629479542498704</c:v>
                </c:pt>
                <c:pt idx="616">
                  <c:v>-8.3732490140162472</c:v>
                </c:pt>
                <c:pt idx="617">
                  <c:v>-8.3835500836703254</c:v>
                </c:pt>
                <c:pt idx="618">
                  <c:v>-8.3938511632118491</c:v>
                </c:pt>
                <c:pt idx="619">
                  <c:v>-8.4041522526405572</c:v>
                </c:pt>
                <c:pt idx="620">
                  <c:v>-8.4144533519561922</c:v>
                </c:pt>
                <c:pt idx="621">
                  <c:v>-8.4247544611584946</c:v>
                </c:pt>
                <c:pt idx="622">
                  <c:v>-8.4350555802472051</c:v>
                </c:pt>
                <c:pt idx="623">
                  <c:v>-8.4453567092220663</c:v>
                </c:pt>
                <c:pt idx="624">
                  <c:v>-8.4556578480828186</c:v>
                </c:pt>
                <c:pt idx="625">
                  <c:v>-8.4659589968292028</c:v>
                </c:pt>
                <c:pt idx="626">
                  <c:v>-8.4762601554609613</c:v>
                </c:pt>
                <c:pt idx="627">
                  <c:v>-8.4865613239778348</c:v>
                </c:pt>
                <c:pt idx="628">
                  <c:v>-8.4968625023795639</c:v>
                </c:pt>
                <c:pt idx="629">
                  <c:v>-8.507163690665891</c:v>
                </c:pt>
                <c:pt idx="630">
                  <c:v>-8.5174648888365567</c:v>
                </c:pt>
                <c:pt idx="631">
                  <c:v>-8.5277660968913018</c:v>
                </c:pt>
                <c:pt idx="632">
                  <c:v>-8.5380673148298687</c:v>
                </c:pt>
                <c:pt idx="633">
                  <c:v>-8.548368542651998</c:v>
                </c:pt>
                <c:pt idx="634">
                  <c:v>-8.5586697803574303</c:v>
                </c:pt>
                <c:pt idx="635">
                  <c:v>-8.5689710279459081</c:v>
                </c:pt>
                <c:pt idx="636">
                  <c:v>-8.5792722854171721</c:v>
                </c:pt>
                <c:pt idx="637">
                  <c:v>-8.5895735527709629</c:v>
                </c:pt>
                <c:pt idx="638">
                  <c:v>-8.5998748300070229</c:v>
                </c:pt>
                <c:pt idx="639">
                  <c:v>-8.6101761171250928</c:v>
                </c:pt>
                <c:pt idx="640">
                  <c:v>-8.6204774141249132</c:v>
                </c:pt>
                <c:pt idx="641">
                  <c:v>-8.6307787210062266</c:v>
                </c:pt>
                <c:pt idx="642">
                  <c:v>-8.6410800377687735</c:v>
                </c:pt>
                <c:pt idx="643">
                  <c:v>-8.6513813644122948</c:v>
                </c:pt>
                <c:pt idx="644">
                  <c:v>-8.6616827009365327</c:v>
                </c:pt>
                <c:pt idx="645">
                  <c:v>-8.671984047341228</c:v>
                </c:pt>
                <c:pt idx="646">
                  <c:v>-8.6822854036261212</c:v>
                </c:pt>
                <c:pt idx="647">
                  <c:v>-8.6925867697909549</c:v>
                </c:pt>
                <c:pt idx="648">
                  <c:v>-8.7028881458354697</c:v>
                </c:pt>
                <c:pt idx="649">
                  <c:v>-8.7131895317594079</c:v>
                </c:pt>
                <c:pt idx="650">
                  <c:v>-8.7234909275625103</c:v>
                </c:pt>
                <c:pt idx="651">
                  <c:v>-8.7337923332445175</c:v>
                </c:pt>
                <c:pt idx="652">
                  <c:v>-8.744093748805172</c:v>
                </c:pt>
                <c:pt idx="653">
                  <c:v>-8.7543951742442143</c:v>
                </c:pt>
                <c:pt idx="654">
                  <c:v>-8.764696609561387</c:v>
                </c:pt>
                <c:pt idx="655">
                  <c:v>-8.7749980547564288</c:v>
                </c:pt>
                <c:pt idx="656">
                  <c:v>-8.785299509829084</c:v>
                </c:pt>
                <c:pt idx="657">
                  <c:v>-8.7956009747790915</c:v>
                </c:pt>
                <c:pt idx="658">
                  <c:v>-8.8059024496061937</c:v>
                </c:pt>
                <c:pt idx="659">
                  <c:v>-8.8162039343101331</c:v>
                </c:pt>
                <c:pt idx="660">
                  <c:v>-8.8265054288906484</c:v>
                </c:pt>
                <c:pt idx="661">
                  <c:v>-8.8368069333474839</c:v>
                </c:pt>
                <c:pt idx="662">
                  <c:v>-8.8471084476803785</c:v>
                </c:pt>
                <c:pt idx="663">
                  <c:v>-8.8574099718890746</c:v>
                </c:pt>
                <c:pt idx="664">
                  <c:v>-8.8677115059733129</c:v>
                </c:pt>
                <c:pt idx="665">
                  <c:v>-8.8780130499328358</c:v>
                </c:pt>
                <c:pt idx="666">
                  <c:v>-8.8883146037673839</c:v>
                </c:pt>
                <c:pt idx="667">
                  <c:v>-8.8986161674766997</c:v>
                </c:pt>
                <c:pt idx="668">
                  <c:v>-8.9089177410605238</c:v>
                </c:pt>
                <c:pt idx="669">
                  <c:v>-8.9192193245185969</c:v>
                </c:pt>
                <c:pt idx="670">
                  <c:v>-8.9295209178506614</c:v>
                </c:pt>
                <c:pt idx="671">
                  <c:v>-8.9398225210564579</c:v>
                </c:pt>
                <c:pt idx="672">
                  <c:v>-8.9501241341357289</c:v>
                </c:pt>
                <c:pt idx="673">
                  <c:v>-8.9604257570882151</c:v>
                </c:pt>
                <c:pt idx="674">
                  <c:v>-8.970727389913657</c:v>
                </c:pt>
                <c:pt idx="675">
                  <c:v>-8.9810290326117972</c:v>
                </c:pt>
                <c:pt idx="676">
                  <c:v>-8.991330685182378</c:v>
                </c:pt>
                <c:pt idx="677">
                  <c:v>-9.0016323476251383</c:v>
                </c:pt>
                <c:pt idx="678">
                  <c:v>-9.0119340199398223</c:v>
                </c:pt>
                <c:pt idx="679">
                  <c:v>-9.022235702126169</c:v>
                </c:pt>
                <c:pt idx="680">
                  <c:v>-9.0325373941839207</c:v>
                </c:pt>
                <c:pt idx="681">
                  <c:v>-9.0428390961128198</c:v>
                </c:pt>
                <c:pt idx="682">
                  <c:v>-9.053140807912607</c:v>
                </c:pt>
                <c:pt idx="683">
                  <c:v>-9.063442529583023</c:v>
                </c:pt>
                <c:pt idx="684">
                  <c:v>-9.0737442611238102</c:v>
                </c:pt>
                <c:pt idx="685">
                  <c:v>-9.0840460025347092</c:v>
                </c:pt>
                <c:pt idx="686">
                  <c:v>-9.0943477538154625</c:v>
                </c:pt>
                <c:pt idx="687">
                  <c:v>-9.1046495149658107</c:v>
                </c:pt>
                <c:pt idx="688">
                  <c:v>-9.1149512859854944</c:v>
                </c:pt>
                <c:pt idx="689">
                  <c:v>-9.1252530668742562</c:v>
                </c:pt>
                <c:pt idx="690">
                  <c:v>-9.1355548576318384</c:v>
                </c:pt>
                <c:pt idx="691">
                  <c:v>-9.1458566582579817</c:v>
                </c:pt>
                <c:pt idx="692">
                  <c:v>-9.1561584687524267</c:v>
                </c:pt>
                <c:pt idx="693">
                  <c:v>-9.1664602891149158</c:v>
                </c:pt>
                <c:pt idx="694">
                  <c:v>-9.1767621193451898</c:v>
                </c:pt>
                <c:pt idx="695">
                  <c:v>-9.187063959442991</c:v>
                </c:pt>
                <c:pt idx="696">
                  <c:v>-9.1973658094080601</c:v>
                </c:pt>
                <c:pt idx="697">
                  <c:v>-9.2076676692401396</c:v>
                </c:pt>
                <c:pt idx="698">
                  <c:v>-9.21796953893897</c:v>
                </c:pt>
                <c:pt idx="699">
                  <c:v>-9.2282714185042938</c:v>
                </c:pt>
                <c:pt idx="700">
                  <c:v>-9.2385733079358516</c:v>
                </c:pt>
                <c:pt idx="701">
                  <c:v>-9.248875207233386</c:v>
                </c:pt>
                <c:pt idx="702">
                  <c:v>-9.2591771163966374</c:v>
                </c:pt>
                <c:pt idx="703">
                  <c:v>-9.2694790354253467</c:v>
                </c:pt>
                <c:pt idx="704">
                  <c:v>-9.2797809643192561</c:v>
                </c:pt>
                <c:pt idx="705">
                  <c:v>-9.2900829030781082</c:v>
                </c:pt>
                <c:pt idx="706">
                  <c:v>-9.3003848517016436</c:v>
                </c:pt>
                <c:pt idx="707">
                  <c:v>-9.3106868101896048</c:v>
                </c:pt>
                <c:pt idx="708">
                  <c:v>-9.3209887785417322</c:v>
                </c:pt>
                <c:pt idx="709">
                  <c:v>-9.3312907567577668</c:v>
                </c:pt>
                <c:pt idx="710">
                  <c:v>-9.3415927448374507</c:v>
                </c:pt>
                <c:pt idx="711">
                  <c:v>-9.3518947427805266</c:v>
                </c:pt>
                <c:pt idx="712">
                  <c:v>-9.362196750586735</c:v>
                </c:pt>
                <c:pt idx="713">
                  <c:v>-9.3724987682558165</c:v>
                </c:pt>
                <c:pt idx="714">
                  <c:v>-9.3828007957875137</c:v>
                </c:pt>
                <c:pt idx="715">
                  <c:v>-9.3931028331815689</c:v>
                </c:pt>
                <c:pt idx="716">
                  <c:v>-9.4034048804377228</c:v>
                </c:pt>
                <c:pt idx="717">
                  <c:v>-9.4137069375557161</c:v>
                </c:pt>
                <c:pt idx="718">
                  <c:v>-9.4240090045352911</c:v>
                </c:pt>
                <c:pt idx="719">
                  <c:v>-9.4343110813761903</c:v>
                </c:pt>
                <c:pt idx="720">
                  <c:v>-9.4446131680781544</c:v>
                </c:pt>
                <c:pt idx="721">
                  <c:v>-9.454915264640924</c:v>
                </c:pt>
                <c:pt idx="722">
                  <c:v>-9.4652173710642415</c:v>
                </c:pt>
                <c:pt idx="723">
                  <c:v>-9.4755194873478494</c:v>
                </c:pt>
                <c:pt idx="724">
                  <c:v>-9.4858216134914883</c:v>
                </c:pt>
                <c:pt idx="725">
                  <c:v>-9.4961237494949007</c:v>
                </c:pt>
                <c:pt idx="726">
                  <c:v>-9.5064258953578271</c:v>
                </c:pt>
                <c:pt idx="727">
                  <c:v>-9.5167280510800101</c:v>
                </c:pt>
                <c:pt idx="728">
                  <c:v>-9.5270302166611902</c:v>
                </c:pt>
                <c:pt idx="729">
                  <c:v>-9.5373323921011099</c:v>
                </c:pt>
                <c:pt idx="730">
                  <c:v>-9.5476345773995099</c:v>
                </c:pt>
                <c:pt idx="731">
                  <c:v>-9.5579367725561326</c:v>
                </c:pt>
                <c:pt idx="732">
                  <c:v>-9.5682389775707204</c:v>
                </c:pt>
                <c:pt idx="733">
                  <c:v>-9.5785411924430139</c:v>
                </c:pt>
                <c:pt idx="734">
                  <c:v>-9.5888434171727539</c:v>
                </c:pt>
                <c:pt idx="735">
                  <c:v>-9.5991456517596827</c:v>
                </c:pt>
                <c:pt idx="736">
                  <c:v>-9.6094478962035428</c:v>
                </c:pt>
                <c:pt idx="737">
                  <c:v>-9.6197501505040748</c:v>
                </c:pt>
                <c:pt idx="738">
                  <c:v>-9.6300524146610211</c:v>
                </c:pt>
                <c:pt idx="739">
                  <c:v>-9.6403546886741225</c:v>
                </c:pt>
                <c:pt idx="740">
                  <c:v>-9.6506569725431213</c:v>
                </c:pt>
                <c:pt idx="741">
                  <c:v>-9.6609592662677581</c:v>
                </c:pt>
                <c:pt idx="742">
                  <c:v>-9.6712615698477755</c:v>
                </c:pt>
                <c:pt idx="743">
                  <c:v>-9.6815638832829158</c:v>
                </c:pt>
                <c:pt idx="744">
                  <c:v>-9.6918662065729198</c:v>
                </c:pt>
                <c:pt idx="745">
                  <c:v>-9.7021685397175297</c:v>
                </c:pt>
                <c:pt idx="746">
                  <c:v>-9.7124708827164863</c:v>
                </c:pt>
                <c:pt idx="747">
                  <c:v>-9.722773235569532</c:v>
                </c:pt>
                <c:pt idx="748">
                  <c:v>-9.7330755982764074</c:v>
                </c:pt>
                <c:pt idx="749">
                  <c:v>-9.7433779708368551</c:v>
                </c:pt>
                <c:pt idx="750">
                  <c:v>-9.7536803532506156</c:v>
                </c:pt>
                <c:pt idx="751">
                  <c:v>-9.7639827455174331</c:v>
                </c:pt>
                <c:pt idx="752">
                  <c:v>-9.7742851476370465</c:v>
                </c:pt>
                <c:pt idx="753">
                  <c:v>-9.7845875596092</c:v>
                </c:pt>
                <c:pt idx="754">
                  <c:v>-9.7948899814336343</c:v>
                </c:pt>
                <c:pt idx="755">
                  <c:v>-9.80519241311009</c:v>
                </c:pt>
                <c:pt idx="756">
                  <c:v>-9.8154948546383096</c:v>
                </c:pt>
                <c:pt idx="757">
                  <c:v>-9.8257973060180355</c:v>
                </c:pt>
                <c:pt idx="758">
                  <c:v>-9.8360997672490083</c:v>
                </c:pt>
                <c:pt idx="759">
                  <c:v>-9.8464022383309704</c:v>
                </c:pt>
                <c:pt idx="760">
                  <c:v>-9.8567047192636625</c:v>
                </c:pt>
                <c:pt idx="761">
                  <c:v>-9.8670072100468271</c:v>
                </c:pt>
                <c:pt idx="762">
                  <c:v>-9.8773097106802066</c:v>
                </c:pt>
                <c:pt idx="763">
                  <c:v>-9.8876122211635415</c:v>
                </c:pt>
                <c:pt idx="764">
                  <c:v>-9.8979147414965745</c:v>
                </c:pt>
                <c:pt idx="765">
                  <c:v>-9.9082172716790478</c:v>
                </c:pt>
                <c:pt idx="766">
                  <c:v>-9.9185198117107021</c:v>
                </c:pt>
                <c:pt idx="767">
                  <c:v>-9.9288223615912781</c:v>
                </c:pt>
                <c:pt idx="768">
                  <c:v>-9.9391249213205199</c:v>
                </c:pt>
                <c:pt idx="769">
                  <c:v>-9.9494274908981684</c:v>
                </c:pt>
                <c:pt idx="770">
                  <c:v>-9.959730070323964</c:v>
                </c:pt>
                <c:pt idx="771">
                  <c:v>-9.9700326595976492</c:v>
                </c:pt>
                <c:pt idx="772">
                  <c:v>-9.9803352587189664</c:v>
                </c:pt>
                <c:pt idx="773">
                  <c:v>-9.9906378676876582</c:v>
                </c:pt>
                <c:pt idx="774">
                  <c:v>-10.000940486503465</c:v>
                </c:pt>
                <c:pt idx="775">
                  <c:v>-10.011243115166129</c:v>
                </c:pt>
                <c:pt idx="776">
                  <c:v>-10.021545753675392</c:v>
                </c:pt>
                <c:pt idx="777">
                  <c:v>-10.031848402030995</c:v>
                </c:pt>
                <c:pt idx="778">
                  <c:v>-10.04215106023268</c:v>
                </c:pt>
                <c:pt idx="779">
                  <c:v>-10.05245372828019</c:v>
                </c:pt>
                <c:pt idx="780">
                  <c:v>-10.062756406173266</c:v>
                </c:pt>
                <c:pt idx="781">
                  <c:v>-10.073059093911649</c:v>
                </c:pt>
                <c:pt idx="782">
                  <c:v>-10.083361791495081</c:v>
                </c:pt>
                <c:pt idx="783">
                  <c:v>-10.093664498923305</c:v>
                </c:pt>
                <c:pt idx="784">
                  <c:v>-10.103967216196063</c:v>
                </c:pt>
                <c:pt idx="785">
                  <c:v>-10.114269943313095</c:v>
                </c:pt>
                <c:pt idx="786">
                  <c:v>-10.124572680274145</c:v>
                </c:pt>
                <c:pt idx="787">
                  <c:v>-10.134875427078953</c:v>
                </c:pt>
                <c:pt idx="788">
                  <c:v>-10.145178183727261</c:v>
                </c:pt>
                <c:pt idx="789">
                  <c:v>-10.155480950218811</c:v>
                </c:pt>
                <c:pt idx="790">
                  <c:v>-10.165783726553345</c:v>
                </c:pt>
                <c:pt idx="791">
                  <c:v>-10.176086512730606</c:v>
                </c:pt>
                <c:pt idx="792">
                  <c:v>-10.186389308750334</c:v>
                </c:pt>
                <c:pt idx="793">
                  <c:v>-10.196692114612272</c:v>
                </c:pt>
                <c:pt idx="794">
                  <c:v>-10.206994930316162</c:v>
                </c:pt>
                <c:pt idx="795">
                  <c:v>-10.217297755861745</c:v>
                </c:pt>
                <c:pt idx="796">
                  <c:v>-10.227600591248763</c:v>
                </c:pt>
                <c:pt idx="797">
                  <c:v>-10.237903436476957</c:v>
                </c:pt>
                <c:pt idx="798">
                  <c:v>-10.248206291546071</c:v>
                </c:pt>
                <c:pt idx="799">
                  <c:v>-10.258509156455846</c:v>
                </c:pt>
                <c:pt idx="800">
                  <c:v>-10.268812031206023</c:v>
                </c:pt>
                <c:pt idx="801">
                  <c:v>-10.279114915796345</c:v>
                </c:pt>
                <c:pt idx="802">
                  <c:v>-10.289417810226553</c:v>
                </c:pt>
                <c:pt idx="803">
                  <c:v>-10.299720714496388</c:v>
                </c:pt>
                <c:pt idx="804">
                  <c:v>-10.310023628605594</c:v>
                </c:pt>
                <c:pt idx="805">
                  <c:v>-10.320326552553912</c:v>
                </c:pt>
                <c:pt idx="806">
                  <c:v>-10.330629486341083</c:v>
                </c:pt>
                <c:pt idx="807">
                  <c:v>-10.34093242996685</c:v>
                </c:pt>
                <c:pt idx="808">
                  <c:v>-10.351235383430955</c:v>
                </c:pt>
                <c:pt idx="809">
                  <c:v>-10.361538346733141</c:v>
                </c:pt>
                <c:pt idx="810">
                  <c:v>-10.371841319873148</c:v>
                </c:pt>
                <c:pt idx="811">
                  <c:v>-10.382144302850719</c:v>
                </c:pt>
                <c:pt idx="812">
                  <c:v>-10.392447295665594</c:v>
                </c:pt>
                <c:pt idx="813">
                  <c:v>-10.402750298317516</c:v>
                </c:pt>
                <c:pt idx="814">
                  <c:v>-10.413053310806227</c:v>
                </c:pt>
                <c:pt idx="815">
                  <c:v>-10.423356333131469</c:v>
                </c:pt>
                <c:pt idx="816">
                  <c:v>-10.433659365292984</c:v>
                </c:pt>
                <c:pt idx="817">
                  <c:v>-10.443962407290515</c:v>
                </c:pt>
                <c:pt idx="818">
                  <c:v>-10.454265459123802</c:v>
                </c:pt>
                <c:pt idx="819">
                  <c:v>-10.464568520792588</c:v>
                </c:pt>
                <c:pt idx="820">
                  <c:v>-10.474871592296614</c:v>
                </c:pt>
                <c:pt idx="821">
                  <c:v>-10.485174673635623</c:v>
                </c:pt>
                <c:pt idx="822">
                  <c:v>-10.495477764809356</c:v>
                </c:pt>
                <c:pt idx="823">
                  <c:v>-10.505780865817558</c:v>
                </c:pt>
                <c:pt idx="824">
                  <c:v>-10.516083976659967</c:v>
                </c:pt>
                <c:pt idx="825">
                  <c:v>-10.526387097336327</c:v>
                </c:pt>
                <c:pt idx="826">
                  <c:v>-10.536690227846378</c:v>
                </c:pt>
                <c:pt idx="827">
                  <c:v>-10.546993368189865</c:v>
                </c:pt>
                <c:pt idx="828">
                  <c:v>-10.557296518366527</c:v>
                </c:pt>
                <c:pt idx="829">
                  <c:v>-10.567599678376109</c:v>
                </c:pt>
                <c:pt idx="830">
                  <c:v>-10.577902848218351</c:v>
                </c:pt>
                <c:pt idx="831">
                  <c:v>-10.588206027892994</c:v>
                </c:pt>
                <c:pt idx="832">
                  <c:v>-10.598509217399782</c:v>
                </c:pt>
                <c:pt idx="833">
                  <c:v>-10.608812416738456</c:v>
                </c:pt>
                <c:pt idx="834">
                  <c:v>-10.619115625908758</c:v>
                </c:pt>
                <c:pt idx="835">
                  <c:v>-10.629418844910431</c:v>
                </c:pt>
                <c:pt idx="836">
                  <c:v>-10.639722073743217</c:v>
                </c:pt>
                <c:pt idx="837">
                  <c:v>-10.650025312406857</c:v>
                </c:pt>
                <c:pt idx="838">
                  <c:v>-10.660328560901092</c:v>
                </c:pt>
                <c:pt idx="839">
                  <c:v>-10.670631819225667</c:v>
                </c:pt>
                <c:pt idx="840">
                  <c:v>-10.680935087380321</c:v>
                </c:pt>
                <c:pt idx="841">
                  <c:v>-10.691238365364798</c:v>
                </c:pt>
                <c:pt idx="842">
                  <c:v>-10.70154165317884</c:v>
                </c:pt>
                <c:pt idx="843">
                  <c:v>-10.711844950822186</c:v>
                </c:pt>
                <c:pt idx="844">
                  <c:v>-10.722148258294583</c:v>
                </c:pt>
                <c:pt idx="845">
                  <c:v>-10.732451575595769</c:v>
                </c:pt>
                <c:pt idx="846">
                  <c:v>-10.742754902725489</c:v>
                </c:pt>
                <c:pt idx="847">
                  <c:v>-10.753058239683481</c:v>
                </c:pt>
                <c:pt idx="848">
                  <c:v>-10.763361586469491</c:v>
                </c:pt>
                <c:pt idx="849">
                  <c:v>-10.77366494308326</c:v>
                </c:pt>
                <c:pt idx="850">
                  <c:v>-10.783968309524528</c:v>
                </c:pt>
                <c:pt idx="851">
                  <c:v>-10.79427168579304</c:v>
                </c:pt>
                <c:pt idx="852">
                  <c:v>-10.804575071888538</c:v>
                </c:pt>
                <c:pt idx="853">
                  <c:v>-10.814878467810761</c:v>
                </c:pt>
                <c:pt idx="854">
                  <c:v>-10.825181873559453</c:v>
                </c:pt>
                <c:pt idx="855">
                  <c:v>-10.835485289134356</c:v>
                </c:pt>
                <c:pt idx="856">
                  <c:v>-10.845788714535212</c:v>
                </c:pt>
                <c:pt idx="857">
                  <c:v>-10.856092149761764</c:v>
                </c:pt>
                <c:pt idx="858">
                  <c:v>-10.866395594813753</c:v>
                </c:pt>
                <c:pt idx="859">
                  <c:v>-10.876699049690922</c:v>
                </c:pt>
                <c:pt idx="860">
                  <c:v>-10.887002514393012</c:v>
                </c:pt>
                <c:pt idx="861">
                  <c:v>-10.897305988919765</c:v>
                </c:pt>
                <c:pt idx="862">
                  <c:v>-10.907609473270924</c:v>
                </c:pt>
                <c:pt idx="863">
                  <c:v>-10.917912967446231</c:v>
                </c:pt>
                <c:pt idx="864">
                  <c:v>-10.928216471445428</c:v>
                </c:pt>
                <c:pt idx="865">
                  <c:v>-10.938519985268256</c:v>
                </c:pt>
                <c:pt idx="866">
                  <c:v>-10.948823508914458</c:v>
                </c:pt>
                <c:pt idx="867">
                  <c:v>-10.959127042383777</c:v>
                </c:pt>
                <c:pt idx="868">
                  <c:v>-10.969430585675953</c:v>
                </c:pt>
                <c:pt idx="869">
                  <c:v>-10.979734138790731</c:v>
                </c:pt>
                <c:pt idx="870">
                  <c:v>-10.99003770172785</c:v>
                </c:pt>
                <c:pt idx="871">
                  <c:v>-11.000341274487054</c:v>
                </c:pt>
                <c:pt idx="872">
                  <c:v>-11.010644857068085</c:v>
                </c:pt>
                <c:pt idx="873">
                  <c:v>-11.020948449470685</c:v>
                </c:pt>
                <c:pt idx="874">
                  <c:v>-11.031252051694596</c:v>
                </c:pt>
                <c:pt idx="875">
                  <c:v>-11.04155566373956</c:v>
                </c:pt>
                <c:pt idx="876">
                  <c:v>-11.051859285605319</c:v>
                </c:pt>
                <c:pt idx="877">
                  <c:v>-11.062162917291616</c:v>
                </c:pt>
                <c:pt idx="878">
                  <c:v>-11.072466558798192</c:v>
                </c:pt>
                <c:pt idx="879">
                  <c:v>-11.08277021012479</c:v>
                </c:pt>
                <c:pt idx="880">
                  <c:v>-11.093073871271153</c:v>
                </c:pt>
                <c:pt idx="881">
                  <c:v>-11.103377542237022</c:v>
                </c:pt>
                <c:pt idx="882">
                  <c:v>-11.113681223022139</c:v>
                </c:pt>
                <c:pt idx="883">
                  <c:v>-11.123984913626247</c:v>
                </c:pt>
                <c:pt idx="884">
                  <c:v>-11.134288614049087</c:v>
                </c:pt>
                <c:pt idx="885">
                  <c:v>-11.144592324290402</c:v>
                </c:pt>
                <c:pt idx="886">
                  <c:v>-11.154896044349934</c:v>
                </c:pt>
                <c:pt idx="887">
                  <c:v>-11.165199774227426</c:v>
                </c:pt>
                <c:pt idx="888">
                  <c:v>-11.175503513922619</c:v>
                </c:pt>
                <c:pt idx="889">
                  <c:v>-11.185807263435256</c:v>
                </c:pt>
                <c:pt idx="890">
                  <c:v>-11.196111022765079</c:v>
                </c:pt>
                <c:pt idx="891">
                  <c:v>-11.206414791911829</c:v>
                </c:pt>
                <c:pt idx="892">
                  <c:v>-11.216718570875249</c:v>
                </c:pt>
                <c:pt idx="893">
                  <c:v>-11.227022359655082</c:v>
                </c:pt>
                <c:pt idx="894">
                  <c:v>-11.23732615825107</c:v>
                </c:pt>
                <c:pt idx="895">
                  <c:v>-11.247629966662956</c:v>
                </c:pt>
                <c:pt idx="896">
                  <c:v>-11.257933784890479</c:v>
                </c:pt>
                <c:pt idx="897">
                  <c:v>-11.268237612933385</c:v>
                </c:pt>
                <c:pt idx="898">
                  <c:v>-11.278541450791414</c:v>
                </c:pt>
                <c:pt idx="899">
                  <c:v>-11.288845298464308</c:v>
                </c:pt>
                <c:pt idx="900">
                  <c:v>-11.29914915595181</c:v>
                </c:pt>
                <c:pt idx="901">
                  <c:v>-11.309453023253662</c:v>
                </c:pt>
                <c:pt idx="902">
                  <c:v>-11.319756900369606</c:v>
                </c:pt>
                <c:pt idx="903">
                  <c:v>-11.330060787299386</c:v>
                </c:pt>
                <c:pt idx="904">
                  <c:v>-11.340364684042743</c:v>
                </c:pt>
                <c:pt idx="905">
                  <c:v>-11.350668590599419</c:v>
                </c:pt>
                <c:pt idx="906">
                  <c:v>-11.360972506969157</c:v>
                </c:pt>
                <c:pt idx="907">
                  <c:v>-11.371276433151698</c:v>
                </c:pt>
                <c:pt idx="908">
                  <c:v>-11.381580369146786</c:v>
                </c:pt>
                <c:pt idx="909">
                  <c:v>-11.391884314954162</c:v>
                </c:pt>
                <c:pt idx="910">
                  <c:v>-11.402188270573568</c:v>
                </c:pt>
                <c:pt idx="911">
                  <c:v>-11.412492236004747</c:v>
                </c:pt>
                <c:pt idx="912">
                  <c:v>-11.422796211247441</c:v>
                </c:pt>
                <c:pt idx="913">
                  <c:v>-11.433100196301393</c:v>
                </c:pt>
                <c:pt idx="914">
                  <c:v>-11.443404191166344</c:v>
                </c:pt>
                <c:pt idx="915">
                  <c:v>-11.453708195842038</c:v>
                </c:pt>
                <c:pt idx="916">
                  <c:v>-11.464012210328217</c:v>
                </c:pt>
                <c:pt idx="917">
                  <c:v>-11.474316234624622</c:v>
                </c:pt>
                <c:pt idx="918">
                  <c:v>-11.484620268730996</c:v>
                </c:pt>
                <c:pt idx="919">
                  <c:v>-11.494924312647081</c:v>
                </c:pt>
                <c:pt idx="920">
                  <c:v>-11.50522836637262</c:v>
                </c:pt>
                <c:pt idx="921">
                  <c:v>-11.515532429907354</c:v>
                </c:pt>
                <c:pt idx="922">
                  <c:v>-11.525836503251028</c:v>
                </c:pt>
                <c:pt idx="923">
                  <c:v>-11.536140586403382</c:v>
                </c:pt>
                <c:pt idx="924">
                  <c:v>-11.546444679364159</c:v>
                </c:pt>
                <c:pt idx="925">
                  <c:v>-11.5567487821331</c:v>
                </c:pt>
                <c:pt idx="926">
                  <c:v>-11.567052894709949</c:v>
                </c:pt>
                <c:pt idx="927">
                  <c:v>-11.577357017094448</c:v>
                </c:pt>
                <c:pt idx="928">
                  <c:v>-11.587661149286339</c:v>
                </c:pt>
                <c:pt idx="929">
                  <c:v>-11.597965291285364</c:v>
                </c:pt>
                <c:pt idx="930">
                  <c:v>-11.608269443091267</c:v>
                </c:pt>
                <c:pt idx="931">
                  <c:v>-11.618573604703789</c:v>
                </c:pt>
                <c:pt idx="932">
                  <c:v>-11.628877776122673</c:v>
                </c:pt>
                <c:pt idx="933">
                  <c:v>-11.639181957347661</c:v>
                </c:pt>
                <c:pt idx="934">
                  <c:v>-11.649486148378495</c:v>
                </c:pt>
                <c:pt idx="935">
                  <c:v>-11.659790349214918</c:v>
                </c:pt>
                <c:pt idx="936">
                  <c:v>-11.670094559856672</c:v>
                </c:pt>
                <c:pt idx="937">
                  <c:v>-11.680398780303499</c:v>
                </c:pt>
                <c:pt idx="938">
                  <c:v>-11.690703010555142</c:v>
                </c:pt>
                <c:pt idx="939">
                  <c:v>-11.701007250611344</c:v>
                </c:pt>
                <c:pt idx="940">
                  <c:v>-11.711311500471846</c:v>
                </c:pt>
                <c:pt idx="941">
                  <c:v>-11.721615760136391</c:v>
                </c:pt>
                <c:pt idx="942">
                  <c:v>-11.731920029604721</c:v>
                </c:pt>
                <c:pt idx="943">
                  <c:v>-11.74222430887658</c:v>
                </c:pt>
                <c:pt idx="944">
                  <c:v>-11.752528597951708</c:v>
                </c:pt>
                <c:pt idx="945">
                  <c:v>-11.762832896829849</c:v>
                </c:pt>
                <c:pt idx="946">
                  <c:v>-11.773137205510745</c:v>
                </c:pt>
                <c:pt idx="947">
                  <c:v>-11.783441523994139</c:v>
                </c:pt>
                <c:pt idx="948">
                  <c:v>-11.793745852279772</c:v>
                </c:pt>
                <c:pt idx="949">
                  <c:v>-11.804050190367388</c:v>
                </c:pt>
                <c:pt idx="950">
                  <c:v>-11.814354538256728</c:v>
                </c:pt>
                <c:pt idx="951">
                  <c:v>-11.824658895947534</c:v>
                </c:pt>
                <c:pt idx="952">
                  <c:v>-11.834963263439551</c:v>
                </c:pt>
                <c:pt idx="953">
                  <c:v>-11.845267640732519</c:v>
                </c:pt>
                <c:pt idx="954">
                  <c:v>-11.855572027826183</c:v>
                </c:pt>
                <c:pt idx="955">
                  <c:v>-11.865876424720282</c:v>
                </c:pt>
                <c:pt idx="956">
                  <c:v>-11.876180831414562</c:v>
                </c:pt>
                <c:pt idx="957">
                  <c:v>-11.886485247908762</c:v>
                </c:pt>
                <c:pt idx="958">
                  <c:v>-11.896789674202628</c:v>
                </c:pt>
                <c:pt idx="959">
                  <c:v>-11.907094110295899</c:v>
                </c:pt>
                <c:pt idx="960">
                  <c:v>-11.917398556188321</c:v>
                </c:pt>
                <c:pt idx="961">
                  <c:v>-11.927703011879633</c:v>
                </c:pt>
                <c:pt idx="962">
                  <c:v>-11.938007477369579</c:v>
                </c:pt>
                <c:pt idx="963">
                  <c:v>-11.948311952657903</c:v>
                </c:pt>
                <c:pt idx="964">
                  <c:v>-11.958616437744345</c:v>
                </c:pt>
                <c:pt idx="965">
                  <c:v>-11.968920932628649</c:v>
                </c:pt>
                <c:pt idx="966">
                  <c:v>-11.979225437310557</c:v>
                </c:pt>
                <c:pt idx="967">
                  <c:v>-11.989529951789811</c:v>
                </c:pt>
                <c:pt idx="968">
                  <c:v>-11.999834476066153</c:v>
                </c:pt>
                <c:pt idx="969">
                  <c:v>-12.010139010139328</c:v>
                </c:pt>
                <c:pt idx="970">
                  <c:v>-12.020443554009077</c:v>
                </c:pt>
                <c:pt idx="971">
                  <c:v>-12.030748107675143</c:v>
                </c:pt>
                <c:pt idx="972">
                  <c:v>-12.041052671137267</c:v>
                </c:pt>
                <c:pt idx="973">
                  <c:v>-12.051357244395192</c:v>
                </c:pt>
                <c:pt idx="974">
                  <c:v>-12.061661827448662</c:v>
                </c:pt>
                <c:pt idx="975">
                  <c:v>-12.071966420297418</c:v>
                </c:pt>
                <c:pt idx="976">
                  <c:v>-12.082271022941203</c:v>
                </c:pt>
                <c:pt idx="977">
                  <c:v>-12.09257563537976</c:v>
                </c:pt>
                <c:pt idx="978">
                  <c:v>-12.10288025761283</c:v>
                </c:pt>
                <c:pt idx="979">
                  <c:v>-12.113184889640156</c:v>
                </c:pt>
                <c:pt idx="980">
                  <c:v>-12.123489531461482</c:v>
                </c:pt>
                <c:pt idx="981">
                  <c:v>-12.133794183076549</c:v>
                </c:pt>
                <c:pt idx="982">
                  <c:v>-12.144098844485102</c:v>
                </c:pt>
                <c:pt idx="983">
                  <c:v>-12.15440351568688</c:v>
                </c:pt>
                <c:pt idx="984">
                  <c:v>-12.164708196681628</c:v>
                </c:pt>
                <c:pt idx="985">
                  <c:v>-12.175012887469087</c:v>
                </c:pt>
                <c:pt idx="986">
                  <c:v>-12.185317588049001</c:v>
                </c:pt>
                <c:pt idx="987">
                  <c:v>-12.195622298421112</c:v>
                </c:pt>
                <c:pt idx="988">
                  <c:v>-12.205927018585163</c:v>
                </c:pt>
                <c:pt idx="989">
                  <c:v>-12.216231748540896</c:v>
                </c:pt>
                <c:pt idx="990">
                  <c:v>-12.226536488288053</c:v>
                </c:pt>
                <c:pt idx="991">
                  <c:v>-12.236841237826377</c:v>
                </c:pt>
                <c:pt idx="992">
                  <c:v>-12.247145997155611</c:v>
                </c:pt>
                <c:pt idx="993">
                  <c:v>-12.257450766275499</c:v>
                </c:pt>
                <c:pt idx="994">
                  <c:v>-12.26775554518578</c:v>
                </c:pt>
                <c:pt idx="995">
                  <c:v>-12.278060333886199</c:v>
                </c:pt>
                <c:pt idx="996">
                  <c:v>-12.288365132376498</c:v>
                </c:pt>
                <c:pt idx="997">
                  <c:v>-12.298669940656421</c:v>
                </c:pt>
                <c:pt idx="998">
                  <c:v>-12.308974758725709</c:v>
                </c:pt>
                <c:pt idx="999">
                  <c:v>-12.319279586584104</c:v>
                </c:pt>
                <c:pt idx="1000">
                  <c:v>-12.329584424231349</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Calculs!$K$4:$K$1004</c:f>
              <c:numCache>
                <c:formatCode>0.00</c:formatCode>
                <c:ptCount val="1001"/>
                <c:pt idx="0">
                  <c:v>580.84077273287357</c:v>
                </c:pt>
                <c:pt idx="1">
                  <c:v>582.36814920046811</c:v>
                </c:pt>
                <c:pt idx="2">
                  <c:v>583.89270321564891</c:v>
                </c:pt>
                <c:pt idx="3">
                  <c:v>585.41444187085165</c:v>
                </c:pt>
                <c:pt idx="4">
                  <c:v>586.93337222576076</c:v>
                </c:pt>
                <c:pt idx="5">
                  <c:v>588.44950130750976</c:v>
                </c:pt>
                <c:pt idx="6">
                  <c:v>589.96283611088063</c:v>
                </c:pt>
                <c:pt idx="7">
                  <c:v>591.47338359850141</c:v>
                </c:pt>
                <c:pt idx="8">
                  <c:v>592.98115070104222</c:v>
                </c:pt>
                <c:pt idx="9">
                  <c:v>594.48614431741009</c:v>
                </c:pt>
                <c:pt idx="10">
                  <c:v>595.98837131494167</c:v>
                </c:pt>
                <c:pt idx="11">
                  <c:v>597.487838513425</c:v>
                </c:pt>
                <c:pt idx="12">
                  <c:v>598.98455266944768</c:v>
                </c:pt>
                <c:pt idx="13">
                  <c:v>600.47852049341031</c:v>
                </c:pt>
                <c:pt idx="14">
                  <c:v>601.96974866620064</c:v>
                </c:pt>
                <c:pt idx="15">
                  <c:v>603.45824383936235</c:v>
                </c:pt>
                <c:pt idx="16">
                  <c:v>604.94401263526265</c:v>
                </c:pt>
                <c:pt idx="17">
                  <c:v>606.42706164725826</c:v>
                </c:pt>
                <c:pt idx="18">
                  <c:v>607.90739743986103</c:v>
                </c:pt>
                <c:pt idx="19">
                  <c:v>609.38502654890135</c:v>
                </c:pt>
                <c:pt idx="20">
                  <c:v>610.85995548169137</c:v>
                </c:pt>
                <c:pt idx="21">
                  <c:v>612.33219072527595</c:v>
                </c:pt>
                <c:pt idx="22">
                  <c:v>613.80173875452454</c:v>
                </c:pt>
                <c:pt idx="23">
                  <c:v>615.26860602388456</c:v>
                </c:pt>
                <c:pt idx="24">
                  <c:v>616.73279895929682</c:v>
                </c:pt>
                <c:pt idx="25">
                  <c:v>618.19432395836066</c:v>
                </c:pt>
                <c:pt idx="26">
                  <c:v>619.65318739049792</c:v>
                </c:pt>
                <c:pt idx="27">
                  <c:v>621.10939559711574</c:v>
                </c:pt>
                <c:pt idx="28">
                  <c:v>622.56295489176796</c:v>
                </c:pt>
                <c:pt idx="29">
                  <c:v>624.01387156031547</c:v>
                </c:pt>
                <c:pt idx="30">
                  <c:v>625.46215186108566</c:v>
                </c:pt>
                <c:pt idx="31">
                  <c:v>626.90780202503015</c:v>
                </c:pt>
                <c:pt idx="32">
                  <c:v>628.35082825588211</c:v>
                </c:pt>
                <c:pt idx="33">
                  <c:v>629.79123673031165</c:v>
                </c:pt>
                <c:pt idx="34">
                  <c:v>631.2290335980806</c:v>
                </c:pt>
                <c:pt idx="35">
                  <c:v>632.66422498219606</c:v>
                </c:pt>
                <c:pt idx="36">
                  <c:v>634.09681697906285</c:v>
                </c:pt>
                <c:pt idx="37">
                  <c:v>635.52681565863475</c:v>
                </c:pt>
                <c:pt idx="38">
                  <c:v>636.95422706456475</c:v>
                </c:pt>
                <c:pt idx="39">
                  <c:v>638.37905721435436</c:v>
                </c:pt>
                <c:pt idx="40">
                  <c:v>639.8013120995015</c:v>
                </c:pt>
                <c:pt idx="41">
                  <c:v>641.22099768564772</c:v>
                </c:pt>
                <c:pt idx="42">
                  <c:v>642.63811991272382</c:v>
                </c:pt>
                <c:pt idx="43">
                  <c:v>644.05268469509531</c:v>
                </c:pt>
                <c:pt idx="44">
                  <c:v>645.46469792170581</c:v>
                </c:pt>
                <c:pt idx="45">
                  <c:v>646.87416545622034</c:v>
                </c:pt>
                <c:pt idx="46">
                  <c:v>648.28109313716686</c:v>
                </c:pt>
                <c:pt idx="47">
                  <c:v>649.68548677807735</c:v>
                </c:pt>
                <c:pt idx="48">
                  <c:v>651.08735216762761</c:v>
                </c:pt>
                <c:pt idx="49">
                  <c:v>652.48669506977615</c:v>
                </c:pt>
                <c:pt idx="50">
                  <c:v>653.88352122390188</c:v>
                </c:pt>
                <c:pt idx="51">
                  <c:v>655.27783634494142</c:v>
                </c:pt>
                <c:pt idx="52">
                  <c:v>656.66964612352467</c:v>
                </c:pt>
                <c:pt idx="53">
                  <c:v>658.0589562261099</c:v>
                </c:pt>
                <c:pt idx="54">
                  <c:v>659.4457722951181</c:v>
                </c:pt>
                <c:pt idx="55">
                  <c:v>660.83009994906558</c:v>
                </c:pt>
                <c:pt idx="56">
                  <c:v>662.21194478269661</c:v>
                </c:pt>
                <c:pt idx="57">
                  <c:v>663.59131236711437</c:v>
                </c:pt>
                <c:pt idx="58">
                  <c:v>664.96820824991141</c:v>
                </c:pt>
                <c:pt idx="59">
                  <c:v>666.3426379552991</c:v>
                </c:pt>
                <c:pt idx="60">
                  <c:v>667.71460698423596</c:v>
                </c:pt>
                <c:pt idx="61">
                  <c:v>669.0841208145556</c:v>
                </c:pt>
                <c:pt idx="62">
                  <c:v>670.45118490109326</c:v>
                </c:pt>
                <c:pt idx="63">
                  <c:v>671.81580467581171</c:v>
                </c:pt>
                <c:pt idx="64">
                  <c:v>673.17798554792614</c:v>
                </c:pt>
                <c:pt idx="65">
                  <c:v>674.53773290402853</c:v>
                </c:pt>
                <c:pt idx="66">
                  <c:v>675.89505210821062</c:v>
                </c:pt>
                <c:pt idx="67">
                  <c:v>677.24994850218673</c:v>
                </c:pt>
                <c:pt idx="68">
                  <c:v>678.6024274054148</c:v>
                </c:pt>
                <c:pt idx="69">
                  <c:v>679.95249411521763</c:v>
                </c:pt>
                <c:pt idx="70">
                  <c:v>681.30015390690255</c:v>
                </c:pt>
                <c:pt idx="71">
                  <c:v>682.64541203388058</c:v>
                </c:pt>
                <c:pt idx="72">
                  <c:v>683.98827372778453</c:v>
                </c:pt>
                <c:pt idx="73">
                  <c:v>685.32874419858661</c:v>
                </c:pt>
                <c:pt idx="74">
                  <c:v>686.66682863471522</c:v>
                </c:pt>
                <c:pt idx="75">
                  <c:v>688.00253220317063</c:v>
                </c:pt>
                <c:pt idx="76">
                  <c:v>689.33586004964002</c:v>
                </c:pt>
                <c:pt idx="77">
                  <c:v>690.66681729861193</c:v>
                </c:pt>
                <c:pt idx="78">
                  <c:v>691.99540905348977</c:v>
                </c:pt>
                <c:pt idx="79">
                  <c:v>693.32164039670431</c:v>
                </c:pt>
                <c:pt idx="80">
                  <c:v>694.64551638982596</c:v>
                </c:pt>
                <c:pt idx="81">
                  <c:v>695.96704207367577</c:v>
                </c:pt>
                <c:pt idx="82">
                  <c:v>697.28622246843622</c:v>
                </c:pt>
                <c:pt idx="83">
                  <c:v>698.60306257376055</c:v>
                </c:pt>
                <c:pt idx="84">
                  <c:v>699.91756736888215</c:v>
                </c:pt>
                <c:pt idx="85">
                  <c:v>701.22974181272241</c:v>
                </c:pt>
                <c:pt idx="86">
                  <c:v>702.53959084399844</c:v>
                </c:pt>
                <c:pt idx="87">
                  <c:v>703.84711938133012</c:v>
                </c:pt>
                <c:pt idx="88">
                  <c:v>705.1523323233456</c:v>
                </c:pt>
                <c:pt idx="89">
                  <c:v>706.4552345487873</c:v>
                </c:pt>
                <c:pt idx="90">
                  <c:v>707.75583091661622</c:v>
                </c:pt>
                <c:pt idx="91">
                  <c:v>709.05412626611599</c:v>
                </c:pt>
                <c:pt idx="92">
                  <c:v>710.35012541699621</c:v>
                </c:pt>
                <c:pt idx="93">
                  <c:v>711.643833169495</c:v>
                </c:pt>
                <c:pt idx="94">
                  <c:v>712.93525430448085</c:v>
                </c:pt>
                <c:pt idx="95">
                  <c:v>714.22439358355405</c:v>
                </c:pt>
                <c:pt idx="96">
                  <c:v>715.51125574914704</c:v>
                </c:pt>
                <c:pt idx="97">
                  <c:v>716.79584552462438</c:v>
                </c:pt>
                <c:pt idx="98">
                  <c:v>718.07816761438221</c:v>
                </c:pt>
                <c:pt idx="99">
                  <c:v>719.35822670394634</c:v>
                </c:pt>
                <c:pt idx="100">
                  <c:v>720.63602746007075</c:v>
                </c:pt>
                <c:pt idx="101">
                  <c:v>733.29018669870879</c:v>
                </c:pt>
                <c:pt idx="102">
                  <c:v>745.72149858784655</c:v>
                </c:pt>
                <c:pt idx="103">
                  <c:v>757.93445168801725</c:v>
                </c:pt>
                <c:pt idx="104">
                  <c:v>769.93335920736581</c:v>
                </c:pt>
                <c:pt idx="105">
                  <c:v>781.72236775508986</c:v>
                </c:pt>
                <c:pt idx="106">
                  <c:v>793.30546554462933</c:v>
                </c:pt>
                <c:pt idx="107">
                  <c:v>804.68649008765192</c:v>
                </c:pt>
                <c:pt idx="108">
                  <c:v>815.86913541633771</c:v>
                </c:pt>
                <c:pt idx="109">
                  <c:v>826.85695886826636</c:v>
                </c:pt>
                <c:pt idx="110">
                  <c:v>837.65338746532245</c:v>
                </c:pt>
                <c:pt idx="111">
                  <c:v>848.26172391541854</c:v>
                </c:pt>
                <c:pt idx="112">
                  <c:v>858.68515226346892</c:v>
                </c:pt>
                <c:pt idx="113">
                  <c:v>868.92674321589914</c:v>
                </c:pt>
                <c:pt idx="114">
                  <c:v>878.98945916102616</c:v>
                </c:pt>
                <c:pt idx="115">
                  <c:v>888.87615890587244</c:v>
                </c:pt>
                <c:pt idx="116">
                  <c:v>898.58960214836145</c:v>
                </c:pt>
                <c:pt idx="117">
                  <c:v>908.13245370237587</c:v>
                </c:pt>
                <c:pt idx="118">
                  <c:v>917.50728749181508</c:v>
                </c:pt>
                <c:pt idx="119">
                  <c:v>926.71659032856667</c:v>
                </c:pt>
                <c:pt idx="120">
                  <c:v>935.7627654881868</c:v>
                </c:pt>
                <c:pt idx="121">
                  <c:v>944.64813609605983</c:v>
                </c:pt>
                <c:pt idx="122">
                  <c:v>953.37494833586982</c:v>
                </c:pt>
                <c:pt idx="123">
                  <c:v>961.94537449135703</c:v>
                </c:pt>
                <c:pt idx="124">
                  <c:v>970.36151583154287</c:v>
                </c:pt>
                <c:pt idx="125">
                  <c:v>978.62540534888171</c:v>
                </c:pt>
                <c:pt idx="126">
                  <c:v>986.7390103591315</c:v>
                </c:pt>
                <c:pt idx="127">
                  <c:v>994.70423497112324</c:v>
                </c:pt>
                <c:pt idx="128">
                  <c:v>1002.5229224340414</c:v>
                </c:pt>
                <c:pt idx="129">
                  <c:v>1010.1968573693097</c:v>
                </c:pt>
                <c:pt idx="130">
                  <c:v>1017.727767893694</c:v>
                </c:pt>
                <c:pt idx="131">
                  <c:v>1025.1173276397933</c:v>
                </c:pt>
                <c:pt idx="132">
                  <c:v>1032.3671576796751</c:v>
                </c:pt>
                <c:pt idx="133">
                  <c:v>1039.4788283570372</c:v>
                </c:pt>
                <c:pt idx="134">
                  <c:v>1046.4538610329246</c:v>
                </c:pt>
                <c:pt idx="135">
                  <c:v>1053.2937297497049</c:v>
                </c:pt>
                <c:pt idx="136">
                  <c:v>1059.9998628177061</c:v>
                </c:pt>
                <c:pt idx="137">
                  <c:v>1066.5736443286389</c:v>
                </c:pt>
                <c:pt idx="138">
                  <c:v>1073.0164155996674</c:v>
                </c:pt>
                <c:pt idx="139">
                  <c:v>1079.3294765517524</c:v>
                </c:pt>
                <c:pt idx="140">
                  <c:v>1085.5140870256648</c:v>
                </c:pt>
                <c:pt idx="141">
                  <c:v>1091.571468038861</c:v>
                </c:pt>
                <c:pt idx="142">
                  <c:v>1097.5028029862146</c:v>
                </c:pt>
                <c:pt idx="143">
                  <c:v>1103.3092387874235</c:v>
                </c:pt>
                <c:pt idx="144">
                  <c:v>1108.9918869837388</c:v>
                </c:pt>
                <c:pt idx="145">
                  <c:v>1114.5518247865066</c:v>
                </c:pt>
                <c:pt idx="146">
                  <c:v>1119.990096079867</c:v>
                </c:pt>
                <c:pt idx="147">
                  <c:v>1125.3077123798205</c:v>
                </c:pt>
                <c:pt idx="148">
                  <c:v>1130.505653751741</c:v>
                </c:pt>
                <c:pt idx="149">
                  <c:v>1135.5848696882974</c:v>
                </c:pt>
                <c:pt idx="150">
                  <c:v>1140.5462799496363</c:v>
                </c:pt>
                <c:pt idx="151">
                  <c:v>1145.3907753675703</c:v>
                </c:pt>
                <c:pt idx="152">
                  <c:v>1150.1192186154251</c:v>
                </c:pt>
                <c:pt idx="153">
                  <c:v>1154.7324449451023</c:v>
                </c:pt>
                <c:pt idx="154">
                  <c:v>1159.2312628928348</c:v>
                </c:pt>
                <c:pt idx="155">
                  <c:v>1163.6164549550306</c:v>
                </c:pt>
                <c:pt idx="156">
                  <c:v>1167.8887782355278</c:v>
                </c:pt>
                <c:pt idx="157">
                  <c:v>1172.0489650655165</c:v>
                </c:pt>
                <c:pt idx="158">
                  <c:v>1176.0977235973182</c:v>
                </c:pt>
                <c:pt idx="159">
                  <c:v>1180.0357383731548</c:v>
                </c:pt>
                <c:pt idx="160">
                  <c:v>1183.863670869988</c:v>
                </c:pt>
                <c:pt idx="161">
                  <c:v>1187.5821600214581</c:v>
                </c:pt>
                <c:pt idx="162">
                  <c:v>1191.191822717906</c:v>
                </c:pt>
                <c:pt idx="163">
                  <c:v>1194.6932542854245</c:v>
                </c:pt>
                <c:pt idx="164">
                  <c:v>1198.0870289448487</c:v>
                </c:pt>
                <c:pt idx="165">
                  <c:v>1201.3737002515654</c:v>
                </c:pt>
                <c:pt idx="166">
                  <c:v>1204.5538015169959</c:v>
                </c:pt>
                <c:pt idx="167">
                  <c:v>1207.6278462125904</c:v>
                </c:pt>
                <c:pt idx="168">
                  <c:v>1210.5963283571609</c:v>
                </c:pt>
                <c:pt idx="169">
                  <c:v>1213.4597228883727</c:v>
                </c:pt>
                <c:pt idx="170">
                  <c:v>1216.2184860192247</c:v>
                </c:pt>
                <c:pt idx="171">
                  <c:v>1218.8730555803638</c:v>
                </c:pt>
                <c:pt idx="172">
                  <c:v>1221.4238513491091</c:v>
                </c:pt>
                <c:pt idx="173">
                  <c:v>1223.8712753661061</c:v>
                </c:pt>
                <c:pt idx="174">
                  <c:v>1226.2157122406047</c:v>
                </c:pt>
                <c:pt idx="175">
                  <c:v>1228.4575294454376</c:v>
                </c:pt>
                <c:pt idx="176">
                  <c:v>1230.5970776029069</c:v>
                </c:pt>
                <c:pt idx="177">
                  <c:v>1232.6346907629454</c:v>
                </c:pt>
                <c:pt idx="178">
                  <c:v>1234.5706866751343</c:v>
                </c:pt>
                <c:pt idx="179">
                  <c:v>1236.4053670564397</c:v>
                </c:pt>
                <c:pt idx="180">
                  <c:v>1238.1390178568838</c:v>
                </c:pt>
                <c:pt idx="181">
                  <c:v>1239.7719095258374</c:v>
                </c:pt>
                <c:pt idx="182">
                  <c:v>1241.3042972822075</c:v>
                </c:pt>
                <c:pt idx="183">
                  <c:v>1242.7364213925548</c:v>
                </c:pt>
                <c:pt idx="184">
                  <c:v>1244.068507462136</c:v>
                </c:pt>
                <c:pt idx="185">
                  <c:v>1245.3007667450677</c:v>
                </c:pt>
                <c:pt idx="186">
                  <c:v>1246.4333964813013</c:v>
                </c:pt>
                <c:pt idx="187">
                  <c:v>1247.4665802699083</c:v>
                </c:pt>
                <c:pt idx="188">
                  <c:v>1248.4004884903013</c:v>
                </c:pt>
                <c:pt idx="189">
                  <c:v>1249.2352787854261</c:v>
                </c:pt>
                <c:pt idx="190">
                  <c:v>1249.9710966234688</c:v>
                </c:pt>
                <c:pt idx="191">
                  <c:v>1250.6080759569568</c:v>
                </c:pt>
                <c:pt idx="192">
                  <c:v>1251.1463399997292</c:v>
                </c:pt>
                <c:pt idx="193">
                  <c:v>1251.5860021423423</c:v>
                </c:pt>
                <c:pt idx="194">
                  <c:v>1251.9271670240223</c:v>
                </c:pt>
                <c:pt idx="195">
                  <c:v>1252.1699317732334</c:v>
                </c:pt>
                <c:pt idx="196">
                  <c:v>1252.3143874185687</c:v>
                </c:pt>
                <c:pt idx="197">
                  <c:v>1252.3606204571852</c:v>
                </c:pt>
                <c:pt idx="198">
                  <c:v>1252.308714550971</c:v>
                </c:pt>
                <c:pt idx="199">
                  <c:v>1252.1587523041126</c:v>
                </c:pt>
                <c:pt idx="200">
                  <c:v>1251.91081706358</c:v>
                </c:pt>
                <c:pt idx="201">
                  <c:v>1251.5649946795497</c:v>
                </c:pt>
                <c:pt idx="202">
                  <c:v>1251.1213751672447</c:v>
                </c:pt>
                <c:pt idx="203">
                  <c:v>1250.5800542238194</c:v>
                </c:pt>
                <c:pt idx="204">
                  <c:v>1249.9411345704707</c:v>
                </c:pt>
                <c:pt idx="205">
                  <c:v>1249.204727107048</c:v>
                </c:pt>
                <c:pt idx="206">
                  <c:v>1248.3709518809906</c:v>
                </c:pt>
                <c:pt idx="207">
                  <c:v>1247.4399388828124</c:v>
                </c:pt>
                <c:pt idx="208">
                  <c:v>1246.4118286864159</c:v>
                </c:pt>
                <c:pt idx="209">
                  <c:v>1245.286772954935</c:v>
                </c:pt>
                <c:pt idx="210">
                  <c:v>1244.0649348326911</c:v>
                </c:pt>
                <c:pt idx="211">
                  <c:v>1242.7464892421863</c:v>
                </c:pt>
                <c:pt idx="212">
                  <c:v>1241.3316231026888</c:v>
                </c:pt>
                <c:pt idx="213">
                  <c:v>1239.8205354843985</c:v>
                </c:pt>
                <c:pt idx="214">
                  <c:v>1238.2134377097484</c:v>
                </c:pt>
                <c:pt idx="215">
                  <c:v>1236.5105534112301</c:v>
                </c:pt>
                <c:pt idx="216">
                  <c:v>1234.7121185533078</c:v>
                </c:pt>
                <c:pt idx="217">
                  <c:v>1232.8183814244665</c:v>
                </c:pt>
                <c:pt idx="218">
                  <c:v>1230.8296026042269</c:v>
                </c:pt>
                <c:pt idx="219">
                  <c:v>1228.7460549089815</c:v>
                </c:pt>
                <c:pt idx="220">
                  <c:v>1226.5680233197352</c:v>
                </c:pt>
                <c:pt idx="221">
                  <c:v>1224.2958048942319</c:v>
                </c:pt>
                <c:pt idx="222">
                  <c:v>1221.9297086654656</c:v>
                </c:pt>
                <c:pt idx="223">
                  <c:v>1219.4700555282045</c:v>
                </c:pt>
                <c:pt idx="224">
                  <c:v>1216.9171781148625</c:v>
                </c:pt>
                <c:pt idx="225">
                  <c:v>1214.2714206618218</c:v>
                </c:pt>
                <c:pt idx="226">
                  <c:v>1211.5331388671298</c:v>
                </c:pt>
                <c:pt idx="227">
                  <c:v>1208.7026997403473</c:v>
                </c:pt>
                <c:pt idx="228">
                  <c:v>1205.7804814452165</c:v>
                </c:pt>
                <c:pt idx="229">
                  <c:v>1202.7668731357253</c:v>
                </c:pt>
                <c:pt idx="230">
                  <c:v>1199.6622747860699</c:v>
                </c:pt>
                <c:pt idx="231">
                  <c:v>1196.4670970149677</c:v>
                </c:pt>
                <c:pt idx="232">
                  <c:v>1193.1817609047189</c:v>
                </c:pt>
                <c:pt idx="233">
                  <c:v>1189.806697815384</c:v>
                </c:pt>
                <c:pt idx="234">
                  <c:v>1186.3423491944129</c:v>
                </c:pt>
                <c:pt idx="235">
                  <c:v>1182.7891663820353</c:v>
                </c:pt>
                <c:pt idx="236">
                  <c:v>1179.1476104127055</c:v>
                </c:pt>
                <c:pt idx="237">
                  <c:v>1175.4181518128771</c:v>
                </c:pt>
                <c:pt idx="238">
                  <c:v>1171.6012703953672</c:v>
                </c:pt>
                <c:pt idx="239">
                  <c:v>1167.6974550505647</c:v>
                </c:pt>
                <c:pt idx="240">
                  <c:v>1163.7072035347196</c:v>
                </c:pt>
                <c:pt idx="241">
                  <c:v>1159.6310222555512</c:v>
                </c:pt>
                <c:pt idx="242">
                  <c:v>1155.4694260553972</c:v>
                </c:pt>
                <c:pt idx="243">
                  <c:v>1151.2229379921268</c:v>
                </c:pt>
                <c:pt idx="244">
                  <c:v>1146.8920891180326</c:v>
                </c:pt>
                <c:pt idx="245">
                  <c:v>1142.4774182569088</c:v>
                </c:pt>
                <c:pt idx="246">
                  <c:v>1137.9794717795253</c:v>
                </c:pt>
                <c:pt idx="247">
                  <c:v>1133.3988033776952</c:v>
                </c:pt>
                <c:pt idx="248">
                  <c:v>1128.735973837136</c:v>
                </c:pt>
                <c:pt idx="249">
                  <c:v>1123.9915508093163</c:v>
                </c:pt>
                <c:pt idx="250">
                  <c:v>1119.1661085824796</c:v>
                </c:pt>
                <c:pt idx="251">
                  <c:v>1114.2602278520308</c:v>
                </c:pt>
                <c:pt idx="252">
                  <c:v>1109.2744954904679</c:v>
                </c:pt>
                <c:pt idx="253">
                  <c:v>1104.2095043170393</c:v>
                </c:pt>
                <c:pt idx="254">
                  <c:v>1099.0658528673009</c:v>
                </c:pt>
                <c:pt idx="255">
                  <c:v>1093.8441451627459</c:v>
                </c:pt>
                <c:pt idx="256">
                  <c:v>1088.5449904806762</c:v>
                </c:pt>
                <c:pt idx="257">
                  <c:v>1083.1690031244789</c:v>
                </c:pt>
                <c:pt idx="258">
                  <c:v>1077.7168021944681</c:v>
                </c:pt>
                <c:pt idx="259">
                  <c:v>1072.189011359452</c:v>
                </c:pt>
                <c:pt idx="260">
                  <c:v>1066.5862586291742</c:v>
                </c:pt>
                <c:pt idx="261">
                  <c:v>1060.9091761277812</c:v>
                </c:pt>
                <c:pt idx="262">
                  <c:v>1055.1583998684603</c:v>
                </c:pt>
                <c:pt idx="263">
                  <c:v>1049.3345695293881</c:v>
                </c:pt>
                <c:pt idx="264">
                  <c:v>1043.4383282311269</c:v>
                </c:pt>
                <c:pt idx="265">
                  <c:v>1037.4703223156005</c:v>
                </c:pt>
                <c:pt idx="266">
                  <c:v>1031.4312011267798</c:v>
                </c:pt>
                <c:pt idx="267">
                  <c:v>1025.3216167931987</c:v>
                </c:pt>
                <c:pt idx="268">
                  <c:v>1019.1422240124227</c:v>
                </c:pt>
                <c:pt idx="269">
                  <c:v>1012.8936798375835</c:v>
                </c:pt>
                <c:pt idx="270">
                  <c:v>1006.5766434660903</c:v>
                </c:pt>
                <c:pt idx="271">
                  <c:v>1000.1917760306256</c:v>
                </c:pt>
                <c:pt idx="272">
                  <c:v>993.73974039252403</c:v>
                </c:pt>
                <c:pt idx="273">
                  <c:v>987.22120093763488</c:v>
                </c:pt>
                <c:pt idx="274">
                  <c:v>980.63682337475848</c:v>
                </c:pt>
                <c:pt idx="275">
                  <c:v>973.98727453674576</c:v>
                </c:pt>
                <c:pt idx="276">
                  <c:v>967.27322218434438</c:v>
                </c:pt>
                <c:pt idx="277">
                  <c:v>960.49533481287096</c:v>
                </c:pt>
                <c:pt idx="278">
                  <c:v>953.65428146178397</c:v>
                </c:pt>
                <c:pt idx="279">
                  <c:v>946.75073152722769</c:v>
                </c:pt>
                <c:pt idx="280">
                  <c:v>939.78535457761325</c:v>
                </c:pt>
                <c:pt idx="281">
                  <c:v>932.75882017229901</c:v>
                </c:pt>
                <c:pt idx="282">
                  <c:v>925.67179768342669</c:v>
                </c:pt>
                <c:pt idx="283">
                  <c:v>918.52495612096675</c:v>
                </c:pt>
                <c:pt idx="284">
                  <c:v>911.3189639610224</c:v>
                </c:pt>
                <c:pt idx="285">
                  <c:v>904.05448897743645</c:v>
                </c:pt>
                <c:pt idx="286">
                  <c:v>896.73219807674184</c:v>
                </c:pt>
                <c:pt idx="287">
                  <c:v>889.3527571364923</c:v>
                </c:pt>
                <c:pt idx="288">
                  <c:v>881.91683084700617</c:v>
                </c:pt>
                <c:pt idx="289">
                  <c:v>874.42508255655241</c:v>
                </c:pt>
                <c:pt idx="290">
                  <c:v>866.87817412000265</c:v>
                </c:pt>
                <c:pt idx="291">
                  <c:v>859.27676575097223</c:v>
                </c:pt>
                <c:pt idx="292">
                  <c:v>851.62151587746655</c:v>
                </c:pt>
                <c:pt idx="293">
                  <c:v>843.91308100104743</c:v>
                </c:pt>
                <c:pt idx="294">
                  <c:v>836.1521155595301</c:v>
                </c:pt>
                <c:pt idx="295">
                  <c:v>828.3392717932179</c:v>
                </c:pt>
                <c:pt idx="296">
                  <c:v>820.47519961467867</c:v>
                </c:pt>
                <c:pt idx="297">
                  <c:v>812.56054648206361</c:v>
                </c:pt>
                <c:pt idx="298">
                  <c:v>804.5959572759665</c:v>
                </c:pt>
                <c:pt idx="299">
                  <c:v>796.58207417981771</c:v>
                </c:pt>
                <c:pt idx="300">
                  <c:v>788.51953656380465</c:v>
                </c:pt>
                <c:pt idx="301">
                  <c:v>780.40898087230801</c:v>
                </c:pt>
                <c:pt idx="302">
                  <c:v>772.25104051483959</c:v>
                </c:pt>
                <c:pt idx="303">
                  <c:v>764.04634576046578</c:v>
                </c:pt>
                <c:pt idx="304">
                  <c:v>755.79552363569758</c:v>
                </c:pt>
                <c:pt idx="305">
                  <c:v>747.49919782582572</c:v>
                </c:pt>
                <c:pt idx="306">
                  <c:v>739.15798857967775</c:v>
                </c:pt>
                <c:pt idx="307">
                  <c:v>730.77251261777099</c:v>
                </c:pt>
                <c:pt idx="308">
                  <c:v>722.34338304383323</c:v>
                </c:pt>
                <c:pt idx="309">
                  <c:v>713.87120925966178</c:v>
                </c:pt>
                <c:pt idx="310">
                  <c:v>705.3565968832886</c:v>
                </c:pt>
                <c:pt idx="311">
                  <c:v>696.80014767041803</c:v>
                </c:pt>
                <c:pt idx="312">
                  <c:v>688.20245943910174</c:v>
                </c:pt>
                <c:pt idx="313">
                  <c:v>679.5641259976137</c:v>
                </c:pt>
                <c:pt idx="314">
                  <c:v>670.88573707548687</c:v>
                </c:pt>
                <c:pt idx="315">
                  <c:v>662.1678782576713</c:v>
                </c:pt>
                <c:pt idx="316">
                  <c:v>653.41113092177306</c:v>
                </c:pt>
                <c:pt idx="317">
                  <c:v>644.61607217833</c:v>
                </c:pt>
                <c:pt idx="318">
                  <c:v>635.78327481408201</c:v>
                </c:pt>
                <c:pt idx="319">
                  <c:v>626.91330723818999</c:v>
                </c:pt>
                <c:pt idx="320">
                  <c:v>618.00673343135804</c:v>
                </c:pt>
                <c:pt idx="321">
                  <c:v>609.06411289781192</c:v>
                </c:pt>
                <c:pt idx="322">
                  <c:v>600.086000620086</c:v>
                </c:pt>
                <c:pt idx="323">
                  <c:v>591.07294701657065</c:v>
                </c:pt>
                <c:pt idx="324">
                  <c:v>582.02549790177056</c:v>
                </c:pt>
                <c:pt idx="325">
                  <c:v>572.94419444922482</c:v>
                </c:pt>
                <c:pt idx="326">
                  <c:v>563.82957315703743</c:v>
                </c:pt>
                <c:pt idx="327">
                  <c:v>554.68216581596892</c:v>
                </c:pt>
                <c:pt idx="328">
                  <c:v>545.50249948003682</c:v>
                </c:pt>
                <c:pt idx="329">
                  <c:v>536.29109643957395</c:v>
                </c:pt>
                <c:pt idx="330">
                  <c:v>527.04847419669284</c:v>
                </c:pt>
                <c:pt idx="331">
                  <c:v>517.77514544310395</c:v>
                </c:pt>
                <c:pt idx="332">
                  <c:v>508.47161804023608</c:v>
                </c:pt>
                <c:pt idx="333">
                  <c:v>499.13839500160628</c:v>
                </c:pt>
                <c:pt idx="334">
                  <c:v>489.77597447738736</c:v>
                </c:pt>
                <c:pt idx="335">
                  <c:v>480.38484974112026</c:v>
                </c:pt>
                <c:pt idx="336">
                  <c:v>470.96550917851988</c:v>
                </c:pt>
                <c:pt idx="337">
                  <c:v>461.51843627832136</c:v>
                </c:pt>
                <c:pt idx="338">
                  <c:v>452.04410962511577</c:v>
                </c:pt>
                <c:pt idx="339">
                  <c:v>442.54300289412271</c:v>
                </c:pt>
                <c:pt idx="340">
                  <c:v>433.01558484784903</c:v>
                </c:pt>
                <c:pt idx="341">
                  <c:v>423.46231933458211</c:v>
                </c:pt>
                <c:pt idx="342">
                  <c:v>413.88366528866663</c:v>
                </c:pt>
                <c:pt idx="343">
                  <c:v>404.28007673251506</c:v>
                </c:pt>
                <c:pt idx="344">
                  <c:v>394.6520027803009</c:v>
                </c:pt>
                <c:pt idx="345">
                  <c:v>384.99988764328577</c:v>
                </c:pt>
                <c:pt idx="346">
                  <c:v>375.32417063673034</c:v>
                </c:pt>
                <c:pt idx="347">
                  <c:v>365.62528618834119</c:v>
                </c:pt>
                <c:pt idx="348">
                  <c:v>355.90366384820481</c:v>
                </c:pt>
                <c:pt idx="349">
                  <c:v>346.15972830016113</c:v>
                </c:pt>
                <c:pt idx="350">
                  <c:v>336.3938993745698</c:v>
                </c:pt>
                <c:pt idx="351">
                  <c:v>326.60659206242224</c:v>
                </c:pt>
                <c:pt idx="352">
                  <c:v>316.79821653075396</c:v>
                </c:pt>
                <c:pt idx="353">
                  <c:v>306.96917813931168</c:v>
                </c:pt>
                <c:pt idx="354">
                  <c:v>297.11987745843027</c:v>
                </c:pt>
                <c:pt idx="355">
                  <c:v>287.25071028807622</c:v>
                </c:pt>
                <c:pt idx="356">
                  <c:v>277.36206767801377</c:v>
                </c:pt>
                <c:pt idx="357">
                  <c:v>267.4543359490512</c:v>
                </c:pt>
                <c:pt idx="358">
                  <c:v>257.52789671532554</c:v>
                </c:pt>
                <c:pt idx="359">
                  <c:v>247.58312690758416</c:v>
                </c:pt>
                <c:pt idx="360">
                  <c:v>237.62039879742304</c:v>
                </c:pt>
                <c:pt idx="361">
                  <c:v>227.64008002244168</c:v>
                </c:pt>
                <c:pt idx="362">
                  <c:v>217.64253361227597</c:v>
                </c:pt>
                <c:pt idx="363">
                  <c:v>207.62811801547025</c:v>
                </c:pt>
                <c:pt idx="364">
                  <c:v>197.59718712715144</c:v>
                </c:pt>
                <c:pt idx="365">
                  <c:v>187.55009031746812</c:v>
                </c:pt>
                <c:pt idx="366">
                  <c:v>177.48717246075867</c:v>
                </c:pt>
                <c:pt idx="367">
                  <c:v>167.40877396541316</c:v>
                </c:pt>
                <c:pt idx="368">
                  <c:v>157.31523080439442</c:v>
                </c:pt>
                <c:pt idx="369">
                  <c:v>147.20687454638437</c:v>
                </c:pt>
                <c:pt idx="370">
                  <c:v>137.08403238752285</c:v>
                </c:pt>
                <c:pt idx="371">
                  <c:v>126.94702718370634</c:v>
                </c:pt>
                <c:pt idx="372">
                  <c:v>116.79617748341529</c:v>
                </c:pt>
                <c:pt idx="373">
                  <c:v>106.63179756103916</c:v>
                </c:pt>
                <c:pt idx="374">
                  <c:v>96.454197450669113</c:v>
                </c:pt>
                <c:pt idx="375">
                  <c:v>86.263682980329023</c:v>
                </c:pt>
                <c:pt idx="376">
                  <c:v>76.060555806616364</c:v>
                </c:pt>
                <c:pt idx="377">
                  <c:v>65.845113449724977</c:v>
                </c:pt>
                <c:pt idx="378">
                  <c:v>55.617649328822679</c:v>
                </c:pt>
                <c:pt idx="379">
                  <c:v>45.378452797757298</c:v>
                </c:pt>
                <c:pt idx="380">
                  <c:v>35.127809181065402</c:v>
                </c:pt>
                <c:pt idx="381">
                  <c:v>24.865999810258813</c:v>
                </c:pt>
                <c:pt idx="382">
                  <c:v>14.593302060364501</c:v>
                </c:pt>
                <c:pt idx="383">
                  <c:v>4.3099893866943493</c:v>
                </c:pt>
                <c:pt idx="384">
                  <c:v>-5.9836686381781998</c:v>
                </c:pt>
                <c:pt idx="385">
                  <c:v>-5.9939674069424145</c:v>
                </c:pt>
                <c:pt idx="386">
                  <c:v>-6.0042661856542168</c:v>
                </c:pt>
                <c:pt idx="387">
                  <c:v>-6.0145649743133465</c:v>
                </c:pt>
                <c:pt idx="388">
                  <c:v>-6.0248637729195442</c:v>
                </c:pt>
                <c:pt idx="389">
                  <c:v>-6.0351625814725507</c:v>
                </c:pt>
                <c:pt idx="390">
                  <c:v>-6.0454613999721065</c:v>
                </c:pt>
                <c:pt idx="391">
                  <c:v>-6.0557602284179515</c:v>
                </c:pt>
                <c:pt idx="392">
                  <c:v>-6.0660590668098262</c:v>
                </c:pt>
                <c:pt idx="393">
                  <c:v>-6.0763579151474705</c:v>
                </c:pt>
                <c:pt idx="394">
                  <c:v>-6.0866567734306258</c:v>
                </c:pt>
                <c:pt idx="395">
                  <c:v>-6.0969556416590311</c:v>
                </c:pt>
                <c:pt idx="396">
                  <c:v>-6.107254519832428</c:v>
                </c:pt>
                <c:pt idx="397">
                  <c:v>-6.117553407950556</c:v>
                </c:pt>
                <c:pt idx="398">
                  <c:v>-6.127852306013156</c:v>
                </c:pt>
                <c:pt idx="399">
                  <c:v>-6.1381512140199685</c:v>
                </c:pt>
                <c:pt idx="400">
                  <c:v>-6.1484501319707334</c:v>
                </c:pt>
                <c:pt idx="401">
                  <c:v>-6.1587490598651913</c:v>
                </c:pt>
                <c:pt idx="402">
                  <c:v>-6.1690479977030828</c:v>
                </c:pt>
                <c:pt idx="403">
                  <c:v>-6.1793469454841476</c:v>
                </c:pt>
                <c:pt idx="404">
                  <c:v>-6.1896459032081266</c:v>
                </c:pt>
                <c:pt idx="405">
                  <c:v>-6.1999448708747602</c:v>
                </c:pt>
                <c:pt idx="406">
                  <c:v>-6.2102438484837883</c:v>
                </c:pt>
                <c:pt idx="407">
                  <c:v>-6.2205428360349524</c:v>
                </c:pt>
                <c:pt idx="408">
                  <c:v>-6.2308418335279914</c:v>
                </c:pt>
                <c:pt idx="409">
                  <c:v>-6.2411408409626468</c:v>
                </c:pt>
                <c:pt idx="410">
                  <c:v>-6.2514398583386592</c:v>
                </c:pt>
                <c:pt idx="411">
                  <c:v>-6.2617388856557685</c:v>
                </c:pt>
                <c:pt idx="412">
                  <c:v>-6.2720379229137153</c:v>
                </c:pt>
                <c:pt idx="413">
                  <c:v>-6.2823369701122393</c:v>
                </c:pt>
                <c:pt idx="414">
                  <c:v>-6.2926360272510822</c:v>
                </c:pt>
                <c:pt idx="415">
                  <c:v>-6.3029350943299836</c:v>
                </c:pt>
                <c:pt idx="416">
                  <c:v>-6.3132341713486841</c:v>
                </c:pt>
                <c:pt idx="417">
                  <c:v>-6.3235332583069237</c:v>
                </c:pt>
                <c:pt idx="418">
                  <c:v>-6.3338323552044438</c:v>
                </c:pt>
                <c:pt idx="419">
                  <c:v>-6.3441314620409841</c:v>
                </c:pt>
                <c:pt idx="420">
                  <c:v>-6.3544305788162854</c:v>
                </c:pt>
                <c:pt idx="421">
                  <c:v>-6.3647297055300882</c:v>
                </c:pt>
                <c:pt idx="422">
                  <c:v>-6.3750288421821324</c:v>
                </c:pt>
                <c:pt idx="423">
                  <c:v>-6.3853279887721595</c:v>
                </c:pt>
                <c:pt idx="424">
                  <c:v>-6.3956271452999092</c:v>
                </c:pt>
                <c:pt idx="425">
                  <c:v>-6.4059263117651222</c:v>
                </c:pt>
                <c:pt idx="426">
                  <c:v>-6.4162254881675391</c:v>
                </c:pt>
                <c:pt idx="427">
                  <c:v>-6.4265246745068998</c:v>
                </c:pt>
                <c:pt idx="428">
                  <c:v>-6.4368238707829457</c:v>
                </c:pt>
                <c:pt idx="429">
                  <c:v>-6.4471230769954166</c:v>
                </c:pt>
                <c:pt idx="430">
                  <c:v>-6.4574222931440532</c:v>
                </c:pt>
                <c:pt idx="431">
                  <c:v>-6.4677215192285962</c:v>
                </c:pt>
                <c:pt idx="432">
                  <c:v>-6.4780207552487852</c:v>
                </c:pt>
                <c:pt idx="433">
                  <c:v>-6.4883200012043618</c:v>
                </c:pt>
                <c:pt idx="434">
                  <c:v>-6.4986192570950658</c:v>
                </c:pt>
                <c:pt idx="435">
                  <c:v>-6.5089185229206379</c:v>
                </c:pt>
                <c:pt idx="436">
                  <c:v>-6.5192177986808186</c:v>
                </c:pt>
                <c:pt idx="437">
                  <c:v>-6.5295170843753487</c:v>
                </c:pt>
                <c:pt idx="438">
                  <c:v>-6.5398163800039688</c:v>
                </c:pt>
                <c:pt idx="439">
                  <c:v>-6.5501156855664187</c:v>
                </c:pt>
                <c:pt idx="440">
                  <c:v>-6.5604150010624398</c:v>
                </c:pt>
                <c:pt idx="441">
                  <c:v>-6.570714326491772</c:v>
                </c:pt>
                <c:pt idx="442">
                  <c:v>-6.5810136618541559</c:v>
                </c:pt>
                <c:pt idx="443">
                  <c:v>-6.5913130071493322</c:v>
                </c:pt>
                <c:pt idx="444">
                  <c:v>-6.6016123623770415</c:v>
                </c:pt>
                <c:pt idx="445">
                  <c:v>-6.6119117275370245</c:v>
                </c:pt>
                <c:pt idx="446">
                  <c:v>-6.6222111026290209</c:v>
                </c:pt>
                <c:pt idx="447">
                  <c:v>-6.6325104876527723</c:v>
                </c:pt>
                <c:pt idx="448">
                  <c:v>-6.6428098826080184</c:v>
                </c:pt>
                <c:pt idx="449">
                  <c:v>-6.6531092874944999</c:v>
                </c:pt>
                <c:pt idx="450">
                  <c:v>-6.6634087023119584</c:v>
                </c:pt>
                <c:pt idx="451">
                  <c:v>-6.6737081270601335</c:v>
                </c:pt>
                <c:pt idx="452">
                  <c:v>-6.684007561738766</c:v>
                </c:pt>
                <c:pt idx="453">
                  <c:v>-6.6943070063475965</c:v>
                </c:pt>
                <c:pt idx="454">
                  <c:v>-6.7046064608863656</c:v>
                </c:pt>
                <c:pt idx="455">
                  <c:v>-6.714905925354814</c:v>
                </c:pt>
                <c:pt idx="456">
                  <c:v>-6.7252053997526815</c:v>
                </c:pt>
                <c:pt idx="457">
                  <c:v>-6.7355048840797096</c:v>
                </c:pt>
                <c:pt idx="458">
                  <c:v>-6.745804378335639</c:v>
                </c:pt>
                <c:pt idx="459">
                  <c:v>-6.7561038825202093</c:v>
                </c:pt>
                <c:pt idx="460">
                  <c:v>-6.7664033966331623</c:v>
                </c:pt>
                <c:pt idx="461">
                  <c:v>-6.7767029206742375</c:v>
                </c:pt>
                <c:pt idx="462">
                  <c:v>-6.7870024546431758</c:v>
                </c:pt>
                <c:pt idx="463">
                  <c:v>-6.7973019985397185</c:v>
                </c:pt>
                <c:pt idx="464">
                  <c:v>-6.8076015523636055</c:v>
                </c:pt>
                <c:pt idx="465">
                  <c:v>-6.8179011161145775</c:v>
                </c:pt>
                <c:pt idx="466">
                  <c:v>-6.8282006897923759</c:v>
                </c:pt>
                <c:pt idx="467">
                  <c:v>-6.8385002733967406</c:v>
                </c:pt>
                <c:pt idx="468">
                  <c:v>-6.8487998669274122</c:v>
                </c:pt>
                <c:pt idx="469">
                  <c:v>-6.8590994703841313</c:v>
                </c:pt>
                <c:pt idx="470">
                  <c:v>-6.8693990837666385</c:v>
                </c:pt>
                <c:pt idx="471">
                  <c:v>-6.8796987070746747</c:v>
                </c:pt>
                <c:pt idx="472">
                  <c:v>-6.8899983403079812</c:v>
                </c:pt>
                <c:pt idx="473">
                  <c:v>-6.9002979834662979</c:v>
                </c:pt>
                <c:pt idx="474">
                  <c:v>-6.9105976365493653</c:v>
                </c:pt>
                <c:pt idx="475">
                  <c:v>-6.9208972995569242</c:v>
                </c:pt>
                <c:pt idx="476">
                  <c:v>-6.9311969724887152</c:v>
                </c:pt>
                <c:pt idx="477">
                  <c:v>-6.941496655344479</c:v>
                </c:pt>
                <c:pt idx="478">
                  <c:v>-6.9517963481239562</c:v>
                </c:pt>
                <c:pt idx="479">
                  <c:v>-6.9620960508268883</c:v>
                </c:pt>
                <c:pt idx="480">
                  <c:v>-6.9723957634530151</c:v>
                </c:pt>
                <c:pt idx="481">
                  <c:v>-6.9826954860020773</c:v>
                </c:pt>
                <c:pt idx="482">
                  <c:v>-6.9929952184738156</c:v>
                </c:pt>
                <c:pt idx="483">
                  <c:v>-7.0032949608679713</c:v>
                </c:pt>
                <c:pt idx="484">
                  <c:v>-7.0135947131842844</c:v>
                </c:pt>
                <c:pt idx="485">
                  <c:v>-7.0238944754224963</c:v>
                </c:pt>
                <c:pt idx="486">
                  <c:v>-7.0341942475823469</c:v>
                </c:pt>
                <c:pt idx="487">
                  <c:v>-7.0444940296635776</c:v>
                </c:pt>
                <c:pt idx="488">
                  <c:v>-7.0547938216659283</c:v>
                </c:pt>
                <c:pt idx="489">
                  <c:v>-7.0650936235891404</c:v>
                </c:pt>
                <c:pt idx="490">
                  <c:v>-7.0753934354329546</c:v>
                </c:pt>
                <c:pt idx="491">
                  <c:v>-7.0856932571971116</c:v>
                </c:pt>
                <c:pt idx="492">
                  <c:v>-7.0959930888813512</c:v>
                </c:pt>
                <c:pt idx="493">
                  <c:v>-7.1062929304854148</c:v>
                </c:pt>
                <c:pt idx="494">
                  <c:v>-7.116592782009044</c:v>
                </c:pt>
                <c:pt idx="495">
                  <c:v>-7.1268926434519786</c:v>
                </c:pt>
                <c:pt idx="496">
                  <c:v>-7.1371925148139592</c:v>
                </c:pt>
                <c:pt idx="497">
                  <c:v>-7.1474923960947265</c:v>
                </c:pt>
                <c:pt idx="498">
                  <c:v>-7.1577922872940221</c:v>
                </c:pt>
                <c:pt idx="499">
                  <c:v>-7.1680921884115856</c:v>
                </c:pt>
                <c:pt idx="500">
                  <c:v>-7.1783920994471586</c:v>
                </c:pt>
                <c:pt idx="501">
                  <c:v>-7.1886920204004818</c:v>
                </c:pt>
                <c:pt idx="502">
                  <c:v>-7.1989919512712959</c:v>
                </c:pt>
                <c:pt idx="503">
                  <c:v>-7.2092918920593414</c:v>
                </c:pt>
                <c:pt idx="504">
                  <c:v>-7.2195918427643591</c:v>
                </c:pt>
                <c:pt idx="505">
                  <c:v>-7.2298918033860895</c:v>
                </c:pt>
                <c:pt idx="506">
                  <c:v>-7.2401917739242743</c:v>
                </c:pt>
                <c:pt idx="507">
                  <c:v>-7.2504917543786531</c:v>
                </c:pt>
                <c:pt idx="508">
                  <c:v>-7.2607917447489676</c:v>
                </c:pt>
                <c:pt idx="509">
                  <c:v>-7.2710917450349584</c:v>
                </c:pt>
                <c:pt idx="510">
                  <c:v>-7.2813917552363661</c:v>
                </c:pt>
                <c:pt idx="511">
                  <c:v>-7.2916917753529313</c:v>
                </c:pt>
                <c:pt idx="512">
                  <c:v>-7.3019918053843949</c:v>
                </c:pt>
                <c:pt idx="513">
                  <c:v>-7.3122918453304981</c:v>
                </c:pt>
                <c:pt idx="514">
                  <c:v>-7.3225918951909819</c:v>
                </c:pt>
                <c:pt idx="515">
                  <c:v>-7.3328919549655867</c:v>
                </c:pt>
                <c:pt idx="516">
                  <c:v>-7.3431920246540532</c:v>
                </c:pt>
                <c:pt idx="517">
                  <c:v>-7.3534921042561221</c:v>
                </c:pt>
                <c:pt idx="518">
                  <c:v>-7.363792193771534</c:v>
                </c:pt>
                <c:pt idx="519">
                  <c:v>-7.3740922932000306</c:v>
                </c:pt>
                <c:pt idx="520">
                  <c:v>-7.3843924025413523</c:v>
                </c:pt>
                <c:pt idx="521">
                  <c:v>-7.3946925217952399</c:v>
                </c:pt>
                <c:pt idx="522">
                  <c:v>-7.4049926509614341</c:v>
                </c:pt>
                <c:pt idx="523">
                  <c:v>-7.4152927900396755</c:v>
                </c:pt>
                <c:pt idx="524">
                  <c:v>-7.4255929390297055</c:v>
                </c:pt>
                <c:pt idx="525">
                  <c:v>-7.435893097931265</c:v>
                </c:pt>
                <c:pt idx="526">
                  <c:v>-7.4461932667440944</c:v>
                </c:pt>
                <c:pt idx="527">
                  <c:v>-7.4564934454679346</c:v>
                </c:pt>
                <c:pt idx="528">
                  <c:v>-7.4667936341025261</c:v>
                </c:pt>
                <c:pt idx="529">
                  <c:v>-7.4770938326476104</c:v>
                </c:pt>
                <c:pt idx="530">
                  <c:v>-7.4873940411029283</c:v>
                </c:pt>
                <c:pt idx="531">
                  <c:v>-7.4976942594682203</c:v>
                </c:pt>
                <c:pt idx="532">
                  <c:v>-7.5079944877432281</c:v>
                </c:pt>
                <c:pt idx="533">
                  <c:v>-7.5182947259276922</c:v>
                </c:pt>
                <c:pt idx="534">
                  <c:v>-7.5285949740213534</c:v>
                </c:pt>
                <c:pt idx="535">
                  <c:v>-7.5388952320239522</c:v>
                </c:pt>
                <c:pt idx="536">
                  <c:v>-7.5491954999352293</c:v>
                </c:pt>
                <c:pt idx="537">
                  <c:v>-7.5594957777549263</c:v>
                </c:pt>
                <c:pt idx="538">
                  <c:v>-7.5697960654827838</c:v>
                </c:pt>
                <c:pt idx="539">
                  <c:v>-7.5800963631185425</c:v>
                </c:pt>
                <c:pt idx="540">
                  <c:v>-7.5903966706619439</c:v>
                </c:pt>
                <c:pt idx="541">
                  <c:v>-7.6006969881127286</c:v>
                </c:pt>
                <c:pt idx="542">
                  <c:v>-7.6109973154706374</c:v>
                </c:pt>
                <c:pt idx="543">
                  <c:v>-7.6212976527354108</c:v>
                </c:pt>
                <c:pt idx="544">
                  <c:v>-7.6315979999067904</c:v>
                </c:pt>
                <c:pt idx="545">
                  <c:v>-7.6418983569845169</c:v>
                </c:pt>
                <c:pt idx="546">
                  <c:v>-7.6521987239683318</c:v>
                </c:pt>
                <c:pt idx="547">
                  <c:v>-7.6624991008579748</c:v>
                </c:pt>
                <c:pt idx="548">
                  <c:v>-7.6727994876531875</c:v>
                </c:pt>
                <c:pt idx="549">
                  <c:v>-7.6830998843537115</c:v>
                </c:pt>
                <c:pt idx="550">
                  <c:v>-7.6934002909592865</c:v>
                </c:pt>
                <c:pt idx="551">
                  <c:v>-7.703700707469654</c:v>
                </c:pt>
                <c:pt idx="552">
                  <c:v>-7.7140011338845547</c:v>
                </c:pt>
                <c:pt idx="553">
                  <c:v>-7.7243015702037301</c:v>
                </c:pt>
                <c:pt idx="554">
                  <c:v>-7.7346020164269209</c:v>
                </c:pt>
                <c:pt idx="555">
                  <c:v>-7.7449024725538678</c:v>
                </c:pt>
                <c:pt idx="556">
                  <c:v>-7.7552029385843122</c:v>
                </c:pt>
                <c:pt idx="557">
                  <c:v>-7.7655034145179949</c:v>
                </c:pt>
                <c:pt idx="558">
                  <c:v>-7.7758039003546564</c:v>
                </c:pt>
                <c:pt idx="559">
                  <c:v>-7.7861043960940384</c:v>
                </c:pt>
                <c:pt idx="560">
                  <c:v>-7.7964049017358814</c:v>
                </c:pt>
                <c:pt idx="561">
                  <c:v>-7.8067054172799262</c:v>
                </c:pt>
                <c:pt idx="562">
                  <c:v>-7.8170059427259142</c:v>
                </c:pt>
                <c:pt idx="563">
                  <c:v>-7.8273064780735861</c:v>
                </c:pt>
                <c:pt idx="564">
                  <c:v>-7.8376070233226836</c:v>
                </c:pt>
                <c:pt idx="565">
                  <c:v>-7.8479075784729471</c:v>
                </c:pt>
                <c:pt idx="566">
                  <c:v>-7.8582081435241173</c:v>
                </c:pt>
                <c:pt idx="567">
                  <c:v>-7.8685087184759359</c:v>
                </c:pt>
                <c:pt idx="568">
                  <c:v>-7.8788093033281434</c:v>
                </c:pt>
                <c:pt idx="569">
                  <c:v>-7.8891098980804806</c:v>
                </c:pt>
                <c:pt idx="570">
                  <c:v>-7.8994105027326889</c:v>
                </c:pt>
                <c:pt idx="571">
                  <c:v>-7.9097111172845098</c:v>
                </c:pt>
                <c:pt idx="572">
                  <c:v>-7.9200117417356832</c:v>
                </c:pt>
                <c:pt idx="573">
                  <c:v>-7.9303123760859515</c:v>
                </c:pt>
                <c:pt idx="574">
                  <c:v>-7.9406130203350545</c:v>
                </c:pt>
                <c:pt idx="575">
                  <c:v>-7.9509136744827336</c:v>
                </c:pt>
                <c:pt idx="576">
                  <c:v>-7.9612143385287304</c:v>
                </c:pt>
                <c:pt idx="577">
                  <c:v>-7.9715150124727856</c:v>
                </c:pt>
                <c:pt idx="578">
                  <c:v>-7.9818156963146398</c:v>
                </c:pt>
                <c:pt idx="579">
                  <c:v>-7.9921163900540346</c:v>
                </c:pt>
                <c:pt idx="580">
                  <c:v>-8.0024170936907097</c:v>
                </c:pt>
                <c:pt idx="581">
                  <c:v>-8.0127178072244085</c:v>
                </c:pt>
                <c:pt idx="582">
                  <c:v>-8.0230185306548698</c:v>
                </c:pt>
                <c:pt idx="583">
                  <c:v>-8.033319263981836</c:v>
                </c:pt>
                <c:pt idx="584">
                  <c:v>-8.0436200072050479</c:v>
                </c:pt>
                <c:pt idx="585">
                  <c:v>-8.053920760324246</c:v>
                </c:pt>
                <c:pt idx="586">
                  <c:v>-8.0642215233391727</c:v>
                </c:pt>
                <c:pt idx="587">
                  <c:v>-8.0745222962495689</c:v>
                </c:pt>
                <c:pt idx="588">
                  <c:v>-8.0848230790551749</c:v>
                </c:pt>
                <c:pt idx="589">
                  <c:v>-8.0951238717557317</c:v>
                </c:pt>
                <c:pt idx="590">
                  <c:v>-8.1054246743509797</c:v>
                </c:pt>
                <c:pt idx="591">
                  <c:v>-8.1157254868406614</c:v>
                </c:pt>
                <c:pt idx="592">
                  <c:v>-8.1260263092245175</c:v>
                </c:pt>
                <c:pt idx="593">
                  <c:v>-8.1363271415022886</c:v>
                </c:pt>
                <c:pt idx="594">
                  <c:v>-8.1466279836737154</c:v>
                </c:pt>
                <c:pt idx="595">
                  <c:v>-8.1569288357385403</c:v>
                </c:pt>
                <c:pt idx="596">
                  <c:v>-8.167229697696504</c:v>
                </c:pt>
                <c:pt idx="597">
                  <c:v>-8.177530569547347</c:v>
                </c:pt>
                <c:pt idx="598">
                  <c:v>-8.1878314512908119</c:v>
                </c:pt>
                <c:pt idx="599">
                  <c:v>-8.1981323429266393</c:v>
                </c:pt>
                <c:pt idx="600">
                  <c:v>-8.2084332444545698</c:v>
                </c:pt>
                <c:pt idx="601">
                  <c:v>-8.2187341558743441</c:v>
                </c:pt>
                <c:pt idx="602">
                  <c:v>-8.2290350771857028</c:v>
                </c:pt>
                <c:pt idx="603">
                  <c:v>-8.2393360083883884</c:v>
                </c:pt>
                <c:pt idx="604">
                  <c:v>-8.2496369494821415</c:v>
                </c:pt>
                <c:pt idx="605">
                  <c:v>-8.2599379004667046</c:v>
                </c:pt>
                <c:pt idx="606">
                  <c:v>-8.2702388613418165</c:v>
                </c:pt>
                <c:pt idx="607">
                  <c:v>-8.2805398321072197</c:v>
                </c:pt>
                <c:pt idx="608">
                  <c:v>-8.2908408127626565</c:v>
                </c:pt>
                <c:pt idx="609">
                  <c:v>-8.3011418033078659</c:v>
                </c:pt>
                <c:pt idx="610">
                  <c:v>-8.3114428037425903</c:v>
                </c:pt>
                <c:pt idx="611">
                  <c:v>-8.3217438140665703</c:v>
                </c:pt>
                <c:pt idx="612">
                  <c:v>-8.3320448342795466</c:v>
                </c:pt>
                <c:pt idx="613">
                  <c:v>-8.3423458643812616</c:v>
                </c:pt>
                <c:pt idx="614">
                  <c:v>-8.352646904371456</c:v>
                </c:pt>
                <c:pt idx="615">
                  <c:v>-8.3629479542498704</c:v>
                </c:pt>
                <c:pt idx="616">
                  <c:v>-8.3732490140162472</c:v>
                </c:pt>
                <c:pt idx="617">
                  <c:v>-8.3835500836703254</c:v>
                </c:pt>
                <c:pt idx="618">
                  <c:v>-8.3938511632118491</c:v>
                </c:pt>
                <c:pt idx="619">
                  <c:v>-8.4041522526405572</c:v>
                </c:pt>
                <c:pt idx="620">
                  <c:v>-8.4144533519561922</c:v>
                </c:pt>
                <c:pt idx="621">
                  <c:v>-8.4247544611584946</c:v>
                </c:pt>
                <c:pt idx="622">
                  <c:v>-8.4350555802472051</c:v>
                </c:pt>
                <c:pt idx="623">
                  <c:v>-8.4453567092220663</c:v>
                </c:pt>
                <c:pt idx="624">
                  <c:v>-8.4556578480828186</c:v>
                </c:pt>
                <c:pt idx="625">
                  <c:v>-8.4659589968292028</c:v>
                </c:pt>
                <c:pt idx="626">
                  <c:v>-8.4762601554609613</c:v>
                </c:pt>
                <c:pt idx="627">
                  <c:v>-8.4865613239778348</c:v>
                </c:pt>
                <c:pt idx="628">
                  <c:v>-8.4968625023795639</c:v>
                </c:pt>
                <c:pt idx="629">
                  <c:v>-8.507163690665891</c:v>
                </c:pt>
                <c:pt idx="630">
                  <c:v>-8.5174648888365567</c:v>
                </c:pt>
                <c:pt idx="631">
                  <c:v>-8.5277660968913018</c:v>
                </c:pt>
                <c:pt idx="632">
                  <c:v>-8.5380673148298687</c:v>
                </c:pt>
                <c:pt idx="633">
                  <c:v>-8.548368542651998</c:v>
                </c:pt>
                <c:pt idx="634">
                  <c:v>-8.5586697803574303</c:v>
                </c:pt>
                <c:pt idx="635">
                  <c:v>-8.5689710279459081</c:v>
                </c:pt>
                <c:pt idx="636">
                  <c:v>-8.5792722854171721</c:v>
                </c:pt>
                <c:pt idx="637">
                  <c:v>-8.5895735527709629</c:v>
                </c:pt>
                <c:pt idx="638">
                  <c:v>-8.5998748300070229</c:v>
                </c:pt>
                <c:pt idx="639">
                  <c:v>-8.6101761171250928</c:v>
                </c:pt>
                <c:pt idx="640">
                  <c:v>-8.6204774141249132</c:v>
                </c:pt>
                <c:pt idx="641">
                  <c:v>-8.6307787210062266</c:v>
                </c:pt>
                <c:pt idx="642">
                  <c:v>-8.6410800377687735</c:v>
                </c:pt>
                <c:pt idx="643">
                  <c:v>-8.6513813644122948</c:v>
                </c:pt>
                <c:pt idx="644">
                  <c:v>-8.6616827009365327</c:v>
                </c:pt>
                <c:pt idx="645">
                  <c:v>-8.671984047341228</c:v>
                </c:pt>
                <c:pt idx="646">
                  <c:v>-8.6822854036261212</c:v>
                </c:pt>
                <c:pt idx="647">
                  <c:v>-8.6925867697909549</c:v>
                </c:pt>
                <c:pt idx="648">
                  <c:v>-8.7028881458354697</c:v>
                </c:pt>
                <c:pt idx="649">
                  <c:v>-8.7131895317594079</c:v>
                </c:pt>
                <c:pt idx="650">
                  <c:v>-8.7234909275625103</c:v>
                </c:pt>
                <c:pt idx="651">
                  <c:v>-8.7337923332445175</c:v>
                </c:pt>
                <c:pt idx="652">
                  <c:v>-8.744093748805172</c:v>
                </c:pt>
                <c:pt idx="653">
                  <c:v>-8.7543951742442143</c:v>
                </c:pt>
                <c:pt idx="654">
                  <c:v>-8.764696609561387</c:v>
                </c:pt>
                <c:pt idx="655">
                  <c:v>-8.7749980547564288</c:v>
                </c:pt>
                <c:pt idx="656">
                  <c:v>-8.785299509829084</c:v>
                </c:pt>
                <c:pt idx="657">
                  <c:v>-8.7956009747790915</c:v>
                </c:pt>
                <c:pt idx="658">
                  <c:v>-8.8059024496061937</c:v>
                </c:pt>
                <c:pt idx="659">
                  <c:v>-8.8162039343101331</c:v>
                </c:pt>
                <c:pt idx="660">
                  <c:v>-8.8265054288906484</c:v>
                </c:pt>
                <c:pt idx="661">
                  <c:v>-8.8368069333474839</c:v>
                </c:pt>
                <c:pt idx="662">
                  <c:v>-8.8471084476803785</c:v>
                </c:pt>
                <c:pt idx="663">
                  <c:v>-8.8574099718890746</c:v>
                </c:pt>
                <c:pt idx="664">
                  <c:v>-8.8677115059733129</c:v>
                </c:pt>
                <c:pt idx="665">
                  <c:v>-8.8780130499328358</c:v>
                </c:pt>
                <c:pt idx="666">
                  <c:v>-8.8883146037673839</c:v>
                </c:pt>
                <c:pt idx="667">
                  <c:v>-8.8986161674766997</c:v>
                </c:pt>
                <c:pt idx="668">
                  <c:v>-8.9089177410605238</c:v>
                </c:pt>
                <c:pt idx="669">
                  <c:v>-8.9192193245185969</c:v>
                </c:pt>
                <c:pt idx="670">
                  <c:v>-8.9295209178506614</c:v>
                </c:pt>
                <c:pt idx="671">
                  <c:v>-8.9398225210564579</c:v>
                </c:pt>
                <c:pt idx="672">
                  <c:v>-8.9501241341357289</c:v>
                </c:pt>
                <c:pt idx="673">
                  <c:v>-8.9604257570882151</c:v>
                </c:pt>
                <c:pt idx="674">
                  <c:v>-8.970727389913657</c:v>
                </c:pt>
                <c:pt idx="675">
                  <c:v>-8.9810290326117972</c:v>
                </c:pt>
                <c:pt idx="676">
                  <c:v>-8.991330685182378</c:v>
                </c:pt>
                <c:pt idx="677">
                  <c:v>-9.0016323476251383</c:v>
                </c:pt>
                <c:pt idx="678">
                  <c:v>-9.0119340199398223</c:v>
                </c:pt>
                <c:pt idx="679">
                  <c:v>-9.022235702126169</c:v>
                </c:pt>
                <c:pt idx="680">
                  <c:v>-9.0325373941839207</c:v>
                </c:pt>
                <c:pt idx="681">
                  <c:v>-9.0428390961128198</c:v>
                </c:pt>
                <c:pt idx="682">
                  <c:v>-9.053140807912607</c:v>
                </c:pt>
                <c:pt idx="683">
                  <c:v>-9.063442529583023</c:v>
                </c:pt>
                <c:pt idx="684">
                  <c:v>-9.0737442611238102</c:v>
                </c:pt>
                <c:pt idx="685">
                  <c:v>-9.0840460025347092</c:v>
                </c:pt>
                <c:pt idx="686">
                  <c:v>-9.0943477538154625</c:v>
                </c:pt>
                <c:pt idx="687">
                  <c:v>-9.1046495149658107</c:v>
                </c:pt>
                <c:pt idx="688">
                  <c:v>-9.1149512859854944</c:v>
                </c:pt>
                <c:pt idx="689">
                  <c:v>-9.1252530668742562</c:v>
                </c:pt>
                <c:pt idx="690">
                  <c:v>-9.1355548576318384</c:v>
                </c:pt>
                <c:pt idx="691">
                  <c:v>-9.1458566582579817</c:v>
                </c:pt>
                <c:pt idx="692">
                  <c:v>-9.1561584687524267</c:v>
                </c:pt>
                <c:pt idx="693">
                  <c:v>-9.1664602891149158</c:v>
                </c:pt>
                <c:pt idx="694">
                  <c:v>-9.1767621193451898</c:v>
                </c:pt>
                <c:pt idx="695">
                  <c:v>-9.187063959442991</c:v>
                </c:pt>
                <c:pt idx="696">
                  <c:v>-9.1973658094080601</c:v>
                </c:pt>
                <c:pt idx="697">
                  <c:v>-9.2076676692401396</c:v>
                </c:pt>
                <c:pt idx="698">
                  <c:v>-9.21796953893897</c:v>
                </c:pt>
                <c:pt idx="699">
                  <c:v>-9.2282714185042938</c:v>
                </c:pt>
                <c:pt idx="700">
                  <c:v>-9.2385733079358516</c:v>
                </c:pt>
                <c:pt idx="701">
                  <c:v>-9.248875207233386</c:v>
                </c:pt>
                <c:pt idx="702">
                  <c:v>-9.2591771163966374</c:v>
                </c:pt>
                <c:pt idx="703">
                  <c:v>-9.2694790354253467</c:v>
                </c:pt>
                <c:pt idx="704">
                  <c:v>-9.2797809643192561</c:v>
                </c:pt>
                <c:pt idx="705">
                  <c:v>-9.2900829030781082</c:v>
                </c:pt>
                <c:pt idx="706">
                  <c:v>-9.3003848517016436</c:v>
                </c:pt>
                <c:pt idx="707">
                  <c:v>-9.3106868101896048</c:v>
                </c:pt>
                <c:pt idx="708">
                  <c:v>-9.3209887785417322</c:v>
                </c:pt>
                <c:pt idx="709">
                  <c:v>-9.3312907567577668</c:v>
                </c:pt>
                <c:pt idx="710">
                  <c:v>-9.3415927448374507</c:v>
                </c:pt>
                <c:pt idx="711">
                  <c:v>-9.3518947427805266</c:v>
                </c:pt>
                <c:pt idx="712">
                  <c:v>-9.362196750586735</c:v>
                </c:pt>
                <c:pt idx="713">
                  <c:v>-9.3724987682558165</c:v>
                </c:pt>
                <c:pt idx="714">
                  <c:v>-9.3828007957875137</c:v>
                </c:pt>
                <c:pt idx="715">
                  <c:v>-9.3931028331815689</c:v>
                </c:pt>
                <c:pt idx="716">
                  <c:v>-9.4034048804377228</c:v>
                </c:pt>
                <c:pt idx="717">
                  <c:v>-9.4137069375557161</c:v>
                </c:pt>
                <c:pt idx="718">
                  <c:v>-9.4240090045352911</c:v>
                </c:pt>
                <c:pt idx="719">
                  <c:v>-9.4343110813761903</c:v>
                </c:pt>
                <c:pt idx="720">
                  <c:v>-9.4446131680781544</c:v>
                </c:pt>
                <c:pt idx="721">
                  <c:v>-9.454915264640924</c:v>
                </c:pt>
                <c:pt idx="722">
                  <c:v>-9.4652173710642415</c:v>
                </c:pt>
                <c:pt idx="723">
                  <c:v>-9.4755194873478494</c:v>
                </c:pt>
                <c:pt idx="724">
                  <c:v>-9.4858216134914883</c:v>
                </c:pt>
                <c:pt idx="725">
                  <c:v>-9.4961237494949007</c:v>
                </c:pt>
                <c:pt idx="726">
                  <c:v>-9.5064258953578271</c:v>
                </c:pt>
                <c:pt idx="727">
                  <c:v>-9.5167280510800101</c:v>
                </c:pt>
                <c:pt idx="728">
                  <c:v>-9.5270302166611902</c:v>
                </c:pt>
                <c:pt idx="729">
                  <c:v>-9.5373323921011099</c:v>
                </c:pt>
                <c:pt idx="730">
                  <c:v>-9.5476345773995099</c:v>
                </c:pt>
                <c:pt idx="731">
                  <c:v>-9.5579367725561326</c:v>
                </c:pt>
                <c:pt idx="732">
                  <c:v>-9.5682389775707204</c:v>
                </c:pt>
                <c:pt idx="733">
                  <c:v>-9.5785411924430139</c:v>
                </c:pt>
                <c:pt idx="734">
                  <c:v>-9.5888434171727539</c:v>
                </c:pt>
                <c:pt idx="735">
                  <c:v>-9.5991456517596827</c:v>
                </c:pt>
                <c:pt idx="736">
                  <c:v>-9.6094478962035428</c:v>
                </c:pt>
                <c:pt idx="737">
                  <c:v>-9.6197501505040748</c:v>
                </c:pt>
                <c:pt idx="738">
                  <c:v>-9.6300524146610211</c:v>
                </c:pt>
                <c:pt idx="739">
                  <c:v>-9.6403546886741225</c:v>
                </c:pt>
                <c:pt idx="740">
                  <c:v>-9.6506569725431213</c:v>
                </c:pt>
                <c:pt idx="741">
                  <c:v>-9.6609592662677581</c:v>
                </c:pt>
                <c:pt idx="742">
                  <c:v>-9.6712615698477755</c:v>
                </c:pt>
                <c:pt idx="743">
                  <c:v>-9.6815638832829158</c:v>
                </c:pt>
                <c:pt idx="744">
                  <c:v>-9.6918662065729198</c:v>
                </c:pt>
                <c:pt idx="745">
                  <c:v>-9.7021685397175297</c:v>
                </c:pt>
                <c:pt idx="746">
                  <c:v>-9.7124708827164863</c:v>
                </c:pt>
                <c:pt idx="747">
                  <c:v>-9.722773235569532</c:v>
                </c:pt>
                <c:pt idx="748">
                  <c:v>-9.7330755982764074</c:v>
                </c:pt>
                <c:pt idx="749">
                  <c:v>-9.7433779708368551</c:v>
                </c:pt>
                <c:pt idx="750">
                  <c:v>-9.7536803532506156</c:v>
                </c:pt>
                <c:pt idx="751">
                  <c:v>-9.7639827455174331</c:v>
                </c:pt>
                <c:pt idx="752">
                  <c:v>-9.7742851476370465</c:v>
                </c:pt>
                <c:pt idx="753">
                  <c:v>-9.7845875596092</c:v>
                </c:pt>
                <c:pt idx="754">
                  <c:v>-9.7948899814336343</c:v>
                </c:pt>
                <c:pt idx="755">
                  <c:v>-9.80519241311009</c:v>
                </c:pt>
                <c:pt idx="756">
                  <c:v>-9.8154948546383096</c:v>
                </c:pt>
                <c:pt idx="757">
                  <c:v>-9.8257973060180355</c:v>
                </c:pt>
                <c:pt idx="758">
                  <c:v>-9.8360997672490083</c:v>
                </c:pt>
                <c:pt idx="759">
                  <c:v>-9.8464022383309704</c:v>
                </c:pt>
                <c:pt idx="760">
                  <c:v>-9.8567047192636625</c:v>
                </c:pt>
                <c:pt idx="761">
                  <c:v>-9.8670072100468271</c:v>
                </c:pt>
                <c:pt idx="762">
                  <c:v>-9.8773097106802066</c:v>
                </c:pt>
                <c:pt idx="763">
                  <c:v>-9.8876122211635415</c:v>
                </c:pt>
                <c:pt idx="764">
                  <c:v>-9.8979147414965745</c:v>
                </c:pt>
                <c:pt idx="765">
                  <c:v>-9.9082172716790478</c:v>
                </c:pt>
                <c:pt idx="766">
                  <c:v>-9.9185198117107021</c:v>
                </c:pt>
                <c:pt idx="767">
                  <c:v>-9.9288223615912781</c:v>
                </c:pt>
                <c:pt idx="768">
                  <c:v>-9.9391249213205199</c:v>
                </c:pt>
                <c:pt idx="769">
                  <c:v>-9.9494274908981684</c:v>
                </c:pt>
                <c:pt idx="770">
                  <c:v>-9.959730070323964</c:v>
                </c:pt>
                <c:pt idx="771">
                  <c:v>-9.9700326595976492</c:v>
                </c:pt>
                <c:pt idx="772">
                  <c:v>-9.9803352587189664</c:v>
                </c:pt>
                <c:pt idx="773">
                  <c:v>-9.9906378676876582</c:v>
                </c:pt>
                <c:pt idx="774">
                  <c:v>-10.000940486503465</c:v>
                </c:pt>
                <c:pt idx="775">
                  <c:v>-10.011243115166129</c:v>
                </c:pt>
                <c:pt idx="776">
                  <c:v>-10.021545753675392</c:v>
                </c:pt>
                <c:pt idx="777">
                  <c:v>-10.031848402030995</c:v>
                </c:pt>
                <c:pt idx="778">
                  <c:v>-10.04215106023268</c:v>
                </c:pt>
                <c:pt idx="779">
                  <c:v>-10.05245372828019</c:v>
                </c:pt>
                <c:pt idx="780">
                  <c:v>-10.062756406173266</c:v>
                </c:pt>
                <c:pt idx="781">
                  <c:v>-10.073059093911649</c:v>
                </c:pt>
                <c:pt idx="782">
                  <c:v>-10.083361791495081</c:v>
                </c:pt>
                <c:pt idx="783">
                  <c:v>-10.093664498923305</c:v>
                </c:pt>
                <c:pt idx="784">
                  <c:v>-10.103967216196063</c:v>
                </c:pt>
                <c:pt idx="785">
                  <c:v>-10.114269943313095</c:v>
                </c:pt>
                <c:pt idx="786">
                  <c:v>-10.124572680274145</c:v>
                </c:pt>
                <c:pt idx="787">
                  <c:v>-10.134875427078953</c:v>
                </c:pt>
                <c:pt idx="788">
                  <c:v>-10.145178183727261</c:v>
                </c:pt>
                <c:pt idx="789">
                  <c:v>-10.155480950218811</c:v>
                </c:pt>
                <c:pt idx="790">
                  <c:v>-10.165783726553345</c:v>
                </c:pt>
                <c:pt idx="791">
                  <c:v>-10.176086512730606</c:v>
                </c:pt>
                <c:pt idx="792">
                  <c:v>-10.186389308750334</c:v>
                </c:pt>
                <c:pt idx="793">
                  <c:v>-10.196692114612272</c:v>
                </c:pt>
                <c:pt idx="794">
                  <c:v>-10.206994930316162</c:v>
                </c:pt>
                <c:pt idx="795">
                  <c:v>-10.217297755861745</c:v>
                </c:pt>
                <c:pt idx="796">
                  <c:v>-10.227600591248763</c:v>
                </c:pt>
                <c:pt idx="797">
                  <c:v>-10.237903436476957</c:v>
                </c:pt>
                <c:pt idx="798">
                  <c:v>-10.248206291546071</c:v>
                </c:pt>
                <c:pt idx="799">
                  <c:v>-10.258509156455846</c:v>
                </c:pt>
                <c:pt idx="800">
                  <c:v>-10.268812031206023</c:v>
                </c:pt>
                <c:pt idx="801">
                  <c:v>-10.279114915796345</c:v>
                </c:pt>
                <c:pt idx="802">
                  <c:v>-10.289417810226553</c:v>
                </c:pt>
                <c:pt idx="803">
                  <c:v>-10.299720714496388</c:v>
                </c:pt>
                <c:pt idx="804">
                  <c:v>-10.310023628605594</c:v>
                </c:pt>
                <c:pt idx="805">
                  <c:v>-10.320326552553912</c:v>
                </c:pt>
                <c:pt idx="806">
                  <c:v>-10.330629486341083</c:v>
                </c:pt>
                <c:pt idx="807">
                  <c:v>-10.34093242996685</c:v>
                </c:pt>
                <c:pt idx="808">
                  <c:v>-10.351235383430955</c:v>
                </c:pt>
                <c:pt idx="809">
                  <c:v>-10.361538346733141</c:v>
                </c:pt>
                <c:pt idx="810">
                  <c:v>-10.371841319873148</c:v>
                </c:pt>
                <c:pt idx="811">
                  <c:v>-10.382144302850719</c:v>
                </c:pt>
                <c:pt idx="812">
                  <c:v>-10.392447295665594</c:v>
                </c:pt>
                <c:pt idx="813">
                  <c:v>-10.402750298317516</c:v>
                </c:pt>
                <c:pt idx="814">
                  <c:v>-10.413053310806227</c:v>
                </c:pt>
                <c:pt idx="815">
                  <c:v>-10.423356333131469</c:v>
                </c:pt>
                <c:pt idx="816">
                  <c:v>-10.433659365292984</c:v>
                </c:pt>
                <c:pt idx="817">
                  <c:v>-10.443962407290515</c:v>
                </c:pt>
                <c:pt idx="818">
                  <c:v>-10.454265459123802</c:v>
                </c:pt>
                <c:pt idx="819">
                  <c:v>-10.464568520792588</c:v>
                </c:pt>
                <c:pt idx="820">
                  <c:v>-10.474871592296614</c:v>
                </c:pt>
                <c:pt idx="821">
                  <c:v>-10.485174673635623</c:v>
                </c:pt>
                <c:pt idx="822">
                  <c:v>-10.495477764809356</c:v>
                </c:pt>
                <c:pt idx="823">
                  <c:v>-10.505780865817558</c:v>
                </c:pt>
                <c:pt idx="824">
                  <c:v>-10.516083976659967</c:v>
                </c:pt>
                <c:pt idx="825">
                  <c:v>-10.526387097336327</c:v>
                </c:pt>
                <c:pt idx="826">
                  <c:v>-10.536690227846378</c:v>
                </c:pt>
                <c:pt idx="827">
                  <c:v>-10.546993368189865</c:v>
                </c:pt>
                <c:pt idx="828">
                  <c:v>-10.557296518366527</c:v>
                </c:pt>
                <c:pt idx="829">
                  <c:v>-10.567599678376109</c:v>
                </c:pt>
                <c:pt idx="830">
                  <c:v>-10.577902848218351</c:v>
                </c:pt>
                <c:pt idx="831">
                  <c:v>-10.588206027892994</c:v>
                </c:pt>
                <c:pt idx="832">
                  <c:v>-10.598509217399782</c:v>
                </c:pt>
                <c:pt idx="833">
                  <c:v>-10.608812416738456</c:v>
                </c:pt>
                <c:pt idx="834">
                  <c:v>-10.619115625908758</c:v>
                </c:pt>
                <c:pt idx="835">
                  <c:v>-10.629418844910431</c:v>
                </c:pt>
                <c:pt idx="836">
                  <c:v>-10.639722073743217</c:v>
                </c:pt>
                <c:pt idx="837">
                  <c:v>-10.650025312406857</c:v>
                </c:pt>
                <c:pt idx="838">
                  <c:v>-10.660328560901092</c:v>
                </c:pt>
                <c:pt idx="839">
                  <c:v>-10.670631819225667</c:v>
                </c:pt>
                <c:pt idx="840">
                  <c:v>-10.680935087380321</c:v>
                </c:pt>
                <c:pt idx="841">
                  <c:v>-10.691238365364798</c:v>
                </c:pt>
                <c:pt idx="842">
                  <c:v>-10.70154165317884</c:v>
                </c:pt>
                <c:pt idx="843">
                  <c:v>-10.711844950822186</c:v>
                </c:pt>
                <c:pt idx="844">
                  <c:v>-10.722148258294583</c:v>
                </c:pt>
                <c:pt idx="845">
                  <c:v>-10.732451575595769</c:v>
                </c:pt>
                <c:pt idx="846">
                  <c:v>-10.742754902725489</c:v>
                </c:pt>
                <c:pt idx="847">
                  <c:v>-10.753058239683481</c:v>
                </c:pt>
                <c:pt idx="848">
                  <c:v>-10.763361586469491</c:v>
                </c:pt>
                <c:pt idx="849">
                  <c:v>-10.77366494308326</c:v>
                </c:pt>
                <c:pt idx="850">
                  <c:v>-10.783968309524528</c:v>
                </c:pt>
                <c:pt idx="851">
                  <c:v>-10.79427168579304</c:v>
                </c:pt>
                <c:pt idx="852">
                  <c:v>-10.804575071888538</c:v>
                </c:pt>
                <c:pt idx="853">
                  <c:v>-10.814878467810761</c:v>
                </c:pt>
                <c:pt idx="854">
                  <c:v>-10.825181873559453</c:v>
                </c:pt>
                <c:pt idx="855">
                  <c:v>-10.835485289134356</c:v>
                </c:pt>
                <c:pt idx="856">
                  <c:v>-10.845788714535212</c:v>
                </c:pt>
                <c:pt idx="857">
                  <c:v>-10.856092149761764</c:v>
                </c:pt>
                <c:pt idx="858">
                  <c:v>-10.866395594813753</c:v>
                </c:pt>
                <c:pt idx="859">
                  <c:v>-10.876699049690922</c:v>
                </c:pt>
                <c:pt idx="860">
                  <c:v>-10.887002514393012</c:v>
                </c:pt>
                <c:pt idx="861">
                  <c:v>-10.897305988919765</c:v>
                </c:pt>
                <c:pt idx="862">
                  <c:v>-10.907609473270924</c:v>
                </c:pt>
                <c:pt idx="863">
                  <c:v>-10.917912967446231</c:v>
                </c:pt>
                <c:pt idx="864">
                  <c:v>-10.928216471445428</c:v>
                </c:pt>
                <c:pt idx="865">
                  <c:v>-10.938519985268256</c:v>
                </c:pt>
                <c:pt idx="866">
                  <c:v>-10.948823508914458</c:v>
                </c:pt>
                <c:pt idx="867">
                  <c:v>-10.959127042383777</c:v>
                </c:pt>
                <c:pt idx="868">
                  <c:v>-10.969430585675953</c:v>
                </c:pt>
                <c:pt idx="869">
                  <c:v>-10.979734138790731</c:v>
                </c:pt>
                <c:pt idx="870">
                  <c:v>-10.99003770172785</c:v>
                </c:pt>
                <c:pt idx="871">
                  <c:v>-11.000341274487054</c:v>
                </c:pt>
                <c:pt idx="872">
                  <c:v>-11.010644857068085</c:v>
                </c:pt>
                <c:pt idx="873">
                  <c:v>-11.020948449470685</c:v>
                </c:pt>
                <c:pt idx="874">
                  <c:v>-11.031252051694596</c:v>
                </c:pt>
                <c:pt idx="875">
                  <c:v>-11.04155566373956</c:v>
                </c:pt>
                <c:pt idx="876">
                  <c:v>-11.051859285605319</c:v>
                </c:pt>
                <c:pt idx="877">
                  <c:v>-11.062162917291616</c:v>
                </c:pt>
                <c:pt idx="878">
                  <c:v>-11.072466558798192</c:v>
                </c:pt>
                <c:pt idx="879">
                  <c:v>-11.08277021012479</c:v>
                </c:pt>
                <c:pt idx="880">
                  <c:v>-11.093073871271153</c:v>
                </c:pt>
                <c:pt idx="881">
                  <c:v>-11.103377542237022</c:v>
                </c:pt>
                <c:pt idx="882">
                  <c:v>-11.113681223022139</c:v>
                </c:pt>
                <c:pt idx="883">
                  <c:v>-11.123984913626247</c:v>
                </c:pt>
                <c:pt idx="884">
                  <c:v>-11.134288614049087</c:v>
                </c:pt>
                <c:pt idx="885">
                  <c:v>-11.144592324290402</c:v>
                </c:pt>
                <c:pt idx="886">
                  <c:v>-11.154896044349934</c:v>
                </c:pt>
                <c:pt idx="887">
                  <c:v>-11.165199774227426</c:v>
                </c:pt>
                <c:pt idx="888">
                  <c:v>-11.175503513922619</c:v>
                </c:pt>
                <c:pt idx="889">
                  <c:v>-11.185807263435256</c:v>
                </c:pt>
                <c:pt idx="890">
                  <c:v>-11.196111022765079</c:v>
                </c:pt>
                <c:pt idx="891">
                  <c:v>-11.206414791911829</c:v>
                </c:pt>
                <c:pt idx="892">
                  <c:v>-11.216718570875249</c:v>
                </c:pt>
                <c:pt idx="893">
                  <c:v>-11.227022359655082</c:v>
                </c:pt>
                <c:pt idx="894">
                  <c:v>-11.23732615825107</c:v>
                </c:pt>
                <c:pt idx="895">
                  <c:v>-11.247629966662956</c:v>
                </c:pt>
                <c:pt idx="896">
                  <c:v>-11.257933784890479</c:v>
                </c:pt>
                <c:pt idx="897">
                  <c:v>-11.268237612933385</c:v>
                </c:pt>
                <c:pt idx="898">
                  <c:v>-11.278541450791414</c:v>
                </c:pt>
                <c:pt idx="899">
                  <c:v>-11.288845298464308</c:v>
                </c:pt>
                <c:pt idx="900">
                  <c:v>-11.29914915595181</c:v>
                </c:pt>
                <c:pt idx="901">
                  <c:v>-11.309453023253662</c:v>
                </c:pt>
                <c:pt idx="902">
                  <c:v>-11.319756900369606</c:v>
                </c:pt>
                <c:pt idx="903">
                  <c:v>-11.330060787299386</c:v>
                </c:pt>
                <c:pt idx="904">
                  <c:v>-11.340364684042743</c:v>
                </c:pt>
                <c:pt idx="905">
                  <c:v>-11.350668590599419</c:v>
                </c:pt>
                <c:pt idx="906">
                  <c:v>-11.360972506969157</c:v>
                </c:pt>
                <c:pt idx="907">
                  <c:v>-11.371276433151698</c:v>
                </c:pt>
                <c:pt idx="908">
                  <c:v>-11.381580369146786</c:v>
                </c:pt>
                <c:pt idx="909">
                  <c:v>-11.391884314954162</c:v>
                </c:pt>
                <c:pt idx="910">
                  <c:v>-11.402188270573568</c:v>
                </c:pt>
                <c:pt idx="911">
                  <c:v>-11.412492236004747</c:v>
                </c:pt>
                <c:pt idx="912">
                  <c:v>-11.422796211247441</c:v>
                </c:pt>
                <c:pt idx="913">
                  <c:v>-11.433100196301393</c:v>
                </c:pt>
                <c:pt idx="914">
                  <c:v>-11.443404191166344</c:v>
                </c:pt>
                <c:pt idx="915">
                  <c:v>-11.453708195842038</c:v>
                </c:pt>
                <c:pt idx="916">
                  <c:v>-11.464012210328217</c:v>
                </c:pt>
                <c:pt idx="917">
                  <c:v>-11.474316234624622</c:v>
                </c:pt>
                <c:pt idx="918">
                  <c:v>-11.484620268730996</c:v>
                </c:pt>
                <c:pt idx="919">
                  <c:v>-11.494924312647081</c:v>
                </c:pt>
                <c:pt idx="920">
                  <c:v>-11.50522836637262</c:v>
                </c:pt>
                <c:pt idx="921">
                  <c:v>-11.515532429907354</c:v>
                </c:pt>
                <c:pt idx="922">
                  <c:v>-11.525836503251028</c:v>
                </c:pt>
                <c:pt idx="923">
                  <c:v>-11.536140586403382</c:v>
                </c:pt>
                <c:pt idx="924">
                  <c:v>-11.546444679364159</c:v>
                </c:pt>
                <c:pt idx="925">
                  <c:v>-11.5567487821331</c:v>
                </c:pt>
                <c:pt idx="926">
                  <c:v>-11.567052894709949</c:v>
                </c:pt>
                <c:pt idx="927">
                  <c:v>-11.577357017094448</c:v>
                </c:pt>
                <c:pt idx="928">
                  <c:v>-11.587661149286339</c:v>
                </c:pt>
                <c:pt idx="929">
                  <c:v>-11.597965291285364</c:v>
                </c:pt>
                <c:pt idx="930">
                  <c:v>-11.608269443091267</c:v>
                </c:pt>
                <c:pt idx="931">
                  <c:v>-11.618573604703789</c:v>
                </c:pt>
                <c:pt idx="932">
                  <c:v>-11.628877776122673</c:v>
                </c:pt>
                <c:pt idx="933">
                  <c:v>-11.639181957347661</c:v>
                </c:pt>
                <c:pt idx="934">
                  <c:v>-11.649486148378495</c:v>
                </c:pt>
                <c:pt idx="935">
                  <c:v>-11.659790349214918</c:v>
                </c:pt>
                <c:pt idx="936">
                  <c:v>-11.670094559856672</c:v>
                </c:pt>
                <c:pt idx="937">
                  <c:v>-11.680398780303499</c:v>
                </c:pt>
                <c:pt idx="938">
                  <c:v>-11.690703010555142</c:v>
                </c:pt>
                <c:pt idx="939">
                  <c:v>-11.701007250611344</c:v>
                </c:pt>
                <c:pt idx="940">
                  <c:v>-11.711311500471846</c:v>
                </c:pt>
                <c:pt idx="941">
                  <c:v>-11.721615760136391</c:v>
                </c:pt>
                <c:pt idx="942">
                  <c:v>-11.731920029604721</c:v>
                </c:pt>
                <c:pt idx="943">
                  <c:v>-11.74222430887658</c:v>
                </c:pt>
                <c:pt idx="944">
                  <c:v>-11.752528597951708</c:v>
                </c:pt>
                <c:pt idx="945">
                  <c:v>-11.762832896829849</c:v>
                </c:pt>
                <c:pt idx="946">
                  <c:v>-11.773137205510745</c:v>
                </c:pt>
                <c:pt idx="947">
                  <c:v>-11.783441523994139</c:v>
                </c:pt>
                <c:pt idx="948">
                  <c:v>-11.793745852279772</c:v>
                </c:pt>
                <c:pt idx="949">
                  <c:v>-11.804050190367388</c:v>
                </c:pt>
                <c:pt idx="950">
                  <c:v>-11.814354538256728</c:v>
                </c:pt>
                <c:pt idx="951">
                  <c:v>-11.824658895947534</c:v>
                </c:pt>
                <c:pt idx="952">
                  <c:v>-11.834963263439551</c:v>
                </c:pt>
                <c:pt idx="953">
                  <c:v>-11.845267640732519</c:v>
                </c:pt>
                <c:pt idx="954">
                  <c:v>-11.855572027826183</c:v>
                </c:pt>
                <c:pt idx="955">
                  <c:v>-11.865876424720282</c:v>
                </c:pt>
                <c:pt idx="956">
                  <c:v>-11.876180831414562</c:v>
                </c:pt>
                <c:pt idx="957">
                  <c:v>-11.886485247908762</c:v>
                </c:pt>
                <c:pt idx="958">
                  <c:v>-11.896789674202628</c:v>
                </c:pt>
                <c:pt idx="959">
                  <c:v>-11.907094110295899</c:v>
                </c:pt>
                <c:pt idx="960">
                  <c:v>-11.917398556188321</c:v>
                </c:pt>
                <c:pt idx="961">
                  <c:v>-11.927703011879633</c:v>
                </c:pt>
                <c:pt idx="962">
                  <c:v>-11.938007477369579</c:v>
                </c:pt>
                <c:pt idx="963">
                  <c:v>-11.948311952657903</c:v>
                </c:pt>
                <c:pt idx="964">
                  <c:v>-11.958616437744345</c:v>
                </c:pt>
                <c:pt idx="965">
                  <c:v>-11.968920932628649</c:v>
                </c:pt>
                <c:pt idx="966">
                  <c:v>-11.979225437310557</c:v>
                </c:pt>
                <c:pt idx="967">
                  <c:v>-11.989529951789811</c:v>
                </c:pt>
                <c:pt idx="968">
                  <c:v>-11.999834476066153</c:v>
                </c:pt>
                <c:pt idx="969">
                  <c:v>-12.010139010139328</c:v>
                </c:pt>
                <c:pt idx="970">
                  <c:v>-12.020443554009077</c:v>
                </c:pt>
                <c:pt idx="971">
                  <c:v>-12.030748107675143</c:v>
                </c:pt>
                <c:pt idx="972">
                  <c:v>-12.041052671137267</c:v>
                </c:pt>
                <c:pt idx="973">
                  <c:v>-12.051357244395192</c:v>
                </c:pt>
                <c:pt idx="974">
                  <c:v>-12.061661827448662</c:v>
                </c:pt>
                <c:pt idx="975">
                  <c:v>-12.071966420297418</c:v>
                </c:pt>
                <c:pt idx="976">
                  <c:v>-12.082271022941203</c:v>
                </c:pt>
                <c:pt idx="977">
                  <c:v>-12.09257563537976</c:v>
                </c:pt>
                <c:pt idx="978">
                  <c:v>-12.10288025761283</c:v>
                </c:pt>
                <c:pt idx="979">
                  <c:v>-12.113184889640156</c:v>
                </c:pt>
                <c:pt idx="980">
                  <c:v>-12.123489531461482</c:v>
                </c:pt>
                <c:pt idx="981">
                  <c:v>-12.133794183076549</c:v>
                </c:pt>
                <c:pt idx="982">
                  <c:v>-12.144098844485102</c:v>
                </c:pt>
                <c:pt idx="983">
                  <c:v>-12.15440351568688</c:v>
                </c:pt>
                <c:pt idx="984">
                  <c:v>-12.164708196681628</c:v>
                </c:pt>
                <c:pt idx="985">
                  <c:v>-12.175012887469087</c:v>
                </c:pt>
                <c:pt idx="986">
                  <c:v>-12.185317588049001</c:v>
                </c:pt>
                <c:pt idx="987">
                  <c:v>-12.195622298421112</c:v>
                </c:pt>
                <c:pt idx="988">
                  <c:v>-12.205927018585163</c:v>
                </c:pt>
                <c:pt idx="989">
                  <c:v>-12.216231748540896</c:v>
                </c:pt>
                <c:pt idx="990">
                  <c:v>-12.226536488288053</c:v>
                </c:pt>
                <c:pt idx="991">
                  <c:v>-12.236841237826377</c:v>
                </c:pt>
                <c:pt idx="992">
                  <c:v>-12.247145997155611</c:v>
                </c:pt>
                <c:pt idx="993">
                  <c:v>-12.257450766275499</c:v>
                </c:pt>
                <c:pt idx="994">
                  <c:v>-12.26775554518578</c:v>
                </c:pt>
                <c:pt idx="995">
                  <c:v>-12.278060333886199</c:v>
                </c:pt>
                <c:pt idx="996">
                  <c:v>-12.288365132376498</c:v>
                </c:pt>
                <c:pt idx="997">
                  <c:v>-12.298669940656421</c:v>
                </c:pt>
                <c:pt idx="998">
                  <c:v>-12.308974758725709</c:v>
                </c:pt>
                <c:pt idx="999">
                  <c:v>-12.319279586584104</c:v>
                </c:pt>
                <c:pt idx="1000">
                  <c:v>-12.329584424231349</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14.2</c:v>
                </c:pt>
                <c:pt idx="1">
                  <c:v>76.672424501271294</c:v>
                </c:pt>
                <c:pt idx="2">
                  <c:v>139.1448490025426</c:v>
                </c:pt>
                <c:pt idx="3">
                  <c:v>137.84753828519905</c:v>
                </c:pt>
                <c:pt idx="4">
                  <c:v>139.1448490025426</c:v>
                </c:pt>
                <c:pt idx="5">
                  <c:v>134.58753828519906</c:v>
                </c:pt>
                <c:pt idx="6">
                  <c:v>139.1448490025426</c:v>
                </c:pt>
              </c:numCache>
            </c:numRef>
          </c:xVal>
          <c:yVal>
            <c:numRef>
              <c:f>Trajecto!$C$132:$C$138</c:f>
              <c:numCache>
                <c:formatCode>0</c:formatCode>
                <c:ptCount val="7"/>
                <c:pt idx="0">
                  <c:v>1251.91081706358</c:v>
                </c:pt>
                <c:pt idx="1">
                  <c:v>625.95540853179</c:v>
                </c:pt>
                <c:pt idx="2">
                  <c:v>0</c:v>
                </c:pt>
                <c:pt idx="3">
                  <c:v>42.513263044062825</c:v>
                </c:pt>
                <c:pt idx="4">
                  <c:v>0</c:v>
                </c:pt>
                <c:pt idx="5">
                  <c:v>16.167240506736313</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Calculs!$AE$4:$AE$1004</c:f>
              <c:numCache>
                <c:formatCode>0</c:formatCode>
                <c:ptCount val="1001"/>
                <c:pt idx="0">
                  <c:v>580.84077273287357</c:v>
                </c:pt>
                <c:pt idx="1">
                  <c:v>582.36814920046811</c:v>
                </c:pt>
                <c:pt idx="2">
                  <c:v>583.89270321564891</c:v>
                </c:pt>
                <c:pt idx="3">
                  <c:v>585.41444187085165</c:v>
                </c:pt>
                <c:pt idx="4">
                  <c:v>586.93337222576076</c:v>
                </c:pt>
                <c:pt idx="5">
                  <c:v>588.44950130750976</c:v>
                </c:pt>
                <c:pt idx="6">
                  <c:v>589.96283611088063</c:v>
                </c:pt>
                <c:pt idx="7">
                  <c:v>591.47338359850141</c:v>
                </c:pt>
                <c:pt idx="8">
                  <c:v>592.98115070104222</c:v>
                </c:pt>
                <c:pt idx="9">
                  <c:v>594.48614431741009</c:v>
                </c:pt>
                <c:pt idx="10">
                  <c:v>595.98837131494167</c:v>
                </c:pt>
                <c:pt idx="11">
                  <c:v>597.487838513425</c:v>
                </c:pt>
                <c:pt idx="12">
                  <c:v>598.98455266944768</c:v>
                </c:pt>
                <c:pt idx="13">
                  <c:v>600.47852049341031</c:v>
                </c:pt>
                <c:pt idx="14">
                  <c:v>601.96974866620064</c:v>
                </c:pt>
                <c:pt idx="15">
                  <c:v>603.45824383936235</c:v>
                </c:pt>
                <c:pt idx="16">
                  <c:v>604.94401263526265</c:v>
                </c:pt>
                <c:pt idx="17">
                  <c:v>606.42706164725826</c:v>
                </c:pt>
                <c:pt idx="18">
                  <c:v>607.90739743986103</c:v>
                </c:pt>
                <c:pt idx="19">
                  <c:v>609.38502654890135</c:v>
                </c:pt>
                <c:pt idx="20">
                  <c:v>610.85995548169137</c:v>
                </c:pt>
                <c:pt idx="21">
                  <c:v>612.33219072527595</c:v>
                </c:pt>
                <c:pt idx="22">
                  <c:v>613.80173875452454</c:v>
                </c:pt>
                <c:pt idx="23">
                  <c:v>615.26860602388456</c:v>
                </c:pt>
                <c:pt idx="24">
                  <c:v>616.73279895929682</c:v>
                </c:pt>
                <c:pt idx="25">
                  <c:v>618.19432395836066</c:v>
                </c:pt>
                <c:pt idx="26">
                  <c:v>619.65318739049792</c:v>
                </c:pt>
                <c:pt idx="27">
                  <c:v>621.10939559711574</c:v>
                </c:pt>
                <c:pt idx="28">
                  <c:v>622.56295489176796</c:v>
                </c:pt>
                <c:pt idx="29">
                  <c:v>624.01387156031547</c:v>
                </c:pt>
                <c:pt idx="30">
                  <c:v>625.46215186108566</c:v>
                </c:pt>
                <c:pt idx="31">
                  <c:v>626.90780202503015</c:v>
                </c:pt>
                <c:pt idx="32">
                  <c:v>628.35082825588211</c:v>
                </c:pt>
                <c:pt idx="33">
                  <c:v>629.79123673031165</c:v>
                </c:pt>
                <c:pt idx="34">
                  <c:v>631.2290335980806</c:v>
                </c:pt>
                <c:pt idx="35">
                  <c:v>632.66422498219606</c:v>
                </c:pt>
                <c:pt idx="36">
                  <c:v>634.09681697906285</c:v>
                </c:pt>
                <c:pt idx="37">
                  <c:v>635.52681565863475</c:v>
                </c:pt>
                <c:pt idx="38">
                  <c:v>636.95422706456475</c:v>
                </c:pt>
                <c:pt idx="39">
                  <c:v>638.37905721435436</c:v>
                </c:pt>
                <c:pt idx="40">
                  <c:v>639.8013120995015</c:v>
                </c:pt>
                <c:pt idx="41">
                  <c:v>641.22099768564772</c:v>
                </c:pt>
                <c:pt idx="42">
                  <c:v>642.63811991272382</c:v>
                </c:pt>
                <c:pt idx="43">
                  <c:v>644.05268469509531</c:v>
                </c:pt>
                <c:pt idx="44">
                  <c:v>645.46469792170581</c:v>
                </c:pt>
                <c:pt idx="45">
                  <c:v>646.87416545622034</c:v>
                </c:pt>
                <c:pt idx="46">
                  <c:v>648.28109313716686</c:v>
                </c:pt>
                <c:pt idx="47">
                  <c:v>649.68548677807735</c:v>
                </c:pt>
                <c:pt idx="48">
                  <c:v>651.08735216762761</c:v>
                </c:pt>
                <c:pt idx="49">
                  <c:v>652.48669506977615</c:v>
                </c:pt>
                <c:pt idx="50">
                  <c:v>653.88352122390188</c:v>
                </c:pt>
                <c:pt idx="51">
                  <c:v>655.27783634494142</c:v>
                </c:pt>
                <c:pt idx="52">
                  <c:v>656.66964612352467</c:v>
                </c:pt>
                <c:pt idx="53">
                  <c:v>658.0589562261099</c:v>
                </c:pt>
                <c:pt idx="54">
                  <c:v>659.4457722951181</c:v>
                </c:pt>
                <c:pt idx="55">
                  <c:v>660.83009994906558</c:v>
                </c:pt>
                <c:pt idx="56">
                  <c:v>662.21194478269661</c:v>
                </c:pt>
                <c:pt idx="57">
                  <c:v>663.59131236711437</c:v>
                </c:pt>
                <c:pt idx="58">
                  <c:v>664.96820824991141</c:v>
                </c:pt>
                <c:pt idx="59">
                  <c:v>666.3426379552991</c:v>
                </c:pt>
                <c:pt idx="60">
                  <c:v>667.71460698423596</c:v>
                </c:pt>
                <c:pt idx="61">
                  <c:v>669.0841208145556</c:v>
                </c:pt>
                <c:pt idx="62">
                  <c:v>670.45118490109326</c:v>
                </c:pt>
                <c:pt idx="63">
                  <c:v>671.81580467581171</c:v>
                </c:pt>
                <c:pt idx="64">
                  <c:v>673.17798554792614</c:v>
                </c:pt>
                <c:pt idx="65">
                  <c:v>674.53773290402853</c:v>
                </c:pt>
                <c:pt idx="66">
                  <c:v>675.89505210821062</c:v>
                </c:pt>
                <c:pt idx="67">
                  <c:v>677.24994850218673</c:v>
                </c:pt>
                <c:pt idx="68">
                  <c:v>678.6024274054148</c:v>
                </c:pt>
                <c:pt idx="69">
                  <c:v>679.95249411521763</c:v>
                </c:pt>
                <c:pt idx="70">
                  <c:v>681.30015390690255</c:v>
                </c:pt>
                <c:pt idx="71">
                  <c:v>682.64541203388058</c:v>
                </c:pt>
                <c:pt idx="72">
                  <c:v>683.98827372778453</c:v>
                </c:pt>
                <c:pt idx="73">
                  <c:v>685.32874419858661</c:v>
                </c:pt>
                <c:pt idx="74">
                  <c:v>686.66682863471522</c:v>
                </c:pt>
                <c:pt idx="75">
                  <c:v>688.00253220317063</c:v>
                </c:pt>
                <c:pt idx="76">
                  <c:v>689.33586004964002</c:v>
                </c:pt>
                <c:pt idx="77">
                  <c:v>690.66681729861193</c:v>
                </c:pt>
                <c:pt idx="78">
                  <c:v>691.99540905348977</c:v>
                </c:pt>
                <c:pt idx="79">
                  <c:v>693.32164039670431</c:v>
                </c:pt>
                <c:pt idx="80">
                  <c:v>694.64551638982596</c:v>
                </c:pt>
                <c:pt idx="81">
                  <c:v>695.96704207367577</c:v>
                </c:pt>
                <c:pt idx="82">
                  <c:v>697.28622246843622</c:v>
                </c:pt>
                <c:pt idx="83">
                  <c:v>698.60306257376055</c:v>
                </c:pt>
                <c:pt idx="84">
                  <c:v>699.91756736888215</c:v>
                </c:pt>
                <c:pt idx="85">
                  <c:v>701.22974181272241</c:v>
                </c:pt>
                <c:pt idx="86">
                  <c:v>702.53959084399844</c:v>
                </c:pt>
                <c:pt idx="87">
                  <c:v>703.84711938133012</c:v>
                </c:pt>
                <c:pt idx="88">
                  <c:v>705.1523323233456</c:v>
                </c:pt>
                <c:pt idx="89">
                  <c:v>706.4552345487873</c:v>
                </c:pt>
                <c:pt idx="90">
                  <c:v>707.75583091661622</c:v>
                </c:pt>
                <c:pt idx="91">
                  <c:v>709.05412626611599</c:v>
                </c:pt>
                <c:pt idx="92">
                  <c:v>710.35012541699621</c:v>
                </c:pt>
                <c:pt idx="93">
                  <c:v>711.643833169495</c:v>
                </c:pt>
                <c:pt idx="94">
                  <c:v>712.93525430448085</c:v>
                </c:pt>
                <c:pt idx="95">
                  <c:v>714.22439358355405</c:v>
                </c:pt>
                <c:pt idx="96">
                  <c:v>715.51125574914704</c:v>
                </c:pt>
                <c:pt idx="97">
                  <c:v>716.79584552462438</c:v>
                </c:pt>
                <c:pt idx="98">
                  <c:v>718.07816761438221</c:v>
                </c:pt>
                <c:pt idx="99">
                  <c:v>719.35822670394634</c:v>
                </c:pt>
                <c:pt idx="100">
                  <c:v>720.63602746007075</c:v>
                </c:pt>
                <c:pt idx="101">
                  <c:v>733.29018669870879</c:v>
                </c:pt>
                <c:pt idx="102">
                  <c:v>745.72149858784655</c:v>
                </c:pt>
                <c:pt idx="103">
                  <c:v>757.93445168801725</c:v>
                </c:pt>
                <c:pt idx="104">
                  <c:v>769.93335920736581</c:v>
                </c:pt>
                <c:pt idx="105">
                  <c:v>781.72236775508986</c:v>
                </c:pt>
                <c:pt idx="106">
                  <c:v>793.30546554462933</c:v>
                </c:pt>
                <c:pt idx="107">
                  <c:v>804.68649008765192</c:v>
                </c:pt>
                <c:pt idx="108">
                  <c:v>815.86913541633771</c:v>
                </c:pt>
                <c:pt idx="109">
                  <c:v>826.85695886826636</c:v>
                </c:pt>
                <c:pt idx="110">
                  <c:v>837.65338746532245</c:v>
                </c:pt>
                <c:pt idx="111">
                  <c:v>848.26172391541854</c:v>
                </c:pt>
                <c:pt idx="112">
                  <c:v>858.68515226346892</c:v>
                </c:pt>
                <c:pt idx="113">
                  <c:v>868.92674321589914</c:v>
                </c:pt>
                <c:pt idx="114">
                  <c:v>878.98945916102616</c:v>
                </c:pt>
                <c:pt idx="115">
                  <c:v>888.87615890587244</c:v>
                </c:pt>
                <c:pt idx="116">
                  <c:v>898.58960214836145</c:v>
                </c:pt>
                <c:pt idx="117">
                  <c:v>908.13245370237587</c:v>
                </c:pt>
                <c:pt idx="118">
                  <c:v>917.50728749181508</c:v>
                </c:pt>
                <c:pt idx="119">
                  <c:v>926.71659032856667</c:v>
                </c:pt>
                <c:pt idx="120">
                  <c:v>935.7627654881868</c:v>
                </c:pt>
                <c:pt idx="121">
                  <c:v>944.64813609605983</c:v>
                </c:pt>
                <c:pt idx="122">
                  <c:v>953.37494833586982</c:v>
                </c:pt>
                <c:pt idx="123">
                  <c:v>961.94537449135703</c:v>
                </c:pt>
                <c:pt idx="124">
                  <c:v>970.36151583154287</c:v>
                </c:pt>
                <c:pt idx="125">
                  <c:v>978.62540534888171</c:v>
                </c:pt>
                <c:pt idx="126">
                  <c:v>986.7390103591315</c:v>
                </c:pt>
                <c:pt idx="127">
                  <c:v>994.70423497112324</c:v>
                </c:pt>
                <c:pt idx="128">
                  <c:v>1002.5229224340414</c:v>
                </c:pt>
                <c:pt idx="129">
                  <c:v>1010.1968573693097</c:v>
                </c:pt>
                <c:pt idx="130">
                  <c:v>1017.727767893694</c:v>
                </c:pt>
                <c:pt idx="131">
                  <c:v>1025.1173276397933</c:v>
                </c:pt>
                <c:pt idx="132">
                  <c:v>1032.3671576796751</c:v>
                </c:pt>
                <c:pt idx="133">
                  <c:v>1039.4788283570372</c:v>
                </c:pt>
                <c:pt idx="134">
                  <c:v>1046.4538610329246</c:v>
                </c:pt>
                <c:pt idx="135">
                  <c:v>1053.2937297497049</c:v>
                </c:pt>
                <c:pt idx="136">
                  <c:v>1059.9998628177061</c:v>
                </c:pt>
                <c:pt idx="137">
                  <c:v>1066.5736443286389</c:v>
                </c:pt>
                <c:pt idx="138">
                  <c:v>1073.0164155996674</c:v>
                </c:pt>
                <c:pt idx="139">
                  <c:v>1079.3294765517524</c:v>
                </c:pt>
                <c:pt idx="140">
                  <c:v>1085.5140870256648</c:v>
                </c:pt>
                <c:pt idx="141">
                  <c:v>1091.571468038861</c:v>
                </c:pt>
                <c:pt idx="142">
                  <c:v>1097.5028029862146</c:v>
                </c:pt>
                <c:pt idx="143">
                  <c:v>1103.3092387874235</c:v>
                </c:pt>
                <c:pt idx="144">
                  <c:v>1108.9918869837388</c:v>
                </c:pt>
                <c:pt idx="145">
                  <c:v>1114.5518247865066</c:v>
                </c:pt>
                <c:pt idx="146">
                  <c:v>1119.990096079867</c:v>
                </c:pt>
                <c:pt idx="147">
                  <c:v>1125.3077123798205</c:v>
                </c:pt>
                <c:pt idx="148">
                  <c:v>1130.505653751741</c:v>
                </c:pt>
                <c:pt idx="149">
                  <c:v>1135.5848696882974</c:v>
                </c:pt>
                <c:pt idx="150">
                  <c:v>1140.5462799496363</c:v>
                </c:pt>
                <c:pt idx="151">
                  <c:v>1145.3907753675703</c:v>
                </c:pt>
                <c:pt idx="152">
                  <c:v>1150.1192186154251</c:v>
                </c:pt>
                <c:pt idx="153">
                  <c:v>1154.7324449451023</c:v>
                </c:pt>
                <c:pt idx="154">
                  <c:v>1159.2312628928348</c:v>
                </c:pt>
                <c:pt idx="155">
                  <c:v>1163.6164549550306</c:v>
                </c:pt>
                <c:pt idx="156">
                  <c:v>1167.8887782355278</c:v>
                </c:pt>
                <c:pt idx="157">
                  <c:v>1172.0489650655165</c:v>
                </c:pt>
                <c:pt idx="158">
                  <c:v>1176.0977235973182</c:v>
                </c:pt>
                <c:pt idx="159">
                  <c:v>1180.0357383731548</c:v>
                </c:pt>
                <c:pt idx="160">
                  <c:v>1183.863670869988</c:v>
                </c:pt>
                <c:pt idx="161">
                  <c:v>1187.5821600214581</c:v>
                </c:pt>
                <c:pt idx="162">
                  <c:v>1191.191822717906</c:v>
                </c:pt>
                <c:pt idx="163">
                  <c:v>1194.6932542854245</c:v>
                </c:pt>
                <c:pt idx="164">
                  <c:v>1198.0870289448487</c:v>
                </c:pt>
                <c:pt idx="165">
                  <c:v>1201.3737002515654</c:v>
                </c:pt>
                <c:pt idx="166">
                  <c:v>1204.5538015169959</c:v>
                </c:pt>
                <c:pt idx="167">
                  <c:v>1207.6278462125904</c:v>
                </c:pt>
                <c:pt idx="168">
                  <c:v>1210.5963283571609</c:v>
                </c:pt>
                <c:pt idx="169">
                  <c:v>1213.4597228883727</c:v>
                </c:pt>
                <c:pt idx="170">
                  <c:v>1216.2184860192247</c:v>
                </c:pt>
                <c:pt idx="171">
                  <c:v>1218.8730555803638</c:v>
                </c:pt>
                <c:pt idx="172">
                  <c:v>1221.4238513491091</c:v>
                </c:pt>
                <c:pt idx="173">
                  <c:v>1223.8712753661061</c:v>
                </c:pt>
                <c:pt idx="174">
                  <c:v>1226.2157122406047</c:v>
                </c:pt>
                <c:pt idx="175">
                  <c:v>1228.4575294454376</c:v>
                </c:pt>
                <c:pt idx="176">
                  <c:v>1230.5970776029069</c:v>
                </c:pt>
                <c:pt idx="177">
                  <c:v>1232.6346907629454</c:v>
                </c:pt>
                <c:pt idx="178">
                  <c:v>1234.5706866751343</c:v>
                </c:pt>
                <c:pt idx="179">
                  <c:v>1236.4053670564397</c:v>
                </c:pt>
                <c:pt idx="180">
                  <c:v>1238.1390178568838</c:v>
                </c:pt>
                <c:pt idx="181">
                  <c:v>1239.7719095258374</c:v>
                </c:pt>
                <c:pt idx="182">
                  <c:v>1241.3042972822075</c:v>
                </c:pt>
                <c:pt idx="183">
                  <c:v>1242.7364213925548</c:v>
                </c:pt>
                <c:pt idx="184">
                  <c:v>1244.068507462136</c:v>
                </c:pt>
                <c:pt idx="185">
                  <c:v>1245.3007667450677</c:v>
                </c:pt>
                <c:pt idx="186">
                  <c:v>1246.4333964813013</c:v>
                </c:pt>
                <c:pt idx="187">
                  <c:v>1247.4665802699083</c:v>
                </c:pt>
                <c:pt idx="188">
                  <c:v>1248.4004884903013</c:v>
                </c:pt>
                <c:pt idx="189">
                  <c:v>1249.2352787854261</c:v>
                </c:pt>
                <c:pt idx="190">
                  <c:v>1249.9710966234688</c:v>
                </c:pt>
                <c:pt idx="191">
                  <c:v>1250.6080759569568</c:v>
                </c:pt>
                <c:pt idx="192">
                  <c:v>1251.1463399997292</c:v>
                </c:pt>
                <c:pt idx="193">
                  <c:v>1251.5860021423423</c:v>
                </c:pt>
                <c:pt idx="194">
                  <c:v>1251.9271670240223</c:v>
                </c:pt>
                <c:pt idx="195">
                  <c:v>1252.1699317732334</c:v>
                </c:pt>
                <c:pt idx="196">
                  <c:v>1252.3143874185687</c:v>
                </c:pt>
                <c:pt idx="197">
                  <c:v>1252.3606204571852</c:v>
                </c:pt>
                <c:pt idx="198">
                  <c:v>1252.308714550971</c:v>
                </c:pt>
                <c:pt idx="199">
                  <c:v>1252.1587523041126</c:v>
                </c:pt>
                <c:pt idx="200">
                  <c:v>1251.91081706358</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3.55</c:v>
                </c:pt>
              </c:numCache>
            </c:numRef>
          </c:xVal>
          <c:yVal>
            <c:numRef>
              <c:f>Trajecto!$C$158</c:f>
              <c:numCache>
                <c:formatCode>0</c:formatCode>
                <c:ptCount val="1"/>
                <c:pt idx="0">
                  <c:v>625.95540853179</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23.20000000000006</c:v>
                </c:pt>
              </c:numCache>
            </c:numRef>
          </c:xVal>
          <c:yVal>
            <c:numRef>
              <c:f>Trajecto!$C$159</c:f>
              <c:numCache>
                <c:formatCode>0</c:formatCode>
                <c:ptCount val="1"/>
                <c:pt idx="0">
                  <c:v>626.15719370928434</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Calculs!$Q$4:$Q$1004</c:f>
              <c:numCache>
                <c:formatCode>0.00</c:formatCode>
                <c:ptCount val="1001"/>
                <c:pt idx="0">
                  <c:v>0</c:v>
                </c:pt>
                <c:pt idx="1">
                  <c:v>4.9999999999998928E-4</c:v>
                </c:pt>
                <c:pt idx="2">
                  <c:v>1.4999999999999679E-3</c:v>
                </c:pt>
                <c:pt idx="3">
                  <c:v>2.4999999999999467E-3</c:v>
                </c:pt>
                <c:pt idx="4">
                  <c:v>3.499999999999925E-3</c:v>
                </c:pt>
                <c:pt idx="5">
                  <c:v>4.4999999999999034E-3</c:v>
                </c:pt>
                <c:pt idx="6">
                  <c:v>5.4999999999998826E-3</c:v>
                </c:pt>
                <c:pt idx="7">
                  <c:v>6.4999999999998609E-3</c:v>
                </c:pt>
                <c:pt idx="8">
                  <c:v>7.4999999999998393E-3</c:v>
                </c:pt>
                <c:pt idx="9">
                  <c:v>8.4999999999998185E-3</c:v>
                </c:pt>
                <c:pt idx="10">
                  <c:v>9.4999999999997968E-3</c:v>
                </c:pt>
                <c:pt idx="11">
                  <c:v>9.5000000000002253E-3</c:v>
                </c:pt>
                <c:pt idx="12">
                  <c:v>8.5000000000002469E-3</c:v>
                </c:pt>
                <c:pt idx="13">
                  <c:v>7.5000000000002669E-3</c:v>
                </c:pt>
                <c:pt idx="14">
                  <c:v>6.5000000000002885E-3</c:v>
                </c:pt>
                <c:pt idx="15">
                  <c:v>5.5000000000003102E-3</c:v>
                </c:pt>
                <c:pt idx="16">
                  <c:v>4.5000000000003319E-3</c:v>
                </c:pt>
                <c:pt idx="17">
                  <c:v>3.5000000000003527E-3</c:v>
                </c:pt>
                <c:pt idx="18">
                  <c:v>2.5000000000003743E-3</c:v>
                </c:pt>
                <c:pt idx="19">
                  <c:v>1.5000000000003951E-3</c:v>
                </c:pt>
                <c:pt idx="20">
                  <c:v>5.0000000000041678E-4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Calculs!$T$4:$T$1004</c:f>
              <c:numCache>
                <c:formatCode>0.00</c:formatCode>
                <c:ptCount val="1001"/>
                <c:pt idx="0">
                  <c:v>29.547720000000002</c:v>
                </c:pt>
                <c:pt idx="1">
                  <c:v>29.547715095000001</c:v>
                </c:pt>
                <c:pt idx="2">
                  <c:v>29.547700379999998</c:v>
                </c:pt>
                <c:pt idx="3">
                  <c:v>29.547675855000001</c:v>
                </c:pt>
                <c:pt idx="4">
                  <c:v>29.547641519999999</c:v>
                </c:pt>
                <c:pt idx="5">
                  <c:v>29.547597374999999</c:v>
                </c:pt>
                <c:pt idx="6">
                  <c:v>29.54754342</c:v>
                </c:pt>
                <c:pt idx="7">
                  <c:v>29.547479655</c:v>
                </c:pt>
                <c:pt idx="8">
                  <c:v>29.547406079999998</c:v>
                </c:pt>
                <c:pt idx="9">
                  <c:v>29.547322694999998</c:v>
                </c:pt>
                <c:pt idx="10">
                  <c:v>29.547229499999997</c:v>
                </c:pt>
                <c:pt idx="11">
                  <c:v>29.547136304999999</c:v>
                </c:pt>
                <c:pt idx="12">
                  <c:v>29.547052919999999</c:v>
                </c:pt>
                <c:pt idx="13">
                  <c:v>29.546979344999997</c:v>
                </c:pt>
                <c:pt idx="14">
                  <c:v>29.546915579999997</c:v>
                </c:pt>
                <c:pt idx="15">
                  <c:v>29.546861624999998</c:v>
                </c:pt>
                <c:pt idx="16">
                  <c:v>29.546817479999998</c:v>
                </c:pt>
                <c:pt idx="17">
                  <c:v>29.546783144999996</c:v>
                </c:pt>
                <c:pt idx="18">
                  <c:v>29.546758619999999</c:v>
                </c:pt>
                <c:pt idx="19">
                  <c:v>29.546743904999996</c:v>
                </c:pt>
                <c:pt idx="20">
                  <c:v>29.546738999999995</c:v>
                </c:pt>
                <c:pt idx="21">
                  <c:v>29.546738999999995</c:v>
                </c:pt>
                <c:pt idx="22">
                  <c:v>29.546738999999995</c:v>
                </c:pt>
                <c:pt idx="23">
                  <c:v>29.546738999999995</c:v>
                </c:pt>
                <c:pt idx="24">
                  <c:v>29.546738999999995</c:v>
                </c:pt>
                <c:pt idx="25">
                  <c:v>29.546738999999995</c:v>
                </c:pt>
                <c:pt idx="26">
                  <c:v>29.546738999999995</c:v>
                </c:pt>
                <c:pt idx="27">
                  <c:v>29.546738999999995</c:v>
                </c:pt>
                <c:pt idx="28">
                  <c:v>29.546738999999995</c:v>
                </c:pt>
                <c:pt idx="29">
                  <c:v>29.546738999999995</c:v>
                </c:pt>
                <c:pt idx="30">
                  <c:v>29.546738999999995</c:v>
                </c:pt>
                <c:pt idx="31">
                  <c:v>29.546738999999995</c:v>
                </c:pt>
                <c:pt idx="32">
                  <c:v>29.546738999999995</c:v>
                </c:pt>
                <c:pt idx="33">
                  <c:v>29.546738999999995</c:v>
                </c:pt>
                <c:pt idx="34">
                  <c:v>29.546738999999995</c:v>
                </c:pt>
                <c:pt idx="35">
                  <c:v>29.546738999999995</c:v>
                </c:pt>
                <c:pt idx="36">
                  <c:v>29.546738999999995</c:v>
                </c:pt>
                <c:pt idx="37">
                  <c:v>29.546738999999995</c:v>
                </c:pt>
                <c:pt idx="38">
                  <c:v>29.546738999999995</c:v>
                </c:pt>
                <c:pt idx="39">
                  <c:v>29.546738999999995</c:v>
                </c:pt>
                <c:pt idx="40">
                  <c:v>29.546738999999995</c:v>
                </c:pt>
                <c:pt idx="41">
                  <c:v>29.546738999999995</c:v>
                </c:pt>
                <c:pt idx="42">
                  <c:v>29.546738999999995</c:v>
                </c:pt>
                <c:pt idx="43">
                  <c:v>29.546738999999995</c:v>
                </c:pt>
                <c:pt idx="44">
                  <c:v>29.546738999999995</c:v>
                </c:pt>
                <c:pt idx="45">
                  <c:v>29.546738999999995</c:v>
                </c:pt>
                <c:pt idx="46">
                  <c:v>29.546738999999995</c:v>
                </c:pt>
                <c:pt idx="47">
                  <c:v>29.546738999999995</c:v>
                </c:pt>
                <c:pt idx="48">
                  <c:v>29.546738999999995</c:v>
                </c:pt>
                <c:pt idx="49">
                  <c:v>29.546738999999995</c:v>
                </c:pt>
                <c:pt idx="50">
                  <c:v>29.546738999999995</c:v>
                </c:pt>
                <c:pt idx="51">
                  <c:v>29.546738999999995</c:v>
                </c:pt>
                <c:pt idx="52">
                  <c:v>29.546738999999995</c:v>
                </c:pt>
                <c:pt idx="53">
                  <c:v>29.546738999999995</c:v>
                </c:pt>
                <c:pt idx="54">
                  <c:v>29.546738999999995</c:v>
                </c:pt>
                <c:pt idx="55">
                  <c:v>29.546738999999995</c:v>
                </c:pt>
                <c:pt idx="56">
                  <c:v>29.546738999999995</c:v>
                </c:pt>
                <c:pt idx="57">
                  <c:v>29.546738999999995</c:v>
                </c:pt>
                <c:pt idx="58">
                  <c:v>29.546738999999995</c:v>
                </c:pt>
                <c:pt idx="59">
                  <c:v>29.546738999999995</c:v>
                </c:pt>
                <c:pt idx="60">
                  <c:v>29.546738999999995</c:v>
                </c:pt>
                <c:pt idx="61">
                  <c:v>29.546738999999995</c:v>
                </c:pt>
                <c:pt idx="62">
                  <c:v>29.546738999999995</c:v>
                </c:pt>
                <c:pt idx="63">
                  <c:v>29.546738999999995</c:v>
                </c:pt>
                <c:pt idx="64">
                  <c:v>29.546738999999995</c:v>
                </c:pt>
                <c:pt idx="65">
                  <c:v>29.546738999999995</c:v>
                </c:pt>
                <c:pt idx="66">
                  <c:v>29.546738999999995</c:v>
                </c:pt>
                <c:pt idx="67">
                  <c:v>29.546738999999995</c:v>
                </c:pt>
                <c:pt idx="68">
                  <c:v>29.546738999999995</c:v>
                </c:pt>
                <c:pt idx="69">
                  <c:v>29.546738999999995</c:v>
                </c:pt>
                <c:pt idx="70">
                  <c:v>29.546738999999995</c:v>
                </c:pt>
                <c:pt idx="71">
                  <c:v>29.546738999999995</c:v>
                </c:pt>
                <c:pt idx="72">
                  <c:v>29.546738999999995</c:v>
                </c:pt>
                <c:pt idx="73">
                  <c:v>29.546738999999995</c:v>
                </c:pt>
                <c:pt idx="74">
                  <c:v>29.546738999999995</c:v>
                </c:pt>
                <c:pt idx="75">
                  <c:v>29.546738999999995</c:v>
                </c:pt>
                <c:pt idx="76">
                  <c:v>29.546738999999995</c:v>
                </c:pt>
                <c:pt idx="77">
                  <c:v>29.546738999999995</c:v>
                </c:pt>
                <c:pt idx="78">
                  <c:v>29.546738999999995</c:v>
                </c:pt>
                <c:pt idx="79">
                  <c:v>29.546738999999995</c:v>
                </c:pt>
                <c:pt idx="80">
                  <c:v>29.546738999999995</c:v>
                </c:pt>
                <c:pt idx="81">
                  <c:v>29.546738999999995</c:v>
                </c:pt>
                <c:pt idx="82">
                  <c:v>29.546738999999995</c:v>
                </c:pt>
                <c:pt idx="83">
                  <c:v>29.546738999999995</c:v>
                </c:pt>
                <c:pt idx="84">
                  <c:v>29.546738999999995</c:v>
                </c:pt>
                <c:pt idx="85">
                  <c:v>29.546738999999995</c:v>
                </c:pt>
                <c:pt idx="86">
                  <c:v>29.546738999999995</c:v>
                </c:pt>
                <c:pt idx="87">
                  <c:v>29.546738999999995</c:v>
                </c:pt>
                <c:pt idx="88">
                  <c:v>29.546738999999995</c:v>
                </c:pt>
                <c:pt idx="89">
                  <c:v>29.546738999999995</c:v>
                </c:pt>
                <c:pt idx="90">
                  <c:v>29.546738999999995</c:v>
                </c:pt>
                <c:pt idx="91">
                  <c:v>29.546738999999995</c:v>
                </c:pt>
                <c:pt idx="92">
                  <c:v>29.546738999999995</c:v>
                </c:pt>
                <c:pt idx="93">
                  <c:v>29.546738999999995</c:v>
                </c:pt>
                <c:pt idx="94">
                  <c:v>29.546738999999995</c:v>
                </c:pt>
                <c:pt idx="95">
                  <c:v>29.546738999999995</c:v>
                </c:pt>
                <c:pt idx="96">
                  <c:v>29.546738999999995</c:v>
                </c:pt>
                <c:pt idx="97">
                  <c:v>29.546738999999995</c:v>
                </c:pt>
                <c:pt idx="98">
                  <c:v>29.546738999999995</c:v>
                </c:pt>
                <c:pt idx="99">
                  <c:v>29.546738999999995</c:v>
                </c:pt>
                <c:pt idx="100">
                  <c:v>29.546738999999995</c:v>
                </c:pt>
                <c:pt idx="101">
                  <c:v>29.546738999999995</c:v>
                </c:pt>
                <c:pt idx="102">
                  <c:v>29.546738999999995</c:v>
                </c:pt>
                <c:pt idx="103">
                  <c:v>29.546738999999995</c:v>
                </c:pt>
                <c:pt idx="104">
                  <c:v>29.546738999999995</c:v>
                </c:pt>
                <c:pt idx="105">
                  <c:v>29.546738999999995</c:v>
                </c:pt>
                <c:pt idx="106">
                  <c:v>29.546738999999995</c:v>
                </c:pt>
                <c:pt idx="107">
                  <c:v>29.546738999999995</c:v>
                </c:pt>
                <c:pt idx="108">
                  <c:v>29.546738999999995</c:v>
                </c:pt>
                <c:pt idx="109">
                  <c:v>29.546738999999995</c:v>
                </c:pt>
                <c:pt idx="110">
                  <c:v>29.546738999999995</c:v>
                </c:pt>
                <c:pt idx="111">
                  <c:v>29.546738999999995</c:v>
                </c:pt>
                <c:pt idx="112">
                  <c:v>29.546738999999995</c:v>
                </c:pt>
                <c:pt idx="113">
                  <c:v>29.546738999999995</c:v>
                </c:pt>
                <c:pt idx="114">
                  <c:v>29.546738999999995</c:v>
                </c:pt>
                <c:pt idx="115">
                  <c:v>29.546738999999995</c:v>
                </c:pt>
                <c:pt idx="116">
                  <c:v>29.546738999999995</c:v>
                </c:pt>
                <c:pt idx="117">
                  <c:v>29.546738999999995</c:v>
                </c:pt>
                <c:pt idx="118">
                  <c:v>29.546738999999995</c:v>
                </c:pt>
                <c:pt idx="119">
                  <c:v>29.546738999999995</c:v>
                </c:pt>
                <c:pt idx="120">
                  <c:v>29.546738999999995</c:v>
                </c:pt>
                <c:pt idx="121">
                  <c:v>29.546738999999995</c:v>
                </c:pt>
                <c:pt idx="122">
                  <c:v>29.546738999999995</c:v>
                </c:pt>
                <c:pt idx="123">
                  <c:v>29.546738999999995</c:v>
                </c:pt>
                <c:pt idx="124">
                  <c:v>29.546738999999995</c:v>
                </c:pt>
                <c:pt idx="125">
                  <c:v>29.546738999999995</c:v>
                </c:pt>
                <c:pt idx="126">
                  <c:v>29.546738999999995</c:v>
                </c:pt>
                <c:pt idx="127">
                  <c:v>29.546738999999995</c:v>
                </c:pt>
                <c:pt idx="128">
                  <c:v>29.546738999999995</c:v>
                </c:pt>
                <c:pt idx="129">
                  <c:v>29.546738999999995</c:v>
                </c:pt>
                <c:pt idx="130">
                  <c:v>29.546738999999995</c:v>
                </c:pt>
                <c:pt idx="131">
                  <c:v>29.546738999999995</c:v>
                </c:pt>
                <c:pt idx="132">
                  <c:v>29.546738999999995</c:v>
                </c:pt>
                <c:pt idx="133">
                  <c:v>29.546738999999995</c:v>
                </c:pt>
                <c:pt idx="134">
                  <c:v>29.546738999999995</c:v>
                </c:pt>
                <c:pt idx="135">
                  <c:v>29.546738999999995</c:v>
                </c:pt>
                <c:pt idx="136">
                  <c:v>29.546738999999995</c:v>
                </c:pt>
                <c:pt idx="137">
                  <c:v>29.546738999999995</c:v>
                </c:pt>
                <c:pt idx="138">
                  <c:v>29.546738999999995</c:v>
                </c:pt>
                <c:pt idx="139">
                  <c:v>29.546738999999995</c:v>
                </c:pt>
                <c:pt idx="140">
                  <c:v>29.546738999999995</c:v>
                </c:pt>
                <c:pt idx="141">
                  <c:v>29.546738999999995</c:v>
                </c:pt>
                <c:pt idx="142">
                  <c:v>29.546738999999995</c:v>
                </c:pt>
                <c:pt idx="143">
                  <c:v>29.546738999999995</c:v>
                </c:pt>
                <c:pt idx="144">
                  <c:v>29.546738999999995</c:v>
                </c:pt>
                <c:pt idx="145">
                  <c:v>29.546738999999995</c:v>
                </c:pt>
                <c:pt idx="146">
                  <c:v>29.546738999999995</c:v>
                </c:pt>
                <c:pt idx="147">
                  <c:v>29.546738999999995</c:v>
                </c:pt>
                <c:pt idx="148">
                  <c:v>29.546738999999995</c:v>
                </c:pt>
                <c:pt idx="149">
                  <c:v>29.546738999999995</c:v>
                </c:pt>
                <c:pt idx="150">
                  <c:v>29.546738999999995</c:v>
                </c:pt>
                <c:pt idx="151">
                  <c:v>29.546738999999995</c:v>
                </c:pt>
                <c:pt idx="152">
                  <c:v>29.546738999999995</c:v>
                </c:pt>
                <c:pt idx="153">
                  <c:v>29.546738999999995</c:v>
                </c:pt>
                <c:pt idx="154">
                  <c:v>29.546738999999995</c:v>
                </c:pt>
                <c:pt idx="155">
                  <c:v>29.546738999999995</c:v>
                </c:pt>
                <c:pt idx="156">
                  <c:v>29.546738999999995</c:v>
                </c:pt>
                <c:pt idx="157">
                  <c:v>29.546738999999995</c:v>
                </c:pt>
                <c:pt idx="158">
                  <c:v>29.546738999999995</c:v>
                </c:pt>
                <c:pt idx="159">
                  <c:v>29.546738999999995</c:v>
                </c:pt>
                <c:pt idx="160">
                  <c:v>29.546738999999995</c:v>
                </c:pt>
                <c:pt idx="161">
                  <c:v>29.546738999999995</c:v>
                </c:pt>
                <c:pt idx="162">
                  <c:v>29.546738999999995</c:v>
                </c:pt>
                <c:pt idx="163">
                  <c:v>29.546738999999995</c:v>
                </c:pt>
                <c:pt idx="164">
                  <c:v>29.546738999999995</c:v>
                </c:pt>
                <c:pt idx="165">
                  <c:v>29.546738999999995</c:v>
                </c:pt>
                <c:pt idx="166">
                  <c:v>29.546738999999995</c:v>
                </c:pt>
                <c:pt idx="167">
                  <c:v>29.546738999999995</c:v>
                </c:pt>
                <c:pt idx="168">
                  <c:v>29.546738999999995</c:v>
                </c:pt>
                <c:pt idx="169">
                  <c:v>29.546738999999995</c:v>
                </c:pt>
                <c:pt idx="170">
                  <c:v>29.546738999999995</c:v>
                </c:pt>
                <c:pt idx="171">
                  <c:v>29.546738999999995</c:v>
                </c:pt>
                <c:pt idx="172">
                  <c:v>29.546738999999995</c:v>
                </c:pt>
                <c:pt idx="173">
                  <c:v>29.546738999999995</c:v>
                </c:pt>
                <c:pt idx="174">
                  <c:v>29.546738999999995</c:v>
                </c:pt>
                <c:pt idx="175">
                  <c:v>29.546738999999995</c:v>
                </c:pt>
                <c:pt idx="176">
                  <c:v>29.546738999999995</c:v>
                </c:pt>
                <c:pt idx="177">
                  <c:v>29.546738999999995</c:v>
                </c:pt>
                <c:pt idx="178">
                  <c:v>29.546738999999995</c:v>
                </c:pt>
                <c:pt idx="179">
                  <c:v>29.546738999999995</c:v>
                </c:pt>
                <c:pt idx="180">
                  <c:v>29.546738999999995</c:v>
                </c:pt>
                <c:pt idx="181">
                  <c:v>29.546738999999995</c:v>
                </c:pt>
                <c:pt idx="182">
                  <c:v>29.546738999999995</c:v>
                </c:pt>
                <c:pt idx="183">
                  <c:v>29.546738999999995</c:v>
                </c:pt>
                <c:pt idx="184">
                  <c:v>29.546738999999995</c:v>
                </c:pt>
                <c:pt idx="185">
                  <c:v>29.546738999999995</c:v>
                </c:pt>
                <c:pt idx="186">
                  <c:v>29.546738999999995</c:v>
                </c:pt>
                <c:pt idx="187">
                  <c:v>29.546738999999995</c:v>
                </c:pt>
                <c:pt idx="188">
                  <c:v>29.546738999999995</c:v>
                </c:pt>
                <c:pt idx="189">
                  <c:v>29.546738999999995</c:v>
                </c:pt>
                <c:pt idx="190">
                  <c:v>29.546738999999995</c:v>
                </c:pt>
                <c:pt idx="191">
                  <c:v>29.546738999999995</c:v>
                </c:pt>
                <c:pt idx="192">
                  <c:v>29.546738999999995</c:v>
                </c:pt>
                <c:pt idx="193">
                  <c:v>29.546738999999995</c:v>
                </c:pt>
                <c:pt idx="194">
                  <c:v>29.546738999999995</c:v>
                </c:pt>
                <c:pt idx="195">
                  <c:v>29.546738999999995</c:v>
                </c:pt>
                <c:pt idx="196">
                  <c:v>29.546738999999995</c:v>
                </c:pt>
                <c:pt idx="197">
                  <c:v>29.546738999999995</c:v>
                </c:pt>
                <c:pt idx="198">
                  <c:v>29.546738999999995</c:v>
                </c:pt>
                <c:pt idx="199">
                  <c:v>29.546738999999995</c:v>
                </c:pt>
                <c:pt idx="200">
                  <c:v>29.546738999999995</c:v>
                </c:pt>
                <c:pt idx="201">
                  <c:v>29.546738999999995</c:v>
                </c:pt>
                <c:pt idx="202">
                  <c:v>29.546738999999995</c:v>
                </c:pt>
                <c:pt idx="203">
                  <c:v>29.546738999999995</c:v>
                </c:pt>
                <c:pt idx="204">
                  <c:v>29.546738999999995</c:v>
                </c:pt>
                <c:pt idx="205">
                  <c:v>29.546738999999995</c:v>
                </c:pt>
                <c:pt idx="206">
                  <c:v>29.546738999999995</c:v>
                </c:pt>
                <c:pt idx="207">
                  <c:v>29.546738999999995</c:v>
                </c:pt>
                <c:pt idx="208">
                  <c:v>29.546738999999995</c:v>
                </c:pt>
                <c:pt idx="209">
                  <c:v>29.546738999999995</c:v>
                </c:pt>
                <c:pt idx="210">
                  <c:v>29.546738999999995</c:v>
                </c:pt>
                <c:pt idx="211">
                  <c:v>29.546738999999995</c:v>
                </c:pt>
                <c:pt idx="212">
                  <c:v>29.546738999999995</c:v>
                </c:pt>
                <c:pt idx="213">
                  <c:v>29.546738999999995</c:v>
                </c:pt>
                <c:pt idx="214">
                  <c:v>29.546738999999995</c:v>
                </c:pt>
                <c:pt idx="215">
                  <c:v>29.546738999999995</c:v>
                </c:pt>
                <c:pt idx="216">
                  <c:v>29.546738999999995</c:v>
                </c:pt>
                <c:pt idx="217">
                  <c:v>29.546738999999995</c:v>
                </c:pt>
                <c:pt idx="218">
                  <c:v>29.546738999999995</c:v>
                </c:pt>
                <c:pt idx="219">
                  <c:v>29.546738999999995</c:v>
                </c:pt>
                <c:pt idx="220">
                  <c:v>29.546738999999995</c:v>
                </c:pt>
                <c:pt idx="221">
                  <c:v>29.546738999999995</c:v>
                </c:pt>
                <c:pt idx="222">
                  <c:v>29.546738999999995</c:v>
                </c:pt>
                <c:pt idx="223">
                  <c:v>29.546738999999995</c:v>
                </c:pt>
                <c:pt idx="224">
                  <c:v>29.546738999999995</c:v>
                </c:pt>
                <c:pt idx="225">
                  <c:v>29.546738999999995</c:v>
                </c:pt>
                <c:pt idx="226">
                  <c:v>29.546738999999995</c:v>
                </c:pt>
                <c:pt idx="227">
                  <c:v>29.546738999999995</c:v>
                </c:pt>
                <c:pt idx="228">
                  <c:v>29.546738999999995</c:v>
                </c:pt>
                <c:pt idx="229">
                  <c:v>29.546738999999995</c:v>
                </c:pt>
                <c:pt idx="230">
                  <c:v>29.546738999999995</c:v>
                </c:pt>
                <c:pt idx="231">
                  <c:v>29.546738999999995</c:v>
                </c:pt>
                <c:pt idx="232">
                  <c:v>29.546738999999995</c:v>
                </c:pt>
                <c:pt idx="233">
                  <c:v>29.546738999999995</c:v>
                </c:pt>
                <c:pt idx="234">
                  <c:v>29.546738999999995</c:v>
                </c:pt>
                <c:pt idx="235">
                  <c:v>29.546738999999995</c:v>
                </c:pt>
                <c:pt idx="236">
                  <c:v>29.546738999999995</c:v>
                </c:pt>
                <c:pt idx="237">
                  <c:v>29.546738999999995</c:v>
                </c:pt>
                <c:pt idx="238">
                  <c:v>29.546738999999995</c:v>
                </c:pt>
                <c:pt idx="239">
                  <c:v>29.546738999999995</c:v>
                </c:pt>
                <c:pt idx="240">
                  <c:v>29.546738999999995</c:v>
                </c:pt>
                <c:pt idx="241">
                  <c:v>29.546738999999995</c:v>
                </c:pt>
                <c:pt idx="242">
                  <c:v>29.546738999999995</c:v>
                </c:pt>
                <c:pt idx="243">
                  <c:v>29.546738999999995</c:v>
                </c:pt>
                <c:pt idx="244">
                  <c:v>29.546738999999995</c:v>
                </c:pt>
                <c:pt idx="245">
                  <c:v>29.546738999999995</c:v>
                </c:pt>
                <c:pt idx="246">
                  <c:v>29.546738999999995</c:v>
                </c:pt>
                <c:pt idx="247">
                  <c:v>29.546738999999995</c:v>
                </c:pt>
                <c:pt idx="248">
                  <c:v>29.546738999999995</c:v>
                </c:pt>
                <c:pt idx="249">
                  <c:v>29.546738999999995</c:v>
                </c:pt>
                <c:pt idx="250">
                  <c:v>29.546738999999995</c:v>
                </c:pt>
                <c:pt idx="251">
                  <c:v>29.546738999999995</c:v>
                </c:pt>
                <c:pt idx="252">
                  <c:v>29.546738999999995</c:v>
                </c:pt>
                <c:pt idx="253">
                  <c:v>29.546738999999995</c:v>
                </c:pt>
                <c:pt idx="254">
                  <c:v>29.546738999999995</c:v>
                </c:pt>
                <c:pt idx="255">
                  <c:v>29.546738999999995</c:v>
                </c:pt>
                <c:pt idx="256">
                  <c:v>29.546738999999995</c:v>
                </c:pt>
                <c:pt idx="257">
                  <c:v>29.546738999999995</c:v>
                </c:pt>
                <c:pt idx="258">
                  <c:v>29.546738999999995</c:v>
                </c:pt>
                <c:pt idx="259">
                  <c:v>29.546738999999995</c:v>
                </c:pt>
                <c:pt idx="260">
                  <c:v>29.546738999999995</c:v>
                </c:pt>
                <c:pt idx="261">
                  <c:v>29.546738999999995</c:v>
                </c:pt>
                <c:pt idx="262">
                  <c:v>29.546738999999995</c:v>
                </c:pt>
                <c:pt idx="263">
                  <c:v>29.546738999999995</c:v>
                </c:pt>
                <c:pt idx="264">
                  <c:v>29.546738999999995</c:v>
                </c:pt>
                <c:pt idx="265">
                  <c:v>29.546738999999995</c:v>
                </c:pt>
                <c:pt idx="266">
                  <c:v>29.546738999999995</c:v>
                </c:pt>
                <c:pt idx="267">
                  <c:v>29.546738999999995</c:v>
                </c:pt>
                <c:pt idx="268">
                  <c:v>29.546738999999995</c:v>
                </c:pt>
                <c:pt idx="269">
                  <c:v>29.546738999999995</c:v>
                </c:pt>
                <c:pt idx="270">
                  <c:v>29.546738999999995</c:v>
                </c:pt>
                <c:pt idx="271">
                  <c:v>29.546738999999995</c:v>
                </c:pt>
                <c:pt idx="272">
                  <c:v>29.546738999999995</c:v>
                </c:pt>
                <c:pt idx="273">
                  <c:v>29.546738999999995</c:v>
                </c:pt>
                <c:pt idx="274">
                  <c:v>29.546738999999995</c:v>
                </c:pt>
                <c:pt idx="275">
                  <c:v>29.546738999999995</c:v>
                </c:pt>
                <c:pt idx="276">
                  <c:v>29.546738999999995</c:v>
                </c:pt>
                <c:pt idx="277">
                  <c:v>29.546738999999995</c:v>
                </c:pt>
                <c:pt idx="278">
                  <c:v>29.546738999999995</c:v>
                </c:pt>
                <c:pt idx="279">
                  <c:v>29.546738999999995</c:v>
                </c:pt>
                <c:pt idx="280">
                  <c:v>29.546738999999995</c:v>
                </c:pt>
                <c:pt idx="281">
                  <c:v>29.546738999999995</c:v>
                </c:pt>
                <c:pt idx="282">
                  <c:v>29.546738999999995</c:v>
                </c:pt>
                <c:pt idx="283">
                  <c:v>29.546738999999995</c:v>
                </c:pt>
                <c:pt idx="284">
                  <c:v>29.546738999999995</c:v>
                </c:pt>
                <c:pt idx="285">
                  <c:v>29.546738999999995</c:v>
                </c:pt>
                <c:pt idx="286">
                  <c:v>29.546738999999995</c:v>
                </c:pt>
                <c:pt idx="287">
                  <c:v>29.546738999999995</c:v>
                </c:pt>
                <c:pt idx="288">
                  <c:v>29.546738999999995</c:v>
                </c:pt>
                <c:pt idx="289">
                  <c:v>29.546738999999995</c:v>
                </c:pt>
                <c:pt idx="290">
                  <c:v>29.546738999999995</c:v>
                </c:pt>
                <c:pt idx="291">
                  <c:v>29.546738999999995</c:v>
                </c:pt>
                <c:pt idx="292">
                  <c:v>29.546738999999995</c:v>
                </c:pt>
                <c:pt idx="293">
                  <c:v>29.546738999999995</c:v>
                </c:pt>
                <c:pt idx="294">
                  <c:v>29.546738999999995</c:v>
                </c:pt>
                <c:pt idx="295">
                  <c:v>29.546738999999995</c:v>
                </c:pt>
                <c:pt idx="296">
                  <c:v>29.546738999999995</c:v>
                </c:pt>
                <c:pt idx="297">
                  <c:v>29.546738999999995</c:v>
                </c:pt>
                <c:pt idx="298">
                  <c:v>29.546738999999995</c:v>
                </c:pt>
                <c:pt idx="299">
                  <c:v>29.546738999999995</c:v>
                </c:pt>
                <c:pt idx="300">
                  <c:v>29.546738999999995</c:v>
                </c:pt>
                <c:pt idx="301">
                  <c:v>29.546738999999995</c:v>
                </c:pt>
                <c:pt idx="302">
                  <c:v>29.546738999999995</c:v>
                </c:pt>
                <c:pt idx="303">
                  <c:v>29.546738999999995</c:v>
                </c:pt>
                <c:pt idx="304">
                  <c:v>29.546738999999995</c:v>
                </c:pt>
                <c:pt idx="305">
                  <c:v>29.546738999999995</c:v>
                </c:pt>
                <c:pt idx="306">
                  <c:v>29.546738999999995</c:v>
                </c:pt>
                <c:pt idx="307">
                  <c:v>29.546738999999995</c:v>
                </c:pt>
                <c:pt idx="308">
                  <c:v>29.546738999999995</c:v>
                </c:pt>
                <c:pt idx="309">
                  <c:v>29.546738999999995</c:v>
                </c:pt>
                <c:pt idx="310">
                  <c:v>29.546738999999995</c:v>
                </c:pt>
                <c:pt idx="311">
                  <c:v>29.546738999999995</c:v>
                </c:pt>
                <c:pt idx="312">
                  <c:v>29.546738999999995</c:v>
                </c:pt>
                <c:pt idx="313">
                  <c:v>29.546738999999995</c:v>
                </c:pt>
                <c:pt idx="314">
                  <c:v>29.546738999999995</c:v>
                </c:pt>
                <c:pt idx="315">
                  <c:v>29.546738999999995</c:v>
                </c:pt>
                <c:pt idx="316">
                  <c:v>29.546738999999995</c:v>
                </c:pt>
                <c:pt idx="317">
                  <c:v>29.546738999999995</c:v>
                </c:pt>
                <c:pt idx="318">
                  <c:v>29.546738999999995</c:v>
                </c:pt>
                <c:pt idx="319">
                  <c:v>29.546738999999995</c:v>
                </c:pt>
                <c:pt idx="320">
                  <c:v>29.546738999999995</c:v>
                </c:pt>
                <c:pt idx="321">
                  <c:v>29.546738999999995</c:v>
                </c:pt>
                <c:pt idx="322">
                  <c:v>29.546738999999995</c:v>
                </c:pt>
                <c:pt idx="323">
                  <c:v>29.546738999999995</c:v>
                </c:pt>
                <c:pt idx="324">
                  <c:v>29.546738999999995</c:v>
                </c:pt>
                <c:pt idx="325">
                  <c:v>29.546738999999995</c:v>
                </c:pt>
                <c:pt idx="326">
                  <c:v>29.546738999999995</c:v>
                </c:pt>
                <c:pt idx="327">
                  <c:v>29.546738999999995</c:v>
                </c:pt>
                <c:pt idx="328">
                  <c:v>29.546738999999995</c:v>
                </c:pt>
                <c:pt idx="329">
                  <c:v>29.546738999999995</c:v>
                </c:pt>
                <c:pt idx="330">
                  <c:v>29.546738999999995</c:v>
                </c:pt>
                <c:pt idx="331">
                  <c:v>29.546738999999995</c:v>
                </c:pt>
                <c:pt idx="332">
                  <c:v>29.546738999999995</c:v>
                </c:pt>
                <c:pt idx="333">
                  <c:v>29.546738999999995</c:v>
                </c:pt>
                <c:pt idx="334">
                  <c:v>29.546738999999995</c:v>
                </c:pt>
                <c:pt idx="335">
                  <c:v>29.546738999999995</c:v>
                </c:pt>
                <c:pt idx="336">
                  <c:v>29.546738999999995</c:v>
                </c:pt>
                <c:pt idx="337">
                  <c:v>29.546738999999995</c:v>
                </c:pt>
                <c:pt idx="338">
                  <c:v>29.546738999999995</c:v>
                </c:pt>
                <c:pt idx="339">
                  <c:v>29.546738999999995</c:v>
                </c:pt>
                <c:pt idx="340">
                  <c:v>29.546738999999995</c:v>
                </c:pt>
                <c:pt idx="341">
                  <c:v>29.546738999999995</c:v>
                </c:pt>
                <c:pt idx="342">
                  <c:v>29.546738999999995</c:v>
                </c:pt>
                <c:pt idx="343">
                  <c:v>29.546738999999995</c:v>
                </c:pt>
                <c:pt idx="344">
                  <c:v>29.546738999999995</c:v>
                </c:pt>
                <c:pt idx="345">
                  <c:v>29.546738999999995</c:v>
                </c:pt>
                <c:pt idx="346">
                  <c:v>29.546738999999995</c:v>
                </c:pt>
                <c:pt idx="347">
                  <c:v>29.546738999999995</c:v>
                </c:pt>
                <c:pt idx="348">
                  <c:v>29.546738999999995</c:v>
                </c:pt>
                <c:pt idx="349">
                  <c:v>29.546738999999995</c:v>
                </c:pt>
                <c:pt idx="350">
                  <c:v>29.546738999999995</c:v>
                </c:pt>
                <c:pt idx="351">
                  <c:v>29.546738999999995</c:v>
                </c:pt>
                <c:pt idx="352">
                  <c:v>29.546738999999995</c:v>
                </c:pt>
                <c:pt idx="353">
                  <c:v>29.546738999999995</c:v>
                </c:pt>
                <c:pt idx="354">
                  <c:v>29.546738999999995</c:v>
                </c:pt>
                <c:pt idx="355">
                  <c:v>29.546738999999995</c:v>
                </c:pt>
                <c:pt idx="356">
                  <c:v>29.546738999999995</c:v>
                </c:pt>
                <c:pt idx="357">
                  <c:v>29.546738999999995</c:v>
                </c:pt>
                <c:pt idx="358">
                  <c:v>29.546738999999995</c:v>
                </c:pt>
                <c:pt idx="359">
                  <c:v>29.546738999999995</c:v>
                </c:pt>
                <c:pt idx="360">
                  <c:v>29.546738999999995</c:v>
                </c:pt>
                <c:pt idx="361">
                  <c:v>29.546738999999995</c:v>
                </c:pt>
                <c:pt idx="362">
                  <c:v>29.546738999999995</c:v>
                </c:pt>
                <c:pt idx="363">
                  <c:v>29.546738999999995</c:v>
                </c:pt>
                <c:pt idx="364">
                  <c:v>29.546738999999995</c:v>
                </c:pt>
                <c:pt idx="365">
                  <c:v>29.546738999999995</c:v>
                </c:pt>
                <c:pt idx="366">
                  <c:v>29.546738999999995</c:v>
                </c:pt>
                <c:pt idx="367">
                  <c:v>29.546738999999995</c:v>
                </c:pt>
                <c:pt idx="368">
                  <c:v>29.546738999999995</c:v>
                </c:pt>
                <c:pt idx="369">
                  <c:v>29.546738999999995</c:v>
                </c:pt>
                <c:pt idx="370">
                  <c:v>29.546738999999995</c:v>
                </c:pt>
                <c:pt idx="371">
                  <c:v>29.546738999999995</c:v>
                </c:pt>
                <c:pt idx="372">
                  <c:v>29.546738999999995</c:v>
                </c:pt>
                <c:pt idx="373">
                  <c:v>29.546738999999995</c:v>
                </c:pt>
                <c:pt idx="374">
                  <c:v>29.546738999999995</c:v>
                </c:pt>
                <c:pt idx="375">
                  <c:v>29.546738999999995</c:v>
                </c:pt>
                <c:pt idx="376">
                  <c:v>29.546738999999995</c:v>
                </c:pt>
                <c:pt idx="377">
                  <c:v>29.546738999999995</c:v>
                </c:pt>
                <c:pt idx="378">
                  <c:v>29.546738999999995</c:v>
                </c:pt>
                <c:pt idx="379">
                  <c:v>29.546738999999995</c:v>
                </c:pt>
                <c:pt idx="380">
                  <c:v>29.546738999999995</c:v>
                </c:pt>
                <c:pt idx="381">
                  <c:v>29.546738999999995</c:v>
                </c:pt>
                <c:pt idx="382">
                  <c:v>29.546738999999995</c:v>
                </c:pt>
                <c:pt idx="383">
                  <c:v>29.546738999999995</c:v>
                </c:pt>
                <c:pt idx="384">
                  <c:v>29.546738999999995</c:v>
                </c:pt>
                <c:pt idx="385">
                  <c:v>29.546738999999995</c:v>
                </c:pt>
                <c:pt idx="386">
                  <c:v>29.546738999999995</c:v>
                </c:pt>
                <c:pt idx="387">
                  <c:v>29.546738999999995</c:v>
                </c:pt>
                <c:pt idx="388">
                  <c:v>29.546738999999995</c:v>
                </c:pt>
                <c:pt idx="389">
                  <c:v>29.546738999999995</c:v>
                </c:pt>
                <c:pt idx="390">
                  <c:v>29.546738999999995</c:v>
                </c:pt>
                <c:pt idx="391">
                  <c:v>29.546738999999995</c:v>
                </c:pt>
                <c:pt idx="392">
                  <c:v>29.546738999999995</c:v>
                </c:pt>
                <c:pt idx="393">
                  <c:v>29.546738999999995</c:v>
                </c:pt>
                <c:pt idx="394">
                  <c:v>29.546738999999995</c:v>
                </c:pt>
                <c:pt idx="395">
                  <c:v>29.546738999999995</c:v>
                </c:pt>
                <c:pt idx="396">
                  <c:v>29.546738999999995</c:v>
                </c:pt>
                <c:pt idx="397">
                  <c:v>29.546738999999995</c:v>
                </c:pt>
                <c:pt idx="398">
                  <c:v>29.546738999999995</c:v>
                </c:pt>
                <c:pt idx="399">
                  <c:v>29.546738999999995</c:v>
                </c:pt>
                <c:pt idx="400">
                  <c:v>29.546738999999995</c:v>
                </c:pt>
                <c:pt idx="401">
                  <c:v>29.546738999999995</c:v>
                </c:pt>
                <c:pt idx="402">
                  <c:v>29.546738999999995</c:v>
                </c:pt>
                <c:pt idx="403">
                  <c:v>29.546738999999995</c:v>
                </c:pt>
                <c:pt idx="404">
                  <c:v>29.546738999999995</c:v>
                </c:pt>
                <c:pt idx="405">
                  <c:v>29.546738999999995</c:v>
                </c:pt>
                <c:pt idx="406">
                  <c:v>29.546738999999995</c:v>
                </c:pt>
                <c:pt idx="407">
                  <c:v>29.546738999999995</c:v>
                </c:pt>
                <c:pt idx="408">
                  <c:v>29.546738999999995</c:v>
                </c:pt>
                <c:pt idx="409">
                  <c:v>29.546738999999995</c:v>
                </c:pt>
                <c:pt idx="410">
                  <c:v>29.546738999999995</c:v>
                </c:pt>
                <c:pt idx="411">
                  <c:v>29.546738999999995</c:v>
                </c:pt>
                <c:pt idx="412">
                  <c:v>29.546738999999995</c:v>
                </c:pt>
                <c:pt idx="413">
                  <c:v>29.546738999999995</c:v>
                </c:pt>
                <c:pt idx="414">
                  <c:v>29.546738999999995</c:v>
                </c:pt>
                <c:pt idx="415">
                  <c:v>29.546738999999995</c:v>
                </c:pt>
                <c:pt idx="416">
                  <c:v>29.546738999999995</c:v>
                </c:pt>
                <c:pt idx="417">
                  <c:v>29.546738999999995</c:v>
                </c:pt>
                <c:pt idx="418">
                  <c:v>29.546738999999995</c:v>
                </c:pt>
                <c:pt idx="419">
                  <c:v>29.546738999999995</c:v>
                </c:pt>
                <c:pt idx="420">
                  <c:v>29.546738999999995</c:v>
                </c:pt>
                <c:pt idx="421">
                  <c:v>29.546738999999995</c:v>
                </c:pt>
                <c:pt idx="422">
                  <c:v>29.546738999999995</c:v>
                </c:pt>
                <c:pt idx="423">
                  <c:v>29.546738999999995</c:v>
                </c:pt>
                <c:pt idx="424">
                  <c:v>29.546738999999995</c:v>
                </c:pt>
                <c:pt idx="425">
                  <c:v>29.546738999999995</c:v>
                </c:pt>
                <c:pt idx="426">
                  <c:v>29.546738999999995</c:v>
                </c:pt>
                <c:pt idx="427">
                  <c:v>29.546738999999995</c:v>
                </c:pt>
                <c:pt idx="428">
                  <c:v>29.546738999999995</c:v>
                </c:pt>
                <c:pt idx="429">
                  <c:v>29.546738999999995</c:v>
                </c:pt>
                <c:pt idx="430">
                  <c:v>29.546738999999995</c:v>
                </c:pt>
                <c:pt idx="431">
                  <c:v>29.546738999999995</c:v>
                </c:pt>
                <c:pt idx="432">
                  <c:v>29.546738999999995</c:v>
                </c:pt>
                <c:pt idx="433">
                  <c:v>29.546738999999995</c:v>
                </c:pt>
                <c:pt idx="434">
                  <c:v>29.546738999999995</c:v>
                </c:pt>
                <c:pt idx="435">
                  <c:v>29.546738999999995</c:v>
                </c:pt>
                <c:pt idx="436">
                  <c:v>29.546738999999995</c:v>
                </c:pt>
                <c:pt idx="437">
                  <c:v>29.546738999999995</c:v>
                </c:pt>
                <c:pt idx="438">
                  <c:v>29.546738999999995</c:v>
                </c:pt>
                <c:pt idx="439">
                  <c:v>29.546738999999995</c:v>
                </c:pt>
                <c:pt idx="440">
                  <c:v>29.546738999999995</c:v>
                </c:pt>
                <c:pt idx="441">
                  <c:v>29.546738999999995</c:v>
                </c:pt>
                <c:pt idx="442">
                  <c:v>29.546738999999995</c:v>
                </c:pt>
                <c:pt idx="443">
                  <c:v>29.546738999999995</c:v>
                </c:pt>
                <c:pt idx="444">
                  <c:v>29.546738999999995</c:v>
                </c:pt>
                <c:pt idx="445">
                  <c:v>29.546738999999995</c:v>
                </c:pt>
                <c:pt idx="446">
                  <c:v>29.546738999999995</c:v>
                </c:pt>
                <c:pt idx="447">
                  <c:v>29.546738999999995</c:v>
                </c:pt>
                <c:pt idx="448">
                  <c:v>29.546738999999995</c:v>
                </c:pt>
                <c:pt idx="449">
                  <c:v>29.546738999999995</c:v>
                </c:pt>
                <c:pt idx="450">
                  <c:v>29.546738999999995</c:v>
                </c:pt>
                <c:pt idx="451">
                  <c:v>29.546738999999995</c:v>
                </c:pt>
                <c:pt idx="452">
                  <c:v>29.546738999999995</c:v>
                </c:pt>
                <c:pt idx="453">
                  <c:v>29.546738999999995</c:v>
                </c:pt>
                <c:pt idx="454">
                  <c:v>29.546738999999995</c:v>
                </c:pt>
                <c:pt idx="455">
                  <c:v>29.546738999999995</c:v>
                </c:pt>
                <c:pt idx="456">
                  <c:v>29.546738999999995</c:v>
                </c:pt>
                <c:pt idx="457">
                  <c:v>29.546738999999995</c:v>
                </c:pt>
                <c:pt idx="458">
                  <c:v>29.546738999999995</c:v>
                </c:pt>
                <c:pt idx="459">
                  <c:v>29.546738999999995</c:v>
                </c:pt>
                <c:pt idx="460">
                  <c:v>29.546738999999995</c:v>
                </c:pt>
                <c:pt idx="461">
                  <c:v>29.546738999999995</c:v>
                </c:pt>
                <c:pt idx="462">
                  <c:v>29.546738999999995</c:v>
                </c:pt>
                <c:pt idx="463">
                  <c:v>29.546738999999995</c:v>
                </c:pt>
                <c:pt idx="464">
                  <c:v>29.546738999999995</c:v>
                </c:pt>
                <c:pt idx="465">
                  <c:v>29.546738999999995</c:v>
                </c:pt>
                <c:pt idx="466">
                  <c:v>29.546738999999995</c:v>
                </c:pt>
                <c:pt idx="467">
                  <c:v>29.546738999999995</c:v>
                </c:pt>
                <c:pt idx="468">
                  <c:v>29.546738999999995</c:v>
                </c:pt>
                <c:pt idx="469">
                  <c:v>29.546738999999995</c:v>
                </c:pt>
                <c:pt idx="470">
                  <c:v>29.546738999999995</c:v>
                </c:pt>
                <c:pt idx="471">
                  <c:v>29.546738999999995</c:v>
                </c:pt>
                <c:pt idx="472">
                  <c:v>29.546738999999995</c:v>
                </c:pt>
                <c:pt idx="473">
                  <c:v>29.546738999999995</c:v>
                </c:pt>
                <c:pt idx="474">
                  <c:v>29.546738999999995</c:v>
                </c:pt>
                <c:pt idx="475">
                  <c:v>29.546738999999995</c:v>
                </c:pt>
                <c:pt idx="476">
                  <c:v>29.546738999999995</c:v>
                </c:pt>
                <c:pt idx="477">
                  <c:v>29.546738999999995</c:v>
                </c:pt>
                <c:pt idx="478">
                  <c:v>29.546738999999995</c:v>
                </c:pt>
                <c:pt idx="479">
                  <c:v>29.546738999999995</c:v>
                </c:pt>
                <c:pt idx="480">
                  <c:v>29.546738999999995</c:v>
                </c:pt>
                <c:pt idx="481">
                  <c:v>29.546738999999995</c:v>
                </c:pt>
                <c:pt idx="482">
                  <c:v>29.546738999999995</c:v>
                </c:pt>
                <c:pt idx="483">
                  <c:v>29.546738999999995</c:v>
                </c:pt>
                <c:pt idx="484">
                  <c:v>29.546738999999995</c:v>
                </c:pt>
                <c:pt idx="485">
                  <c:v>29.546738999999995</c:v>
                </c:pt>
                <c:pt idx="486">
                  <c:v>29.546738999999995</c:v>
                </c:pt>
                <c:pt idx="487">
                  <c:v>29.546738999999995</c:v>
                </c:pt>
                <c:pt idx="488">
                  <c:v>29.546738999999995</c:v>
                </c:pt>
                <c:pt idx="489">
                  <c:v>29.546738999999995</c:v>
                </c:pt>
                <c:pt idx="490">
                  <c:v>29.546738999999995</c:v>
                </c:pt>
                <c:pt idx="491">
                  <c:v>29.546738999999995</c:v>
                </c:pt>
                <c:pt idx="492">
                  <c:v>29.546738999999995</c:v>
                </c:pt>
                <c:pt idx="493">
                  <c:v>29.546738999999995</c:v>
                </c:pt>
                <c:pt idx="494">
                  <c:v>29.546738999999995</c:v>
                </c:pt>
                <c:pt idx="495">
                  <c:v>29.546738999999995</c:v>
                </c:pt>
                <c:pt idx="496">
                  <c:v>29.546738999999995</c:v>
                </c:pt>
                <c:pt idx="497">
                  <c:v>29.546738999999995</c:v>
                </c:pt>
                <c:pt idx="498">
                  <c:v>29.546738999999995</c:v>
                </c:pt>
                <c:pt idx="499">
                  <c:v>29.546738999999995</c:v>
                </c:pt>
                <c:pt idx="500">
                  <c:v>29.546738999999995</c:v>
                </c:pt>
                <c:pt idx="501">
                  <c:v>29.546738999999995</c:v>
                </c:pt>
                <c:pt idx="502">
                  <c:v>29.546738999999995</c:v>
                </c:pt>
                <c:pt idx="503">
                  <c:v>29.546738999999995</c:v>
                </c:pt>
                <c:pt idx="504">
                  <c:v>29.546738999999995</c:v>
                </c:pt>
                <c:pt idx="505">
                  <c:v>29.546738999999995</c:v>
                </c:pt>
                <c:pt idx="506">
                  <c:v>29.546738999999995</c:v>
                </c:pt>
                <c:pt idx="507">
                  <c:v>29.546738999999995</c:v>
                </c:pt>
                <c:pt idx="508">
                  <c:v>29.546738999999995</c:v>
                </c:pt>
                <c:pt idx="509">
                  <c:v>29.546738999999995</c:v>
                </c:pt>
                <c:pt idx="510">
                  <c:v>29.546738999999995</c:v>
                </c:pt>
                <c:pt idx="511">
                  <c:v>29.546738999999995</c:v>
                </c:pt>
                <c:pt idx="512">
                  <c:v>29.546738999999995</c:v>
                </c:pt>
                <c:pt idx="513">
                  <c:v>29.546738999999995</c:v>
                </c:pt>
                <c:pt idx="514">
                  <c:v>29.546738999999995</c:v>
                </c:pt>
                <c:pt idx="515">
                  <c:v>29.546738999999995</c:v>
                </c:pt>
                <c:pt idx="516">
                  <c:v>29.546738999999995</c:v>
                </c:pt>
                <c:pt idx="517">
                  <c:v>29.546738999999995</c:v>
                </c:pt>
                <c:pt idx="518">
                  <c:v>29.546738999999995</c:v>
                </c:pt>
                <c:pt idx="519">
                  <c:v>29.546738999999995</c:v>
                </c:pt>
                <c:pt idx="520">
                  <c:v>29.546738999999995</c:v>
                </c:pt>
                <c:pt idx="521">
                  <c:v>29.546738999999995</c:v>
                </c:pt>
                <c:pt idx="522">
                  <c:v>29.546738999999995</c:v>
                </c:pt>
                <c:pt idx="523">
                  <c:v>29.546738999999995</c:v>
                </c:pt>
                <c:pt idx="524">
                  <c:v>29.546738999999995</c:v>
                </c:pt>
                <c:pt idx="525">
                  <c:v>29.546738999999995</c:v>
                </c:pt>
                <c:pt idx="526">
                  <c:v>29.546738999999995</c:v>
                </c:pt>
                <c:pt idx="527">
                  <c:v>29.546738999999995</c:v>
                </c:pt>
                <c:pt idx="528">
                  <c:v>29.546738999999995</c:v>
                </c:pt>
                <c:pt idx="529">
                  <c:v>29.546738999999995</c:v>
                </c:pt>
                <c:pt idx="530">
                  <c:v>29.546738999999995</c:v>
                </c:pt>
                <c:pt idx="531">
                  <c:v>29.546738999999995</c:v>
                </c:pt>
                <c:pt idx="532">
                  <c:v>29.546738999999995</c:v>
                </c:pt>
                <c:pt idx="533">
                  <c:v>29.546738999999995</c:v>
                </c:pt>
                <c:pt idx="534">
                  <c:v>29.546738999999995</c:v>
                </c:pt>
                <c:pt idx="535">
                  <c:v>29.546738999999995</c:v>
                </c:pt>
                <c:pt idx="536">
                  <c:v>29.546738999999995</c:v>
                </c:pt>
                <c:pt idx="537">
                  <c:v>29.546738999999995</c:v>
                </c:pt>
                <c:pt idx="538">
                  <c:v>29.546738999999995</c:v>
                </c:pt>
                <c:pt idx="539">
                  <c:v>29.546738999999995</c:v>
                </c:pt>
                <c:pt idx="540">
                  <c:v>29.546738999999995</c:v>
                </c:pt>
                <c:pt idx="541">
                  <c:v>29.546738999999995</c:v>
                </c:pt>
                <c:pt idx="542">
                  <c:v>29.546738999999995</c:v>
                </c:pt>
                <c:pt idx="543">
                  <c:v>29.546738999999995</c:v>
                </c:pt>
                <c:pt idx="544">
                  <c:v>29.546738999999995</c:v>
                </c:pt>
                <c:pt idx="545">
                  <c:v>29.546738999999995</c:v>
                </c:pt>
                <c:pt idx="546">
                  <c:v>29.546738999999995</c:v>
                </c:pt>
                <c:pt idx="547">
                  <c:v>29.546738999999995</c:v>
                </c:pt>
                <c:pt idx="548">
                  <c:v>29.546738999999995</c:v>
                </c:pt>
                <c:pt idx="549">
                  <c:v>29.546738999999995</c:v>
                </c:pt>
                <c:pt idx="550">
                  <c:v>29.546738999999995</c:v>
                </c:pt>
                <c:pt idx="551">
                  <c:v>29.546738999999995</c:v>
                </c:pt>
                <c:pt idx="552">
                  <c:v>29.546738999999995</c:v>
                </c:pt>
                <c:pt idx="553">
                  <c:v>29.546738999999995</c:v>
                </c:pt>
                <c:pt idx="554">
                  <c:v>29.546738999999995</c:v>
                </c:pt>
                <c:pt idx="555">
                  <c:v>29.546738999999995</c:v>
                </c:pt>
                <c:pt idx="556">
                  <c:v>29.546738999999995</c:v>
                </c:pt>
                <c:pt idx="557">
                  <c:v>29.546738999999995</c:v>
                </c:pt>
                <c:pt idx="558">
                  <c:v>29.546738999999995</c:v>
                </c:pt>
                <c:pt idx="559">
                  <c:v>29.546738999999995</c:v>
                </c:pt>
                <c:pt idx="560">
                  <c:v>29.546738999999995</c:v>
                </c:pt>
                <c:pt idx="561">
                  <c:v>29.546738999999995</c:v>
                </c:pt>
                <c:pt idx="562">
                  <c:v>29.546738999999995</c:v>
                </c:pt>
                <c:pt idx="563">
                  <c:v>29.546738999999995</c:v>
                </c:pt>
                <c:pt idx="564">
                  <c:v>29.546738999999995</c:v>
                </c:pt>
                <c:pt idx="565">
                  <c:v>29.546738999999995</c:v>
                </c:pt>
                <c:pt idx="566">
                  <c:v>29.546738999999995</c:v>
                </c:pt>
                <c:pt idx="567">
                  <c:v>29.546738999999995</c:v>
                </c:pt>
                <c:pt idx="568">
                  <c:v>29.546738999999995</c:v>
                </c:pt>
                <c:pt idx="569">
                  <c:v>29.546738999999995</c:v>
                </c:pt>
                <c:pt idx="570">
                  <c:v>29.546738999999995</c:v>
                </c:pt>
                <c:pt idx="571">
                  <c:v>29.546738999999995</c:v>
                </c:pt>
                <c:pt idx="572">
                  <c:v>29.546738999999995</c:v>
                </c:pt>
                <c:pt idx="573">
                  <c:v>29.546738999999995</c:v>
                </c:pt>
                <c:pt idx="574">
                  <c:v>29.546738999999995</c:v>
                </c:pt>
                <c:pt idx="575">
                  <c:v>29.546738999999995</c:v>
                </c:pt>
                <c:pt idx="576">
                  <c:v>29.546738999999995</c:v>
                </c:pt>
                <c:pt idx="577">
                  <c:v>29.546738999999995</c:v>
                </c:pt>
                <c:pt idx="578">
                  <c:v>29.546738999999995</c:v>
                </c:pt>
                <c:pt idx="579">
                  <c:v>29.546738999999995</c:v>
                </c:pt>
                <c:pt idx="580">
                  <c:v>29.546738999999995</c:v>
                </c:pt>
                <c:pt idx="581">
                  <c:v>29.546738999999995</c:v>
                </c:pt>
                <c:pt idx="582">
                  <c:v>29.546738999999995</c:v>
                </c:pt>
                <c:pt idx="583">
                  <c:v>29.546738999999995</c:v>
                </c:pt>
                <c:pt idx="584">
                  <c:v>29.546738999999995</c:v>
                </c:pt>
                <c:pt idx="585">
                  <c:v>29.546738999999995</c:v>
                </c:pt>
                <c:pt idx="586">
                  <c:v>29.546738999999995</c:v>
                </c:pt>
                <c:pt idx="587">
                  <c:v>29.546738999999995</c:v>
                </c:pt>
                <c:pt idx="588">
                  <c:v>29.546738999999995</c:v>
                </c:pt>
                <c:pt idx="589">
                  <c:v>29.546738999999995</c:v>
                </c:pt>
                <c:pt idx="590">
                  <c:v>29.546738999999995</c:v>
                </c:pt>
                <c:pt idx="591">
                  <c:v>29.546738999999995</c:v>
                </c:pt>
                <c:pt idx="592">
                  <c:v>29.546738999999995</c:v>
                </c:pt>
                <c:pt idx="593">
                  <c:v>29.546738999999995</c:v>
                </c:pt>
                <c:pt idx="594">
                  <c:v>29.546738999999995</c:v>
                </c:pt>
                <c:pt idx="595">
                  <c:v>29.546738999999995</c:v>
                </c:pt>
                <c:pt idx="596">
                  <c:v>29.546738999999995</c:v>
                </c:pt>
                <c:pt idx="597">
                  <c:v>29.546738999999995</c:v>
                </c:pt>
                <c:pt idx="598">
                  <c:v>29.546738999999995</c:v>
                </c:pt>
                <c:pt idx="599">
                  <c:v>29.546738999999995</c:v>
                </c:pt>
                <c:pt idx="600">
                  <c:v>29.546738999999995</c:v>
                </c:pt>
                <c:pt idx="601">
                  <c:v>29.546738999999995</c:v>
                </c:pt>
                <c:pt idx="602">
                  <c:v>29.546738999999995</c:v>
                </c:pt>
                <c:pt idx="603">
                  <c:v>29.546738999999995</c:v>
                </c:pt>
                <c:pt idx="604">
                  <c:v>29.546738999999995</c:v>
                </c:pt>
                <c:pt idx="605">
                  <c:v>29.546738999999995</c:v>
                </c:pt>
                <c:pt idx="606">
                  <c:v>29.546738999999995</c:v>
                </c:pt>
                <c:pt idx="607">
                  <c:v>29.546738999999995</c:v>
                </c:pt>
                <c:pt idx="608">
                  <c:v>29.546738999999995</c:v>
                </c:pt>
                <c:pt idx="609">
                  <c:v>29.546738999999995</c:v>
                </c:pt>
                <c:pt idx="610">
                  <c:v>29.546738999999995</c:v>
                </c:pt>
                <c:pt idx="611">
                  <c:v>29.546738999999995</c:v>
                </c:pt>
                <c:pt idx="612">
                  <c:v>29.546738999999995</c:v>
                </c:pt>
                <c:pt idx="613">
                  <c:v>29.546738999999995</c:v>
                </c:pt>
                <c:pt idx="614">
                  <c:v>29.546738999999995</c:v>
                </c:pt>
                <c:pt idx="615">
                  <c:v>29.546738999999995</c:v>
                </c:pt>
                <c:pt idx="616">
                  <c:v>29.546738999999995</c:v>
                </c:pt>
                <c:pt idx="617">
                  <c:v>29.546738999999995</c:v>
                </c:pt>
                <c:pt idx="618">
                  <c:v>29.546738999999995</c:v>
                </c:pt>
                <c:pt idx="619">
                  <c:v>29.546738999999995</c:v>
                </c:pt>
                <c:pt idx="620">
                  <c:v>29.546738999999995</c:v>
                </c:pt>
                <c:pt idx="621">
                  <c:v>29.546738999999995</c:v>
                </c:pt>
                <c:pt idx="622">
                  <c:v>29.546738999999995</c:v>
                </c:pt>
                <c:pt idx="623">
                  <c:v>29.546738999999995</c:v>
                </c:pt>
                <c:pt idx="624">
                  <c:v>29.546738999999995</c:v>
                </c:pt>
                <c:pt idx="625">
                  <c:v>29.546738999999995</c:v>
                </c:pt>
                <c:pt idx="626">
                  <c:v>29.546738999999995</c:v>
                </c:pt>
                <c:pt idx="627">
                  <c:v>29.546738999999995</c:v>
                </c:pt>
                <c:pt idx="628">
                  <c:v>29.546738999999995</c:v>
                </c:pt>
                <c:pt idx="629">
                  <c:v>29.546738999999995</c:v>
                </c:pt>
                <c:pt idx="630">
                  <c:v>29.546738999999995</c:v>
                </c:pt>
                <c:pt idx="631">
                  <c:v>29.546738999999995</c:v>
                </c:pt>
                <c:pt idx="632">
                  <c:v>29.546738999999995</c:v>
                </c:pt>
                <c:pt idx="633">
                  <c:v>29.546738999999995</c:v>
                </c:pt>
                <c:pt idx="634">
                  <c:v>29.546738999999995</c:v>
                </c:pt>
                <c:pt idx="635">
                  <c:v>29.546738999999995</c:v>
                </c:pt>
                <c:pt idx="636">
                  <c:v>29.546738999999995</c:v>
                </c:pt>
                <c:pt idx="637">
                  <c:v>29.546738999999995</c:v>
                </c:pt>
                <c:pt idx="638">
                  <c:v>29.546738999999995</c:v>
                </c:pt>
                <c:pt idx="639">
                  <c:v>29.546738999999995</c:v>
                </c:pt>
                <c:pt idx="640">
                  <c:v>29.546738999999995</c:v>
                </c:pt>
                <c:pt idx="641">
                  <c:v>29.546738999999995</c:v>
                </c:pt>
                <c:pt idx="642">
                  <c:v>29.546738999999995</c:v>
                </c:pt>
                <c:pt idx="643">
                  <c:v>29.546738999999995</c:v>
                </c:pt>
                <c:pt idx="644">
                  <c:v>29.546738999999995</c:v>
                </c:pt>
                <c:pt idx="645">
                  <c:v>29.546738999999995</c:v>
                </c:pt>
                <c:pt idx="646">
                  <c:v>29.546738999999995</c:v>
                </c:pt>
                <c:pt idx="647">
                  <c:v>29.546738999999995</c:v>
                </c:pt>
                <c:pt idx="648">
                  <c:v>29.546738999999995</c:v>
                </c:pt>
                <c:pt idx="649">
                  <c:v>29.546738999999995</c:v>
                </c:pt>
                <c:pt idx="650">
                  <c:v>29.546738999999995</c:v>
                </c:pt>
                <c:pt idx="651">
                  <c:v>29.546738999999995</c:v>
                </c:pt>
                <c:pt idx="652">
                  <c:v>29.546738999999995</c:v>
                </c:pt>
                <c:pt idx="653">
                  <c:v>29.546738999999995</c:v>
                </c:pt>
                <c:pt idx="654">
                  <c:v>29.546738999999995</c:v>
                </c:pt>
                <c:pt idx="655">
                  <c:v>29.546738999999995</c:v>
                </c:pt>
                <c:pt idx="656">
                  <c:v>29.546738999999995</c:v>
                </c:pt>
                <c:pt idx="657">
                  <c:v>29.546738999999995</c:v>
                </c:pt>
                <c:pt idx="658">
                  <c:v>29.546738999999995</c:v>
                </c:pt>
                <c:pt idx="659">
                  <c:v>29.546738999999995</c:v>
                </c:pt>
                <c:pt idx="660">
                  <c:v>29.546738999999995</c:v>
                </c:pt>
                <c:pt idx="661">
                  <c:v>29.546738999999995</c:v>
                </c:pt>
                <c:pt idx="662">
                  <c:v>29.546738999999995</c:v>
                </c:pt>
                <c:pt idx="663">
                  <c:v>29.546738999999995</c:v>
                </c:pt>
                <c:pt idx="664">
                  <c:v>29.546738999999995</c:v>
                </c:pt>
                <c:pt idx="665">
                  <c:v>29.546738999999995</c:v>
                </c:pt>
                <c:pt idx="666">
                  <c:v>29.546738999999995</c:v>
                </c:pt>
                <c:pt idx="667">
                  <c:v>29.546738999999995</c:v>
                </c:pt>
                <c:pt idx="668">
                  <c:v>29.546738999999995</c:v>
                </c:pt>
                <c:pt idx="669">
                  <c:v>29.546738999999995</c:v>
                </c:pt>
                <c:pt idx="670">
                  <c:v>29.546738999999995</c:v>
                </c:pt>
                <c:pt idx="671">
                  <c:v>29.546738999999995</c:v>
                </c:pt>
                <c:pt idx="672">
                  <c:v>29.546738999999995</c:v>
                </c:pt>
                <c:pt idx="673">
                  <c:v>29.546738999999995</c:v>
                </c:pt>
                <c:pt idx="674">
                  <c:v>29.546738999999995</c:v>
                </c:pt>
                <c:pt idx="675">
                  <c:v>29.546738999999995</c:v>
                </c:pt>
                <c:pt idx="676">
                  <c:v>29.546738999999995</c:v>
                </c:pt>
                <c:pt idx="677">
                  <c:v>29.546738999999995</c:v>
                </c:pt>
                <c:pt idx="678">
                  <c:v>29.546738999999995</c:v>
                </c:pt>
                <c:pt idx="679">
                  <c:v>29.546738999999995</c:v>
                </c:pt>
                <c:pt idx="680">
                  <c:v>29.546738999999995</c:v>
                </c:pt>
                <c:pt idx="681">
                  <c:v>29.546738999999995</c:v>
                </c:pt>
                <c:pt idx="682">
                  <c:v>29.546738999999995</c:v>
                </c:pt>
                <c:pt idx="683">
                  <c:v>29.546738999999995</c:v>
                </c:pt>
                <c:pt idx="684">
                  <c:v>29.546738999999995</c:v>
                </c:pt>
                <c:pt idx="685">
                  <c:v>29.546738999999995</c:v>
                </c:pt>
                <c:pt idx="686">
                  <c:v>29.546738999999995</c:v>
                </c:pt>
                <c:pt idx="687">
                  <c:v>29.546738999999995</c:v>
                </c:pt>
                <c:pt idx="688">
                  <c:v>29.546738999999995</c:v>
                </c:pt>
                <c:pt idx="689">
                  <c:v>29.546738999999995</c:v>
                </c:pt>
                <c:pt idx="690">
                  <c:v>29.546738999999995</c:v>
                </c:pt>
                <c:pt idx="691">
                  <c:v>29.546738999999995</c:v>
                </c:pt>
                <c:pt idx="692">
                  <c:v>29.546738999999995</c:v>
                </c:pt>
                <c:pt idx="693">
                  <c:v>29.546738999999995</c:v>
                </c:pt>
                <c:pt idx="694">
                  <c:v>29.546738999999995</c:v>
                </c:pt>
                <c:pt idx="695">
                  <c:v>29.546738999999995</c:v>
                </c:pt>
                <c:pt idx="696">
                  <c:v>29.546738999999995</c:v>
                </c:pt>
                <c:pt idx="697">
                  <c:v>29.546738999999995</c:v>
                </c:pt>
                <c:pt idx="698">
                  <c:v>29.546738999999995</c:v>
                </c:pt>
                <c:pt idx="699">
                  <c:v>29.546738999999995</c:v>
                </c:pt>
                <c:pt idx="700">
                  <c:v>29.546738999999995</c:v>
                </c:pt>
                <c:pt idx="701">
                  <c:v>29.546738999999995</c:v>
                </c:pt>
                <c:pt idx="702">
                  <c:v>29.546738999999995</c:v>
                </c:pt>
                <c:pt idx="703">
                  <c:v>29.546738999999995</c:v>
                </c:pt>
                <c:pt idx="704">
                  <c:v>29.546738999999995</c:v>
                </c:pt>
                <c:pt idx="705">
                  <c:v>29.546738999999995</c:v>
                </c:pt>
                <c:pt idx="706">
                  <c:v>29.546738999999995</c:v>
                </c:pt>
                <c:pt idx="707">
                  <c:v>29.546738999999995</c:v>
                </c:pt>
                <c:pt idx="708">
                  <c:v>29.546738999999995</c:v>
                </c:pt>
                <c:pt idx="709">
                  <c:v>29.546738999999995</c:v>
                </c:pt>
                <c:pt idx="710">
                  <c:v>29.546738999999995</c:v>
                </c:pt>
                <c:pt idx="711">
                  <c:v>29.546738999999995</c:v>
                </c:pt>
                <c:pt idx="712">
                  <c:v>29.546738999999995</c:v>
                </c:pt>
                <c:pt idx="713">
                  <c:v>29.546738999999995</c:v>
                </c:pt>
                <c:pt idx="714">
                  <c:v>29.546738999999995</c:v>
                </c:pt>
                <c:pt idx="715">
                  <c:v>29.546738999999995</c:v>
                </c:pt>
                <c:pt idx="716">
                  <c:v>29.546738999999995</c:v>
                </c:pt>
                <c:pt idx="717">
                  <c:v>29.546738999999995</c:v>
                </c:pt>
                <c:pt idx="718">
                  <c:v>29.546738999999995</c:v>
                </c:pt>
                <c:pt idx="719">
                  <c:v>29.546738999999995</c:v>
                </c:pt>
                <c:pt idx="720">
                  <c:v>29.546738999999995</c:v>
                </c:pt>
                <c:pt idx="721">
                  <c:v>29.546738999999995</c:v>
                </c:pt>
                <c:pt idx="722">
                  <c:v>29.546738999999995</c:v>
                </c:pt>
                <c:pt idx="723">
                  <c:v>29.546738999999995</c:v>
                </c:pt>
                <c:pt idx="724">
                  <c:v>29.546738999999995</c:v>
                </c:pt>
                <c:pt idx="725">
                  <c:v>29.546738999999995</c:v>
                </c:pt>
                <c:pt idx="726">
                  <c:v>29.546738999999995</c:v>
                </c:pt>
                <c:pt idx="727">
                  <c:v>29.546738999999995</c:v>
                </c:pt>
                <c:pt idx="728">
                  <c:v>29.546738999999995</c:v>
                </c:pt>
                <c:pt idx="729">
                  <c:v>29.546738999999995</c:v>
                </c:pt>
                <c:pt idx="730">
                  <c:v>29.546738999999995</c:v>
                </c:pt>
                <c:pt idx="731">
                  <c:v>29.546738999999995</c:v>
                </c:pt>
                <c:pt idx="732">
                  <c:v>29.546738999999995</c:v>
                </c:pt>
                <c:pt idx="733">
                  <c:v>29.546738999999995</c:v>
                </c:pt>
                <c:pt idx="734">
                  <c:v>29.546738999999995</c:v>
                </c:pt>
                <c:pt idx="735">
                  <c:v>29.546738999999995</c:v>
                </c:pt>
                <c:pt idx="736">
                  <c:v>29.546738999999995</c:v>
                </c:pt>
                <c:pt idx="737">
                  <c:v>29.546738999999995</c:v>
                </c:pt>
                <c:pt idx="738">
                  <c:v>29.546738999999995</c:v>
                </c:pt>
                <c:pt idx="739">
                  <c:v>29.546738999999995</c:v>
                </c:pt>
                <c:pt idx="740">
                  <c:v>29.546738999999995</c:v>
                </c:pt>
                <c:pt idx="741">
                  <c:v>29.546738999999995</c:v>
                </c:pt>
                <c:pt idx="742">
                  <c:v>29.546738999999995</c:v>
                </c:pt>
                <c:pt idx="743">
                  <c:v>29.546738999999995</c:v>
                </c:pt>
                <c:pt idx="744">
                  <c:v>29.546738999999995</c:v>
                </c:pt>
                <c:pt idx="745">
                  <c:v>29.546738999999995</c:v>
                </c:pt>
                <c:pt idx="746">
                  <c:v>29.546738999999995</c:v>
                </c:pt>
                <c:pt idx="747">
                  <c:v>29.546738999999995</c:v>
                </c:pt>
                <c:pt idx="748">
                  <c:v>29.546738999999995</c:v>
                </c:pt>
                <c:pt idx="749">
                  <c:v>29.546738999999995</c:v>
                </c:pt>
                <c:pt idx="750">
                  <c:v>29.546738999999995</c:v>
                </c:pt>
                <c:pt idx="751">
                  <c:v>29.546738999999995</c:v>
                </c:pt>
                <c:pt idx="752">
                  <c:v>29.546738999999995</c:v>
                </c:pt>
                <c:pt idx="753">
                  <c:v>29.546738999999995</c:v>
                </c:pt>
                <c:pt idx="754">
                  <c:v>29.546738999999995</c:v>
                </c:pt>
                <c:pt idx="755">
                  <c:v>29.546738999999995</c:v>
                </c:pt>
                <c:pt idx="756">
                  <c:v>29.546738999999995</c:v>
                </c:pt>
                <c:pt idx="757">
                  <c:v>29.546738999999995</c:v>
                </c:pt>
                <c:pt idx="758">
                  <c:v>29.546738999999995</c:v>
                </c:pt>
                <c:pt idx="759">
                  <c:v>29.546738999999995</c:v>
                </c:pt>
                <c:pt idx="760">
                  <c:v>29.546738999999995</c:v>
                </c:pt>
                <c:pt idx="761">
                  <c:v>29.546738999999995</c:v>
                </c:pt>
                <c:pt idx="762">
                  <c:v>29.546738999999995</c:v>
                </c:pt>
                <c:pt idx="763">
                  <c:v>29.546738999999995</c:v>
                </c:pt>
                <c:pt idx="764">
                  <c:v>29.546738999999995</c:v>
                </c:pt>
                <c:pt idx="765">
                  <c:v>29.546738999999995</c:v>
                </c:pt>
                <c:pt idx="766">
                  <c:v>29.546738999999995</c:v>
                </c:pt>
                <c:pt idx="767">
                  <c:v>29.546738999999995</c:v>
                </c:pt>
                <c:pt idx="768">
                  <c:v>29.546738999999995</c:v>
                </c:pt>
                <c:pt idx="769">
                  <c:v>29.546738999999995</c:v>
                </c:pt>
                <c:pt idx="770">
                  <c:v>29.546738999999995</c:v>
                </c:pt>
                <c:pt idx="771">
                  <c:v>29.546738999999995</c:v>
                </c:pt>
                <c:pt idx="772">
                  <c:v>29.546738999999995</c:v>
                </c:pt>
                <c:pt idx="773">
                  <c:v>29.546738999999995</c:v>
                </c:pt>
                <c:pt idx="774">
                  <c:v>29.546738999999995</c:v>
                </c:pt>
                <c:pt idx="775">
                  <c:v>29.546738999999995</c:v>
                </c:pt>
                <c:pt idx="776">
                  <c:v>29.546738999999995</c:v>
                </c:pt>
                <c:pt idx="777">
                  <c:v>29.546738999999995</c:v>
                </c:pt>
                <c:pt idx="778">
                  <c:v>29.546738999999995</c:v>
                </c:pt>
                <c:pt idx="779">
                  <c:v>29.546738999999995</c:v>
                </c:pt>
                <c:pt idx="780">
                  <c:v>29.546738999999995</c:v>
                </c:pt>
                <c:pt idx="781">
                  <c:v>29.546738999999995</c:v>
                </c:pt>
                <c:pt idx="782">
                  <c:v>29.546738999999995</c:v>
                </c:pt>
                <c:pt idx="783">
                  <c:v>29.546738999999995</c:v>
                </c:pt>
                <c:pt idx="784">
                  <c:v>29.546738999999995</c:v>
                </c:pt>
                <c:pt idx="785">
                  <c:v>29.546738999999995</c:v>
                </c:pt>
                <c:pt idx="786">
                  <c:v>29.546738999999995</c:v>
                </c:pt>
                <c:pt idx="787">
                  <c:v>29.546738999999995</c:v>
                </c:pt>
                <c:pt idx="788">
                  <c:v>29.546738999999995</c:v>
                </c:pt>
                <c:pt idx="789">
                  <c:v>29.546738999999995</c:v>
                </c:pt>
                <c:pt idx="790">
                  <c:v>29.546738999999995</c:v>
                </c:pt>
                <c:pt idx="791">
                  <c:v>29.546738999999995</c:v>
                </c:pt>
                <c:pt idx="792">
                  <c:v>29.546738999999995</c:v>
                </c:pt>
                <c:pt idx="793">
                  <c:v>29.546738999999995</c:v>
                </c:pt>
                <c:pt idx="794">
                  <c:v>29.546738999999995</c:v>
                </c:pt>
                <c:pt idx="795">
                  <c:v>29.546738999999995</c:v>
                </c:pt>
                <c:pt idx="796">
                  <c:v>29.546738999999995</c:v>
                </c:pt>
                <c:pt idx="797">
                  <c:v>29.546738999999995</c:v>
                </c:pt>
                <c:pt idx="798">
                  <c:v>29.546738999999995</c:v>
                </c:pt>
                <c:pt idx="799">
                  <c:v>29.546738999999995</c:v>
                </c:pt>
                <c:pt idx="800">
                  <c:v>29.546738999999995</c:v>
                </c:pt>
                <c:pt idx="801">
                  <c:v>29.546738999999995</c:v>
                </c:pt>
                <c:pt idx="802">
                  <c:v>29.546738999999995</c:v>
                </c:pt>
                <c:pt idx="803">
                  <c:v>29.546738999999995</c:v>
                </c:pt>
                <c:pt idx="804">
                  <c:v>29.546738999999995</c:v>
                </c:pt>
                <c:pt idx="805">
                  <c:v>29.546738999999995</c:v>
                </c:pt>
                <c:pt idx="806">
                  <c:v>29.546738999999995</c:v>
                </c:pt>
                <c:pt idx="807">
                  <c:v>29.546738999999995</c:v>
                </c:pt>
                <c:pt idx="808">
                  <c:v>29.546738999999995</c:v>
                </c:pt>
                <c:pt idx="809">
                  <c:v>29.546738999999995</c:v>
                </c:pt>
                <c:pt idx="810">
                  <c:v>29.546738999999995</c:v>
                </c:pt>
                <c:pt idx="811">
                  <c:v>29.546738999999995</c:v>
                </c:pt>
                <c:pt idx="812">
                  <c:v>29.546738999999995</c:v>
                </c:pt>
                <c:pt idx="813">
                  <c:v>29.546738999999995</c:v>
                </c:pt>
                <c:pt idx="814">
                  <c:v>29.546738999999995</c:v>
                </c:pt>
                <c:pt idx="815">
                  <c:v>29.546738999999995</c:v>
                </c:pt>
                <c:pt idx="816">
                  <c:v>29.546738999999995</c:v>
                </c:pt>
                <c:pt idx="817">
                  <c:v>29.546738999999995</c:v>
                </c:pt>
                <c:pt idx="818">
                  <c:v>29.546738999999995</c:v>
                </c:pt>
                <c:pt idx="819">
                  <c:v>29.546738999999995</c:v>
                </c:pt>
                <c:pt idx="820">
                  <c:v>29.546738999999995</c:v>
                </c:pt>
                <c:pt idx="821">
                  <c:v>29.546738999999995</c:v>
                </c:pt>
                <c:pt idx="822">
                  <c:v>29.546738999999995</c:v>
                </c:pt>
                <c:pt idx="823">
                  <c:v>29.546738999999995</c:v>
                </c:pt>
                <c:pt idx="824">
                  <c:v>29.546738999999995</c:v>
                </c:pt>
                <c:pt idx="825">
                  <c:v>29.546738999999995</c:v>
                </c:pt>
                <c:pt idx="826">
                  <c:v>29.546738999999995</c:v>
                </c:pt>
                <c:pt idx="827">
                  <c:v>29.546738999999995</c:v>
                </c:pt>
                <c:pt idx="828">
                  <c:v>29.546738999999995</c:v>
                </c:pt>
                <c:pt idx="829">
                  <c:v>29.546738999999995</c:v>
                </c:pt>
                <c:pt idx="830">
                  <c:v>29.546738999999995</c:v>
                </c:pt>
                <c:pt idx="831">
                  <c:v>29.546738999999995</c:v>
                </c:pt>
                <c:pt idx="832">
                  <c:v>29.546738999999995</c:v>
                </c:pt>
                <c:pt idx="833">
                  <c:v>29.546738999999995</c:v>
                </c:pt>
                <c:pt idx="834">
                  <c:v>29.546738999999995</c:v>
                </c:pt>
                <c:pt idx="835">
                  <c:v>29.546738999999995</c:v>
                </c:pt>
                <c:pt idx="836">
                  <c:v>29.546738999999995</c:v>
                </c:pt>
                <c:pt idx="837">
                  <c:v>29.546738999999995</c:v>
                </c:pt>
                <c:pt idx="838">
                  <c:v>29.546738999999995</c:v>
                </c:pt>
                <c:pt idx="839">
                  <c:v>29.546738999999995</c:v>
                </c:pt>
                <c:pt idx="840">
                  <c:v>29.546738999999995</c:v>
                </c:pt>
                <c:pt idx="841">
                  <c:v>29.546738999999995</c:v>
                </c:pt>
                <c:pt idx="842">
                  <c:v>29.546738999999995</c:v>
                </c:pt>
                <c:pt idx="843">
                  <c:v>29.546738999999995</c:v>
                </c:pt>
                <c:pt idx="844">
                  <c:v>29.546738999999995</c:v>
                </c:pt>
                <c:pt idx="845">
                  <c:v>29.546738999999995</c:v>
                </c:pt>
                <c:pt idx="846">
                  <c:v>29.546738999999995</c:v>
                </c:pt>
                <c:pt idx="847">
                  <c:v>29.546738999999995</c:v>
                </c:pt>
                <c:pt idx="848">
                  <c:v>29.546738999999995</c:v>
                </c:pt>
                <c:pt idx="849">
                  <c:v>29.546738999999995</c:v>
                </c:pt>
                <c:pt idx="850">
                  <c:v>29.546738999999995</c:v>
                </c:pt>
                <c:pt idx="851">
                  <c:v>29.546738999999995</c:v>
                </c:pt>
                <c:pt idx="852">
                  <c:v>29.546738999999995</c:v>
                </c:pt>
                <c:pt idx="853">
                  <c:v>29.546738999999995</c:v>
                </c:pt>
                <c:pt idx="854">
                  <c:v>29.546738999999995</c:v>
                </c:pt>
                <c:pt idx="855">
                  <c:v>29.546738999999995</c:v>
                </c:pt>
                <c:pt idx="856">
                  <c:v>29.546738999999995</c:v>
                </c:pt>
                <c:pt idx="857">
                  <c:v>29.546738999999995</c:v>
                </c:pt>
                <c:pt idx="858">
                  <c:v>29.546738999999995</c:v>
                </c:pt>
                <c:pt idx="859">
                  <c:v>29.546738999999995</c:v>
                </c:pt>
                <c:pt idx="860">
                  <c:v>29.546738999999995</c:v>
                </c:pt>
                <c:pt idx="861">
                  <c:v>29.546738999999995</c:v>
                </c:pt>
                <c:pt idx="862">
                  <c:v>29.546738999999995</c:v>
                </c:pt>
                <c:pt idx="863">
                  <c:v>29.546738999999995</c:v>
                </c:pt>
                <c:pt idx="864">
                  <c:v>29.546738999999995</c:v>
                </c:pt>
                <c:pt idx="865">
                  <c:v>29.546738999999995</c:v>
                </c:pt>
                <c:pt idx="866">
                  <c:v>29.546738999999995</c:v>
                </c:pt>
                <c:pt idx="867">
                  <c:v>29.546738999999995</c:v>
                </c:pt>
                <c:pt idx="868">
                  <c:v>29.546738999999995</c:v>
                </c:pt>
                <c:pt idx="869">
                  <c:v>29.546738999999995</c:v>
                </c:pt>
                <c:pt idx="870">
                  <c:v>29.546738999999995</c:v>
                </c:pt>
                <c:pt idx="871">
                  <c:v>29.546738999999995</c:v>
                </c:pt>
                <c:pt idx="872">
                  <c:v>29.546738999999995</c:v>
                </c:pt>
                <c:pt idx="873">
                  <c:v>29.546738999999995</c:v>
                </c:pt>
                <c:pt idx="874">
                  <c:v>29.546738999999995</c:v>
                </c:pt>
                <c:pt idx="875">
                  <c:v>29.546738999999995</c:v>
                </c:pt>
                <c:pt idx="876">
                  <c:v>29.546738999999995</c:v>
                </c:pt>
                <c:pt idx="877">
                  <c:v>29.546738999999995</c:v>
                </c:pt>
                <c:pt idx="878">
                  <c:v>29.546738999999995</c:v>
                </c:pt>
                <c:pt idx="879">
                  <c:v>29.546738999999995</c:v>
                </c:pt>
                <c:pt idx="880">
                  <c:v>29.546738999999995</c:v>
                </c:pt>
                <c:pt idx="881">
                  <c:v>29.546738999999995</c:v>
                </c:pt>
                <c:pt idx="882">
                  <c:v>29.546738999999995</c:v>
                </c:pt>
                <c:pt idx="883">
                  <c:v>29.546738999999995</c:v>
                </c:pt>
                <c:pt idx="884">
                  <c:v>29.546738999999995</c:v>
                </c:pt>
                <c:pt idx="885">
                  <c:v>29.546738999999995</c:v>
                </c:pt>
                <c:pt idx="886">
                  <c:v>29.546738999999995</c:v>
                </c:pt>
                <c:pt idx="887">
                  <c:v>29.546738999999995</c:v>
                </c:pt>
                <c:pt idx="888">
                  <c:v>29.546738999999995</c:v>
                </c:pt>
                <c:pt idx="889">
                  <c:v>29.546738999999995</c:v>
                </c:pt>
                <c:pt idx="890">
                  <c:v>29.546738999999995</c:v>
                </c:pt>
                <c:pt idx="891">
                  <c:v>29.546738999999995</c:v>
                </c:pt>
                <c:pt idx="892">
                  <c:v>29.546738999999995</c:v>
                </c:pt>
                <c:pt idx="893">
                  <c:v>29.546738999999995</c:v>
                </c:pt>
                <c:pt idx="894">
                  <c:v>29.546738999999995</c:v>
                </c:pt>
                <c:pt idx="895">
                  <c:v>29.546738999999995</c:v>
                </c:pt>
                <c:pt idx="896">
                  <c:v>29.546738999999995</c:v>
                </c:pt>
                <c:pt idx="897">
                  <c:v>29.546738999999995</c:v>
                </c:pt>
                <c:pt idx="898">
                  <c:v>29.546738999999995</c:v>
                </c:pt>
                <c:pt idx="899">
                  <c:v>29.546738999999995</c:v>
                </c:pt>
                <c:pt idx="900">
                  <c:v>29.546738999999995</c:v>
                </c:pt>
                <c:pt idx="901">
                  <c:v>29.546738999999995</c:v>
                </c:pt>
                <c:pt idx="902">
                  <c:v>29.546738999999995</c:v>
                </c:pt>
                <c:pt idx="903">
                  <c:v>29.546738999999995</c:v>
                </c:pt>
                <c:pt idx="904">
                  <c:v>29.546738999999995</c:v>
                </c:pt>
                <c:pt idx="905">
                  <c:v>29.546738999999995</c:v>
                </c:pt>
                <c:pt idx="906">
                  <c:v>29.546738999999995</c:v>
                </c:pt>
                <c:pt idx="907">
                  <c:v>29.546738999999995</c:v>
                </c:pt>
                <c:pt idx="908">
                  <c:v>29.546738999999995</c:v>
                </c:pt>
                <c:pt idx="909">
                  <c:v>29.546738999999995</c:v>
                </c:pt>
                <c:pt idx="910">
                  <c:v>29.546738999999995</c:v>
                </c:pt>
                <c:pt idx="911">
                  <c:v>29.546738999999995</c:v>
                </c:pt>
                <c:pt idx="912">
                  <c:v>29.546738999999995</c:v>
                </c:pt>
                <c:pt idx="913">
                  <c:v>29.546738999999995</c:v>
                </c:pt>
                <c:pt idx="914">
                  <c:v>29.546738999999995</c:v>
                </c:pt>
                <c:pt idx="915">
                  <c:v>29.546738999999995</c:v>
                </c:pt>
                <c:pt idx="916">
                  <c:v>29.546738999999995</c:v>
                </c:pt>
                <c:pt idx="917">
                  <c:v>29.546738999999995</c:v>
                </c:pt>
                <c:pt idx="918">
                  <c:v>29.546738999999995</c:v>
                </c:pt>
                <c:pt idx="919">
                  <c:v>29.546738999999995</c:v>
                </c:pt>
                <c:pt idx="920">
                  <c:v>29.546738999999995</c:v>
                </c:pt>
                <c:pt idx="921">
                  <c:v>29.546738999999995</c:v>
                </c:pt>
                <c:pt idx="922">
                  <c:v>29.546738999999995</c:v>
                </c:pt>
                <c:pt idx="923">
                  <c:v>29.546738999999995</c:v>
                </c:pt>
                <c:pt idx="924">
                  <c:v>29.546738999999995</c:v>
                </c:pt>
                <c:pt idx="925">
                  <c:v>29.546738999999995</c:v>
                </c:pt>
                <c:pt idx="926">
                  <c:v>29.546738999999995</c:v>
                </c:pt>
                <c:pt idx="927">
                  <c:v>29.546738999999995</c:v>
                </c:pt>
                <c:pt idx="928">
                  <c:v>29.546738999999995</c:v>
                </c:pt>
                <c:pt idx="929">
                  <c:v>29.546738999999995</c:v>
                </c:pt>
                <c:pt idx="930">
                  <c:v>29.546738999999995</c:v>
                </c:pt>
                <c:pt idx="931">
                  <c:v>29.546738999999995</c:v>
                </c:pt>
                <c:pt idx="932">
                  <c:v>29.546738999999995</c:v>
                </c:pt>
                <c:pt idx="933">
                  <c:v>29.546738999999995</c:v>
                </c:pt>
                <c:pt idx="934">
                  <c:v>29.546738999999995</c:v>
                </c:pt>
                <c:pt idx="935">
                  <c:v>29.546738999999995</c:v>
                </c:pt>
                <c:pt idx="936">
                  <c:v>29.546738999999995</c:v>
                </c:pt>
                <c:pt idx="937">
                  <c:v>29.546738999999995</c:v>
                </c:pt>
                <c:pt idx="938">
                  <c:v>29.546738999999995</c:v>
                </c:pt>
                <c:pt idx="939">
                  <c:v>29.546738999999995</c:v>
                </c:pt>
                <c:pt idx="940">
                  <c:v>29.546738999999995</c:v>
                </c:pt>
                <c:pt idx="941">
                  <c:v>29.546738999999995</c:v>
                </c:pt>
                <c:pt idx="942">
                  <c:v>29.546738999999995</c:v>
                </c:pt>
                <c:pt idx="943">
                  <c:v>29.546738999999995</c:v>
                </c:pt>
                <c:pt idx="944">
                  <c:v>29.546738999999995</c:v>
                </c:pt>
                <c:pt idx="945">
                  <c:v>29.546738999999995</c:v>
                </c:pt>
                <c:pt idx="946">
                  <c:v>29.546738999999995</c:v>
                </c:pt>
                <c:pt idx="947">
                  <c:v>29.546738999999995</c:v>
                </c:pt>
                <c:pt idx="948">
                  <c:v>29.546738999999995</c:v>
                </c:pt>
                <c:pt idx="949">
                  <c:v>29.546738999999995</c:v>
                </c:pt>
                <c:pt idx="950">
                  <c:v>29.546738999999995</c:v>
                </c:pt>
                <c:pt idx="951">
                  <c:v>29.546738999999995</c:v>
                </c:pt>
                <c:pt idx="952">
                  <c:v>29.546738999999995</c:v>
                </c:pt>
                <c:pt idx="953">
                  <c:v>29.546738999999995</c:v>
                </c:pt>
                <c:pt idx="954">
                  <c:v>29.546738999999995</c:v>
                </c:pt>
                <c:pt idx="955">
                  <c:v>29.546738999999995</c:v>
                </c:pt>
                <c:pt idx="956">
                  <c:v>29.546738999999995</c:v>
                </c:pt>
                <c:pt idx="957">
                  <c:v>29.546738999999995</c:v>
                </c:pt>
                <c:pt idx="958">
                  <c:v>29.546738999999995</c:v>
                </c:pt>
                <c:pt idx="959">
                  <c:v>29.546738999999995</c:v>
                </c:pt>
                <c:pt idx="960">
                  <c:v>29.546738999999995</c:v>
                </c:pt>
                <c:pt idx="961">
                  <c:v>29.546738999999995</c:v>
                </c:pt>
                <c:pt idx="962">
                  <c:v>29.546738999999995</c:v>
                </c:pt>
                <c:pt idx="963">
                  <c:v>29.546738999999995</c:v>
                </c:pt>
                <c:pt idx="964">
                  <c:v>29.546738999999995</c:v>
                </c:pt>
                <c:pt idx="965">
                  <c:v>29.546738999999995</c:v>
                </c:pt>
                <c:pt idx="966">
                  <c:v>29.546738999999995</c:v>
                </c:pt>
                <c:pt idx="967">
                  <c:v>29.546738999999995</c:v>
                </c:pt>
                <c:pt idx="968">
                  <c:v>29.546738999999995</c:v>
                </c:pt>
                <c:pt idx="969">
                  <c:v>29.546738999999995</c:v>
                </c:pt>
                <c:pt idx="970">
                  <c:v>29.546738999999995</c:v>
                </c:pt>
                <c:pt idx="971">
                  <c:v>29.546738999999995</c:v>
                </c:pt>
                <c:pt idx="972">
                  <c:v>29.546738999999995</c:v>
                </c:pt>
                <c:pt idx="973">
                  <c:v>29.546738999999995</c:v>
                </c:pt>
                <c:pt idx="974">
                  <c:v>29.546738999999995</c:v>
                </c:pt>
                <c:pt idx="975">
                  <c:v>29.546738999999995</c:v>
                </c:pt>
                <c:pt idx="976">
                  <c:v>29.546738999999995</c:v>
                </c:pt>
                <c:pt idx="977">
                  <c:v>29.546738999999995</c:v>
                </c:pt>
                <c:pt idx="978">
                  <c:v>29.546738999999995</c:v>
                </c:pt>
                <c:pt idx="979">
                  <c:v>29.546738999999995</c:v>
                </c:pt>
                <c:pt idx="980">
                  <c:v>29.546738999999995</c:v>
                </c:pt>
                <c:pt idx="981">
                  <c:v>29.546738999999995</c:v>
                </c:pt>
                <c:pt idx="982">
                  <c:v>29.546738999999995</c:v>
                </c:pt>
                <c:pt idx="983">
                  <c:v>29.546738999999995</c:v>
                </c:pt>
                <c:pt idx="984">
                  <c:v>29.546738999999995</c:v>
                </c:pt>
                <c:pt idx="985">
                  <c:v>29.546738999999995</c:v>
                </c:pt>
                <c:pt idx="986">
                  <c:v>29.546738999999995</c:v>
                </c:pt>
                <c:pt idx="987">
                  <c:v>29.546738999999995</c:v>
                </c:pt>
                <c:pt idx="988">
                  <c:v>29.546738999999995</c:v>
                </c:pt>
                <c:pt idx="989">
                  <c:v>29.546738999999995</c:v>
                </c:pt>
                <c:pt idx="990">
                  <c:v>29.546738999999995</c:v>
                </c:pt>
                <c:pt idx="991">
                  <c:v>29.546738999999995</c:v>
                </c:pt>
                <c:pt idx="992">
                  <c:v>29.546738999999995</c:v>
                </c:pt>
                <c:pt idx="993">
                  <c:v>29.546738999999995</c:v>
                </c:pt>
                <c:pt idx="994">
                  <c:v>29.546738999999995</c:v>
                </c:pt>
                <c:pt idx="995">
                  <c:v>29.546738999999995</c:v>
                </c:pt>
                <c:pt idx="996">
                  <c:v>29.546738999999995</c:v>
                </c:pt>
                <c:pt idx="997">
                  <c:v>29.546738999999995</c:v>
                </c:pt>
                <c:pt idx="998">
                  <c:v>29.546738999999995</c:v>
                </c:pt>
                <c:pt idx="999">
                  <c:v>29.546738999999995</c:v>
                </c:pt>
                <c:pt idx="1000">
                  <c:v>29.546738999999995</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Calculs!$W$4:$W$1004</c:f>
              <c:numCache>
                <c:formatCode>0.00</c:formatCode>
                <c:ptCount val="1001"/>
                <c:pt idx="0">
                  <c:v>56.023673210011971</c:v>
                </c:pt>
                <c:pt idx="1">
                  <c:v>55.809362825346419</c:v>
                </c:pt>
                <c:pt idx="2">
                  <c:v>55.596029103797491</c:v>
                </c:pt>
                <c:pt idx="3">
                  <c:v>55.383666154861572</c:v>
                </c:pt>
                <c:pt idx="4">
                  <c:v>55.172268133129343</c:v>
                </c:pt>
                <c:pt idx="5">
                  <c:v>54.961829237870163</c:v>
                </c:pt>
                <c:pt idx="6">
                  <c:v>54.75234371262097</c:v>
                </c:pt>
                <c:pt idx="7">
                  <c:v>54.543805844779556</c:v>
                </c:pt>
                <c:pt idx="8">
                  <c:v>54.336209965202322</c:v>
                </c:pt>
                <c:pt idx="9">
                  <c:v>54.129550447806281</c:v>
                </c:pt>
                <c:pt idx="10">
                  <c:v>53.923821709175073</c:v>
                </c:pt>
                <c:pt idx="11">
                  <c:v>53.719015888914328</c:v>
                </c:pt>
                <c:pt idx="12">
                  <c:v>53.515125234000202</c:v>
                </c:pt>
                <c:pt idx="13">
                  <c:v>53.312144407463812</c:v>
                </c:pt>
                <c:pt idx="14">
                  <c:v>53.110068111351147</c:v>
                </c:pt>
                <c:pt idx="15">
                  <c:v>52.908891086381573</c:v>
                </c:pt>
                <c:pt idx="16">
                  <c:v>52.708608111609934</c:v>
                </c:pt>
                <c:pt idx="17">
                  <c:v>52.509214004091881</c:v>
                </c:pt>
                <c:pt idx="18">
                  <c:v>52.310703618552921</c:v>
                </c:pt>
                <c:pt idx="19">
                  <c:v>52.113071847060596</c:v>
                </c:pt>
                <c:pt idx="20">
                  <c:v>51.916313618700116</c:v>
                </c:pt>
                <c:pt idx="21">
                  <c:v>51.720425037042872</c:v>
                </c:pt>
                <c:pt idx="22">
                  <c:v>51.525402210785501</c:v>
                </c:pt>
                <c:pt idx="23">
                  <c:v>51.331240120599098</c:v>
                </c:pt>
                <c:pt idx="24">
                  <c:v>51.137933783901317</c:v>
                </c:pt>
                <c:pt idx="25">
                  <c:v>50.94547825453315</c:v>
                </c:pt>
                <c:pt idx="26">
                  <c:v>50.753868622439484</c:v>
                </c:pt>
                <c:pt idx="27">
                  <c:v>50.56310001335261</c:v>
                </c:pt>
                <c:pt idx="28">
                  <c:v>50.373167588479077</c:v>
                </c:pt>
                <c:pt idx="29">
                  <c:v>50.184066544189825</c:v>
                </c:pt>
                <c:pt idx="30">
                  <c:v>49.995792111713278</c:v>
                </c:pt>
                <c:pt idx="31">
                  <c:v>49.808339556831896</c:v>
                </c:pt>
                <c:pt idx="32">
                  <c:v>49.62170417958135</c:v>
                </c:pt>
                <c:pt idx="33">
                  <c:v>49.435881313953196</c:v>
                </c:pt>
                <c:pt idx="34">
                  <c:v>49.250866327600313</c:v>
                </c:pt>
                <c:pt idx="35">
                  <c:v>49.06665462154546</c:v>
                </c:pt>
                <c:pt idx="36">
                  <c:v>48.883241629892687</c:v>
                </c:pt>
                <c:pt idx="37">
                  <c:v>48.70062281954155</c:v>
                </c:pt>
                <c:pt idx="38">
                  <c:v>48.518793689904655</c:v>
                </c:pt>
                <c:pt idx="39">
                  <c:v>48.337749772627433</c:v>
                </c:pt>
                <c:pt idx="40">
                  <c:v>48.157486631311272</c:v>
                </c:pt>
                <c:pt idx="41">
                  <c:v>47.977999861239034</c:v>
                </c:pt>
                <c:pt idx="42">
                  <c:v>47.799285089103542</c:v>
                </c:pt>
                <c:pt idx="43">
                  <c:v>47.621337972738893</c:v>
                </c:pt>
                <c:pt idx="44">
                  <c:v>47.444154200854001</c:v>
                </c:pt>
                <c:pt idx="45">
                  <c:v>47.267729492769369</c:v>
                </c:pt>
                <c:pt idx="46">
                  <c:v>47.092059598156027</c:v>
                </c:pt>
                <c:pt idx="47">
                  <c:v>46.917140296777411</c:v>
                </c:pt>
                <c:pt idx="48">
                  <c:v>46.742967398233546</c:v>
                </c:pt>
                <c:pt idx="49">
                  <c:v>46.569536741707907</c:v>
                </c:pt>
                <c:pt idx="50">
                  <c:v>46.396844195716767</c:v>
                </c:pt>
                <c:pt idx="51">
                  <c:v>46.22488565786108</c:v>
                </c:pt>
                <c:pt idx="52">
                  <c:v>46.05365705458059</c:v>
                </c:pt>
                <c:pt idx="53">
                  <c:v>45.883154340910785</c:v>
                </c:pt>
                <c:pt idx="54">
                  <c:v>45.713373500241659</c:v>
                </c:pt>
                <c:pt idx="55">
                  <c:v>45.544310544079565</c:v>
                </c:pt>
                <c:pt idx="56">
                  <c:v>45.375961511810708</c:v>
                </c:pt>
                <c:pt idx="57">
                  <c:v>45.208322470467451</c:v>
                </c:pt>
                <c:pt idx="58">
                  <c:v>45.041389514496728</c:v>
                </c:pt>
                <c:pt idx="59">
                  <c:v>44.875158765530671</c:v>
                </c:pt>
                <c:pt idx="60">
                  <c:v>44.709626372159597</c:v>
                </c:pt>
                <c:pt idx="61">
                  <c:v>44.544788509707089</c:v>
                </c:pt>
                <c:pt idx="62">
                  <c:v>44.380641380007425</c:v>
                </c:pt>
                <c:pt idx="63">
                  <c:v>44.217181211185078</c:v>
                </c:pt>
                <c:pt idx="64">
                  <c:v>44.054404257436232</c:v>
                </c:pt>
                <c:pt idx="65">
                  <c:v>43.892306798812754</c:v>
                </c:pt>
                <c:pt idx="66">
                  <c:v>43.73088514100786</c:v>
                </c:pt>
                <c:pt idx="67">
                  <c:v>43.570135615144245</c:v>
                </c:pt>
                <c:pt idx="68">
                  <c:v>43.410054577563869</c:v>
                </c:pt>
                <c:pt idx="69">
                  <c:v>43.25063840962013</c:v>
                </c:pt>
                <c:pt idx="70">
                  <c:v>43.091883517471814</c:v>
                </c:pt>
                <c:pt idx="71">
                  <c:v>42.933786331879048</c:v>
                </c:pt>
                <c:pt idx="72">
                  <c:v>42.776343308001401</c:v>
                </c:pt>
                <c:pt idx="73">
                  <c:v>42.619550925197586</c:v>
                </c:pt>
                <c:pt idx="74">
                  <c:v>42.463405686827393</c:v>
                </c:pt>
                <c:pt idx="75">
                  <c:v>42.307904120055525</c:v>
                </c:pt>
                <c:pt idx="76">
                  <c:v>42.153042775656921</c:v>
                </c:pt>
                <c:pt idx="77">
                  <c:v>41.998818227824295</c:v>
                </c:pt>
                <c:pt idx="78">
                  <c:v>41.845227073977611</c:v>
                </c:pt>
                <c:pt idx="79">
                  <c:v>41.692265934574834</c:v>
                </c:pt>
                <c:pt idx="80">
                  <c:v>41.539931452925124</c:v>
                </c:pt>
                <c:pt idx="81">
                  <c:v>41.388220295003315</c:v>
                </c:pt>
                <c:pt idx="82">
                  <c:v>41.23712914926643</c:v>
                </c:pt>
                <c:pt idx="83">
                  <c:v>41.086654726471785</c:v>
                </c:pt>
                <c:pt idx="84">
                  <c:v>40.936793759496936</c:v>
                </c:pt>
                <c:pt idx="85">
                  <c:v>40.78754300316114</c:v>
                </c:pt>
                <c:pt idx="86">
                  <c:v>40.638899234048772</c:v>
                </c:pt>
                <c:pt idx="87">
                  <c:v>40.490859250334104</c:v>
                </c:pt>
                <c:pt idx="88">
                  <c:v>40.343419871607964</c:v>
                </c:pt>
                <c:pt idx="89">
                  <c:v>40.196577938705921</c:v>
                </c:pt>
                <c:pt idx="90">
                  <c:v>40.050330313538019</c:v>
                </c:pt>
                <c:pt idx="91">
                  <c:v>39.904673878920327</c:v>
                </c:pt>
                <c:pt idx="92">
                  <c:v>39.759605538407776</c:v>
                </c:pt>
                <c:pt idx="93">
                  <c:v>39.615122216128754</c:v>
                </c:pt>
                <c:pt idx="94">
                  <c:v>39.471220856621208</c:v>
                </c:pt>
                <c:pt idx="95">
                  <c:v>39.327898424670181</c:v>
                </c:pt>
                <c:pt idx="96">
                  <c:v>39.185151905147059</c:v>
                </c:pt>
                <c:pt idx="97">
                  <c:v>39.042978302850059</c:v>
                </c:pt>
                <c:pt idx="98">
                  <c:v>38.901374642346347</c:v>
                </c:pt>
                <c:pt idx="99">
                  <c:v>38.760337967815602</c:v>
                </c:pt>
                <c:pt idx="100">
                  <c:v>38.619865342895032</c:v>
                </c:pt>
                <c:pt idx="101">
                  <c:v>37.233365711703755</c:v>
                </c:pt>
                <c:pt idx="102">
                  <c:v>35.901336691281728</c:v>
                </c:pt>
                <c:pt idx="103">
                  <c:v>34.621040931264801</c:v>
                </c:pt>
                <c:pt idx="104">
                  <c:v>33.389914211853949</c:v>
                </c:pt>
                <c:pt idx="105">
                  <c:v>32.20555244888439</c:v>
                </c:pt>
                <c:pt idx="106">
                  <c:v>31.065699827920096</c:v>
                </c:pt>
                <c:pt idx="107">
                  <c:v>29.968237956367688</c:v>
                </c:pt>
                <c:pt idx="108">
                  <c:v>28.911175934760969</c:v>
                </c:pt>
                <c:pt idx="109">
                  <c:v>27.892641259060941</c:v>
                </c:pt>
                <c:pt idx="110">
                  <c:v>26.910871475237236</c:v>
                </c:pt>
                <c:pt idx="111">
                  <c:v>25.964206515710512</c:v>
                </c:pt>
                <c:pt idx="112">
                  <c:v>25.051081654582475</c:v>
                </c:pt>
                <c:pt idx="113">
                  <c:v>24.170021025084967</c:v>
                </c:pt>
                <c:pt idx="114">
                  <c:v>23.319631648445025</c:v>
                </c:pt>
                <c:pt idx="115">
                  <c:v>22.498597928482177</c:v>
                </c:pt>
                <c:pt idx="116">
                  <c:v>21.705676570805736</c:v>
                </c:pt>
                <c:pt idx="117">
                  <c:v>20.939691889531534</c:v>
                </c:pt>
                <c:pt idx="118">
                  <c:v>20.19953146805112</c:v>
                </c:pt>
                <c:pt idx="119">
                  <c:v>19.484142143610477</c:v>
                </c:pt>
                <c:pt idx="120">
                  <c:v>18.792526288339236</c:v>
                </c:pt>
                <c:pt idx="121">
                  <c:v>18.123738361950917</c:v>
                </c:pt>
                <c:pt idx="122">
                  <c:v>17.476881713647447</c:v>
                </c:pt>
                <c:pt idx="123">
                  <c:v>16.851105612835383</c:v>
                </c:pt>
                <c:pt idx="124">
                  <c:v>16.245602490125346</c:v>
                </c:pt>
                <c:pt idx="125">
                  <c:v>15.659605371761772</c:v>
                </c:pt>
                <c:pt idx="126">
                  <c:v>15.092385492139149</c:v>
                </c:pt>
                <c:pt idx="127">
                  <c:v>14.543250070421301</c:v>
                </c:pt>
                <c:pt idx="128">
                  <c:v>14.011540238507077</c:v>
                </c:pt>
                <c:pt idx="129">
                  <c:v>13.496629108695025</c:v>
                </c:pt>
                <c:pt idx="130">
                  <c:v>12.997919970401492</c:v>
                </c:pt>
                <c:pt idx="131">
                  <c:v>12.514844606194538</c:v>
                </c:pt>
                <c:pt idx="132">
                  <c:v>12.04686171822773</c:v>
                </c:pt>
                <c:pt idx="133">
                  <c:v>11.593455456904092</c:v>
                </c:pt>
                <c:pt idx="134">
                  <c:v>11.154134044276905</c:v>
                </c:pt>
                <c:pt idx="135">
                  <c:v>10.728428485309827</c:v>
                </c:pt>
                <c:pt idx="136">
                  <c:v>10.315891360677721</c:v>
                </c:pt>
                <c:pt idx="137">
                  <c:v>9.9160956952995196</c:v>
                </c:pt>
                <c:pt idx="138">
                  <c:v>9.5286338972581799</c:v>
                </c:pt>
                <c:pt idx="139">
                  <c:v>9.1531167621863272</c:v>
                </c:pt>
                <c:pt idx="140">
                  <c:v>8.7891725385824842</c:v>
                </c:pt>
                <c:pt idx="141">
                  <c:v>8.436446049875709</c:v>
                </c:pt>
                <c:pt idx="142">
                  <c:v>8.0945978693792515</c:v>
                </c:pt>
                <c:pt idx="143">
                  <c:v>7.7633035445691085</c:v>
                </c:pt>
                <c:pt idx="144">
                  <c:v>7.4422528673938118</c:v>
                </c:pt>
                <c:pt idx="145">
                  <c:v>7.1311491875695641</c:v>
                </c:pt>
                <c:pt idx="146">
                  <c:v>6.8297087660422484</c:v>
                </c:pt>
                <c:pt idx="147">
                  <c:v>6.5376601660063969</c:v>
                </c:pt>
                <c:pt idx="148">
                  <c:v>6.254743679062913</c:v>
                </c:pt>
                <c:pt idx="149">
                  <c:v>5.980710784273489</c:v>
                </c:pt>
                <c:pt idx="150">
                  <c:v>5.7153236380316708</c:v>
                </c:pt>
                <c:pt idx="151">
                  <c:v>5.4583545928197283</c:v>
                </c:pt>
                <c:pt idx="152">
                  <c:v>5.2095857430577572</c:v>
                </c:pt>
                <c:pt idx="153">
                  <c:v>4.9688084963781609</c:v>
                </c:pt>
                <c:pt idx="154">
                  <c:v>4.7358231687752301</c:v>
                </c:pt>
                <c:pt idx="155">
                  <c:v>4.5104386021873575</c:v>
                </c:pt>
                <c:pt idx="156">
                  <c:v>4.2924718031687501</c:v>
                </c:pt>
                <c:pt idx="157">
                  <c:v>4.0817476013992673</c:v>
                </c:pt>
                <c:pt idx="158">
                  <c:v>3.8780983268657967</c:v>
                </c:pt>
                <c:pt idx="159">
                  <c:v>3.6813635046268285</c:v>
                </c:pt>
                <c:pt idx="160">
                  <c:v>3.4913895661442327</c:v>
                </c:pt>
                <c:pt idx="161">
                  <c:v>3.3080295762330008</c:v>
                </c:pt>
                <c:pt idx="162">
                  <c:v>3.1311429747413042</c:v>
                </c:pt>
                <c:pt idx="163">
                  <c:v>2.9605953321300764</c:v>
                </c:pt>
                <c:pt idx="164">
                  <c:v>2.7962581181736077</c:v>
                </c:pt>
                <c:pt idx="165">
                  <c:v>2.6380084830506565</c:v>
                </c:pt>
                <c:pt idx="166">
                  <c:v>2.4857290501395464</c:v>
                </c:pt>
                <c:pt idx="167">
                  <c:v>2.3393077198707855</c:v>
                </c:pt>
                <c:pt idx="168">
                  <c:v>2.1986374840269058</c:v>
                </c:pt>
                <c:pt idx="169">
                  <c:v>2.0636162499116306</c:v>
                </c:pt>
                <c:pt idx="170">
                  <c:v>1.9341466738390278</c:v>
                </c:pt>
                <c:pt idx="171">
                  <c:v>1.8101360034178364</c:v>
                </c:pt>
                <c:pt idx="172">
                  <c:v>1.691495928126421</c:v>
                </c:pt>
                <c:pt idx="173">
                  <c:v>1.5781424376895297</c:v>
                </c:pt>
                <c:pt idx="174">
                  <c:v>1.469995687778479</c:v>
                </c:pt>
                <c:pt idx="175">
                  <c:v>1.3669798725609574</c:v>
                </c:pt>
                <c:pt idx="176">
                  <c:v>1.2690231036242543</c:v>
                </c:pt>
                <c:pt idx="177">
                  <c:v>1.1760572947849441</c:v>
                </c:pt>
                <c:pt idx="178">
                  <c:v>1.0880180522772074</c:v>
                </c:pt>
                <c:pt idx="179">
                  <c:v>1.0048445697786006</c:v>
                </c:pt>
                <c:pt idx="180">
                  <c:v>0.92647952768324182</c:v>
                </c:pt>
                <c:pt idx="181">
                  <c:v>0.85286899596421983</c:v>
                </c:pt>
                <c:pt idx="182">
                  <c:v>0.78396233987478159</c:v>
                </c:pt>
                <c:pt idx="183">
                  <c:v>0.71971212761574255</c:v>
                </c:pt>
                <c:pt idx="184">
                  <c:v>0.66007403893780825</c:v>
                </c:pt>
                <c:pt idx="185">
                  <c:v>0.60500677344468878</c:v>
                </c:pt>
                <c:pt idx="186">
                  <c:v>0.55447195710877684</c:v>
                </c:pt>
                <c:pt idx="187">
                  <c:v>0.50843404520046176</c:v>
                </c:pt>
                <c:pt idx="188">
                  <c:v>0.46686021946455519</c:v>
                </c:pt>
                <c:pt idx="189">
                  <c:v>0.42972027696293807</c:v>
                </c:pt>
                <c:pt idx="190">
                  <c:v>0.39698650756964132</c:v>
                </c:pt>
                <c:pt idx="191">
                  <c:v>0.36863355671002945</c:v>
                </c:pt>
                <c:pt idx="192">
                  <c:v>0.34463826967618616</c:v>
                </c:pt>
                <c:pt idx="193">
                  <c:v>0.3249795138690238</c:v>
                </c:pt>
                <c:pt idx="194">
                  <c:v>0.30963797579581365</c:v>
                </c:pt>
                <c:pt idx="195">
                  <c:v>0.29859593077544699</c:v>
                </c:pt>
                <c:pt idx="196">
                  <c:v>0.29183698519029333</c:v>
                </c:pt>
                <c:pt idx="197">
                  <c:v>0.28934579372219521</c:v>
                </c:pt>
                <c:pt idx="198">
                  <c:v>0.29110775701489444</c:v>
                </c:pt>
                <c:pt idx="199">
                  <c:v>0.29710870805151363</c:v>
                </c:pt>
                <c:pt idx="200">
                  <c:v>0.30733459753720616</c:v>
                </c:pt>
                <c:pt idx="201">
                  <c:v>0.32177118917875075</c:v>
                </c:pt>
                <c:pt idx="202">
                  <c:v>0.34040377477673067</c:v>
                </c:pt>
                <c:pt idx="203">
                  <c:v>0.36321691677603951</c:v>
                </c:pt>
                <c:pt idx="204">
                  <c:v>0.39019422296968087</c:v>
                </c:pt>
                <c:pt idx="205">
                  <c:v>0.42131815509837778</c:v>
                </c:pt>
                <c:pt idx="206">
                  <c:v>0.45656987064549703</c:v>
                </c:pt>
                <c:pt idx="207">
                  <c:v>0.4959290954340963</c:v>
                </c:pt>
                <c:pt idx="208">
                  <c:v>0.53937402369082676</c:v>
                </c:pt>
                <c:pt idx="209">
                  <c:v>0.58688124190607338</c:v>
                </c:pt>
                <c:pt idx="210">
                  <c:v>0.63842567289953822</c:v>
                </c:pt>
                <c:pt idx="211">
                  <c:v>0.69398053681965377</c:v>
                </c:pt>
                <c:pt idx="212">
                  <c:v>0.75351732623120748</c:v>
                </c:pt>
                <c:pt idx="213">
                  <c:v>0.81700579289187014</c:v>
                </c:pt>
                <c:pt idx="214">
                  <c:v>0.88441394423611519</c:v>
                </c:pt>
                <c:pt idx="215">
                  <c:v>0.9557080479515474</c:v>
                </c:pt>
                <c:pt idx="216">
                  <c:v>1.0308526433412961</c:v>
                </c:pt>
                <c:pt idx="217">
                  <c:v>1.1098105584190878</c:v>
                </c:pt>
                <c:pt idx="218">
                  <c:v>1.1925429318872467</c:v>
                </c:pt>
                <c:pt idx="219">
                  <c:v>1.2790092393097761</c:v>
                </c:pt>
                <c:pt idx="220">
                  <c:v>1.3691673229204588</c:v>
                </c:pt>
                <c:pt idx="221">
                  <c:v>1.4629734246062063</c:v>
                </c:pt>
                <c:pt idx="222">
                  <c:v>1.5603822216845153</c:v>
                </c:pt>
                <c:pt idx="223">
                  <c:v>1.6613468651553416</c:v>
                </c:pt>
                <c:pt idx="224">
                  <c:v>1.7658190201558719</c:v>
                </c:pt>
                <c:pt idx="225">
                  <c:v>1.8737489083844399</c:v>
                </c:pt>
                <c:pt idx="226">
                  <c:v>1.9850853522894794</c:v>
                </c:pt>
                <c:pt idx="227">
                  <c:v>2.099775820842841</c:v>
                </c:pt>
                <c:pt idx="228">
                  <c:v>2.2177664767353291</c:v>
                </c:pt>
                <c:pt idx="229">
                  <c:v>2.339002224847063</c:v>
                </c:pt>
                <c:pt idx="230">
                  <c:v>2.4634267618571117</c:v>
                </c:pt>
                <c:pt idx="231">
                  <c:v>2.5909826268663938</c:v>
                </c:pt>
                <c:pt idx="232">
                  <c:v>2.721611252915606</c:v>
                </c:pt>
                <c:pt idx="233">
                  <c:v>2.8552530192864007</c:v>
                </c:pt>
                <c:pt idx="234">
                  <c:v>2.9918473044793457</c:v>
                </c:pt>
                <c:pt idx="235">
                  <c:v>3.1313325397667997</c:v>
                </c:pt>
                <c:pt idx="236">
                  <c:v>3.2736462632227377</c:v>
                </c:pt>
                <c:pt idx="237">
                  <c:v>3.4187251741350329</c:v>
                </c:pt>
                <c:pt idx="238">
                  <c:v>3.5665051877087781</c:v>
                </c:pt>
                <c:pt idx="239">
                  <c:v>3.7169214899721461</c:v>
                </c:pt>
                <c:pt idx="240">
                  <c:v>3.8699085927988155</c:v>
                </c:pt>
                <c:pt idx="241">
                  <c:v>4.0254003889636385</c:v>
                </c:pt>
                <c:pt idx="242">
                  <c:v>4.1833302071505791</c:v>
                </c:pt>
                <c:pt idx="243">
                  <c:v>4.3436308668343466</c:v>
                </c:pt>
                <c:pt idx="244">
                  <c:v>4.5062347329594772</c:v>
                </c:pt>
                <c:pt idx="245">
                  <c:v>4.6710737703430363</c:v>
                </c:pt>
                <c:pt idx="246">
                  <c:v>4.8380795977293261</c:v>
                </c:pt>
                <c:pt idx="247">
                  <c:v>5.0071835414275068</c:v>
                </c:pt>
                <c:pt idx="248">
                  <c:v>5.1783166884652889</c:v>
                </c:pt>
                <c:pt idx="249">
                  <c:v>5.351409939194399</c:v>
                </c:pt>
                <c:pt idx="250">
                  <c:v>5.526394059285872</c:v>
                </c:pt>
                <c:pt idx="251">
                  <c:v>5.7031997310557889</c:v>
                </c:pt>
                <c:pt idx="252">
                  <c:v>5.8817576040646165</c:v>
                </c:pt>
                <c:pt idx="253">
                  <c:v>6.0619983449357155</c:v>
                </c:pt>
                <c:pt idx="254">
                  <c:v>6.2438526863414223</c:v>
                </c:pt>
                <c:pt idx="255">
                  <c:v>6.4272514751074405</c:v>
                </c:pt>
                <c:pt idx="256">
                  <c:v>6.6121257193891454</c:v>
                </c:pt>
                <c:pt idx="257">
                  <c:v>6.7984066348758985</c:v>
                </c:pt>
                <c:pt idx="258">
                  <c:v>6.9860256899822257</c:v>
                </c:pt>
                <c:pt idx="259">
                  <c:v>7.1749146499873051</c:v>
                </c:pt>
                <c:pt idx="260">
                  <c:v>7.3650056200869747</c:v>
                </c:pt>
                <c:pt idx="261">
                  <c:v>7.5562310873250222</c:v>
                </c:pt>
                <c:pt idx="262">
                  <c:v>7.7485239613733432</c:v>
                </c:pt>
                <c:pt idx="263">
                  <c:v>7.9418176141329759</c:v>
                </c:pt>
                <c:pt idx="264">
                  <c:v>8.1360459181308791</c:v>
                </c:pt>
                <c:pt idx="265">
                  <c:v>8.3311432836897712</c:v>
                </c:pt>
                <c:pt idx="266">
                  <c:v>8.5270446948509804</c:v>
                </c:pt>
                <c:pt idx="267">
                  <c:v>8.7236857440327871</c:v>
                </c:pt>
                <c:pt idx="268">
                  <c:v>8.9210026654092154</c:v>
                </c:pt>
                <c:pt idx="269">
                  <c:v>9.1189323669967752</c:v>
                </c:pt>
                <c:pt idx="270">
                  <c:v>9.3174124614389182</c:v>
                </c:pt>
                <c:pt idx="271">
                  <c:v>9.5163812954804907</c:v>
                </c:pt>
                <c:pt idx="272">
                  <c:v>9.7157779781266509</c:v>
                </c:pt>
                <c:pt idx="273">
                  <c:v>9.9155424074830165</c:v>
                </c:pt>
                <c:pt idx="274">
                  <c:v>10.11561529627604</c:v>
                </c:pt>
                <c:pt idx="275">
                  <c:v>10.315938196054526</c:v>
                </c:pt>
                <c:pt idx="276">
                  <c:v>10.516453520075579</c:v>
                </c:pt>
                <c:pt idx="277">
                  <c:v>10.717104564879927</c:v>
                </c:pt>
                <c:pt idx="278">
                  <c:v>10.917835530563689</c:v>
                </c:pt>
                <c:pt idx="279">
                  <c:v>11.118591539755428</c:v>
                </c:pt>
                <c:pt idx="280">
                  <c:v>11.319318655308981</c:v>
                </c:pt>
                <c:pt idx="281">
                  <c:v>11.519963896724464</c:v>
                </c:pt>
                <c:pt idx="282">
                  <c:v>11.720475255311202</c:v>
                </c:pt>
                <c:pt idx="283">
                  <c:v>11.920801708108037</c:v>
                </c:pt>
                <c:pt idx="284">
                  <c:v>12.120893230577892</c:v>
                </c:pt>
                <c:pt idx="285">
                  <c:v>12.320700808094614</c:v>
                </c:pt>
                <c:pt idx="286">
                  <c:v>12.520176446241816</c:v>
                </c:pt>
                <c:pt idx="287">
                  <c:v>12.719273179944153</c:v>
                </c:pt>
                <c:pt idx="288">
                  <c:v>12.917945081453054</c:v>
                </c:pt>
                <c:pt idx="289">
                  <c:v>13.116147267209518</c:v>
                </c:pt>
                <c:pt idx="290">
                  <c:v>13.313835903608053</c:v>
                </c:pt>
                <c:pt idx="291">
                  <c:v>13.510968211686151</c:v>
                </c:pt>
                <c:pt idx="292">
                  <c:v>13.707502470765029</c:v>
                </c:pt>
                <c:pt idx="293">
                  <c:v>13.903398021067746</c:v>
                </c:pt>
                <c:pt idx="294">
                  <c:v>14.098615265341619</c:v>
                </c:pt>
                <c:pt idx="295">
                  <c:v>14.293115669512392</c:v>
                </c:pt>
                <c:pt idx="296">
                  <c:v>14.486861762398151</c:v>
                </c:pt>
                <c:pt idx="297">
                  <c:v>14.679817134511364</c:v>
                </c:pt>
                <c:pt idx="298">
                  <c:v>14.87194643597798</c:v>
                </c:pt>
                <c:pt idx="299">
                  <c:v>15.06321537360254</c:v>
                </c:pt>
                <c:pt idx="300">
                  <c:v>15.253590707108716</c:v>
                </c:pt>
                <c:pt idx="301">
                  <c:v>15.443040244584857</c:v>
                </c:pt>
                <c:pt idx="302">
                  <c:v>15.631532837164148</c:v>
                </c:pt>
                <c:pt idx="303">
                  <c:v>15.819038372969166</c:v>
                </c:pt>
                <c:pt idx="304">
                  <c:v>16.005527770350529</c:v>
                </c:pt>
                <c:pt idx="305">
                  <c:v>16.190972970449323</c:v>
                </c:pt>
                <c:pt idx="306">
                  <c:v>16.375346929113011</c:v>
                </c:pt>
                <c:pt idx="307">
                  <c:v>16.558623608194193</c:v>
                </c:pt>
                <c:pt idx="308">
                  <c:v>16.740777966261533</c:v>
                </c:pt>
                <c:pt idx="309">
                  <c:v>16.921785948751925</c:v>
                </c:pt>
                <c:pt idx="310">
                  <c:v>17.101624477592658</c:v>
                </c:pt>
                <c:pt idx="311">
                  <c:v>17.280271440322068</c:v>
                </c:pt>
                <c:pt idx="312">
                  <c:v>17.457705678736804</c:v>
                </c:pt>
                <c:pt idx="313">
                  <c:v>17.633906977093407</c:v>
                </c:pt>
                <c:pt idx="314">
                  <c:v>17.808856049891663</c:v>
                </c:pt>
                <c:pt idx="315">
                  <c:v>17.982534529266477</c:v>
                </c:pt>
                <c:pt idx="316">
                  <c:v>18.154924952014799</c:v>
                </c:pt>
                <c:pt idx="317">
                  <c:v>18.326010746283494</c:v>
                </c:pt>
                <c:pt idx="318">
                  <c:v>18.495776217943597</c:v>
                </c:pt>
                <c:pt idx="319">
                  <c:v>18.664206536675795</c:v>
                </c:pt>
                <c:pt idx="320">
                  <c:v>18.831287721791512</c:v>
                </c:pt>
                <c:pt idx="321">
                  <c:v>18.997006627813306</c:v>
                </c:pt>
                <c:pt idx="322">
                  <c:v>19.161350929837791</c:v>
                </c:pt>
                <c:pt idx="323">
                  <c:v>19.324309108703577</c:v>
                </c:pt>
                <c:pt idx="324">
                  <c:v>19.485870435986243</c:v>
                </c:pt>
                <c:pt idx="325">
                  <c:v>19.646024958841632</c:v>
                </c:pt>
                <c:pt idx="326">
                  <c:v>19.804763484718226</c:v>
                </c:pt>
                <c:pt idx="327">
                  <c:v>19.962077565958541</c:v>
                </c:pt>
                <c:pt idx="328">
                  <c:v>20.117959484309157</c:v>
                </c:pt>
                <c:pt idx="329">
                  <c:v>20.27240223535793</c:v>
                </c:pt>
                <c:pt idx="330">
                  <c:v>20.425399512916741</c:v>
                </c:pt>
                <c:pt idx="331">
                  <c:v>20.576945693367108</c:v>
                </c:pt>
                <c:pt idx="332">
                  <c:v>20.72703581998557</c:v>
                </c:pt>
                <c:pt idx="333">
                  <c:v>20.875665587265043</c:v>
                </c:pt>
                <c:pt idx="334">
                  <c:v>21.022831325247676</c:v>
                </c:pt>
                <c:pt idx="335">
                  <c:v>21.168529983884177</c:v>
                </c:pt>
                <c:pt idx="336">
                  <c:v>21.31275911743381</c:v>
                </c:pt>
                <c:pt idx="337">
                  <c:v>21.455516868918775</c:v>
                </c:pt>
                <c:pt idx="338">
                  <c:v>21.596801954646086</c:v>
                </c:pt>
                <c:pt idx="339">
                  <c:v>21.736613648809236</c:v>
                </c:pt>
                <c:pt idx="340">
                  <c:v>21.874951768181557</c:v>
                </c:pt>
                <c:pt idx="341">
                  <c:v>22.011816656912575</c:v>
                </c:pt>
                <c:pt idx="342">
                  <c:v>22.147209171437822</c:v>
                </c:pt>
                <c:pt idx="343">
                  <c:v>22.281130665512464</c:v>
                </c:pt>
                <c:pt idx="344">
                  <c:v>22.413582975377945</c:v>
                </c:pt>
                <c:pt idx="345">
                  <c:v>22.544568405070923</c:v>
                </c:pt>
                <c:pt idx="346">
                  <c:v>22.67408971188264</c:v>
                </c:pt>
                <c:pt idx="347">
                  <c:v>22.802150091976905</c:v>
                </c:pt>
                <c:pt idx="348">
                  <c:v>22.928753166173827</c:v>
                </c:pt>
                <c:pt idx="349">
                  <c:v>23.053902965906389</c:v>
                </c:pt>
                <c:pt idx="350">
                  <c:v>23.177603919356077</c:v>
                </c:pt>
                <c:pt idx="351">
                  <c:v>23.29986083777365</c:v>
                </c:pt>
                <c:pt idx="352">
                  <c:v>23.420678901990403</c:v>
                </c:pt>
                <c:pt idx="353">
                  <c:v>23.540063649125003</c:v>
                </c:pt>
                <c:pt idx="354">
                  <c:v>23.658020959490425</c:v>
                </c:pt>
                <c:pt idx="355">
                  <c:v>23.774557043705133</c:v>
                </c:pt>
                <c:pt idx="356">
                  <c:v>23.889678430012363</c:v>
                </c:pt>
                <c:pt idx="357">
                  <c:v>24.00339195181072</c:v>
                </c:pt>
                <c:pt idx="358">
                  <c:v>24.115704735399181</c:v>
                </c:pt>
                <c:pt idx="359">
                  <c:v>24.22662418793908</c:v>
                </c:pt>
                <c:pt idx="360">
                  <c:v>24.336157985635239</c:v>
                </c:pt>
                <c:pt idx="361">
                  <c:v>24.444314062138343</c:v>
                </c:pt>
                <c:pt idx="362">
                  <c:v>24.551100597170006</c:v>
                </c:pt>
                <c:pt idx="363">
                  <c:v>24.65652600537193</c:v>
                </c:pt>
                <c:pt idx="364">
                  <c:v>24.760598925379877</c:v>
                </c:pt>
                <c:pt idx="365">
                  <c:v>24.863328209123598</c:v>
                </c:pt>
                <c:pt idx="366">
                  <c:v>24.964722911352702</c:v>
                </c:pt>
                <c:pt idx="367">
                  <c:v>25.064792279388801</c:v>
                </c:pt>
                <c:pt idx="368">
                  <c:v>25.163545743103981</c:v>
                </c:pt>
                <c:pt idx="369">
                  <c:v>25.260992905124912</c:v>
                </c:pt>
                <c:pt idx="370">
                  <c:v>25.357143531262476</c:v>
                </c:pt>
                <c:pt idx="371">
                  <c:v>25.452007541165806</c:v>
                </c:pt>
                <c:pt idx="372">
                  <c:v>25.545594999199775</c:v>
                </c:pt>
                <c:pt idx="373">
                  <c:v>25.637916105545155</c:v>
                </c:pt>
                <c:pt idx="374">
                  <c:v>25.728981187519583</c:v>
                </c:pt>
                <c:pt idx="375">
                  <c:v>25.818800691118113</c:v>
                </c:pt>
                <c:pt idx="376">
                  <c:v>25.907385172771736</c:v>
                </c:pt>
                <c:pt idx="377">
                  <c:v>25.994745291321717</c:v>
                </c:pt>
                <c:pt idx="378">
                  <c:v>26.080891800208182</c:v>
                </c:pt>
                <c:pt idx="379">
                  <c:v>26.165835539870447</c:v>
                </c:pt>
                <c:pt idx="380">
                  <c:v>26.249587430357373</c:v>
                </c:pt>
                <c:pt idx="381">
                  <c:v>26.332158464144705</c:v>
                </c:pt>
                <c:pt idx="382">
                  <c:v>26.413559699157691</c:v>
                </c:pt>
                <c:pt idx="383">
                  <c:v>26.493802251995895</c:v>
                </c:pt>
                <c:pt idx="384">
                  <c:v>26.572897291357872</c:v>
                </c:pt>
                <c:pt idx="385">
                  <c:v>26.57297514277905</c:v>
                </c:pt>
                <c:pt idx="386">
                  <c:v>26.573052993082118</c:v>
                </c:pt>
                <c:pt idx="387">
                  <c:v>26.573130842267116</c:v>
                </c:pt>
                <c:pt idx="388">
                  <c:v>26.573208690334038</c:v>
                </c:pt>
                <c:pt idx="389">
                  <c:v>26.573286537282904</c:v>
                </c:pt>
                <c:pt idx="390">
                  <c:v>26.573364383113717</c:v>
                </c:pt>
                <c:pt idx="391">
                  <c:v>26.573442227826483</c:v>
                </c:pt>
                <c:pt idx="392">
                  <c:v>26.573520071421235</c:v>
                </c:pt>
                <c:pt idx="393">
                  <c:v>26.573597913897959</c:v>
                </c:pt>
                <c:pt idx="394">
                  <c:v>26.573675755256673</c:v>
                </c:pt>
                <c:pt idx="395">
                  <c:v>26.573753595497408</c:v>
                </c:pt>
                <c:pt idx="396">
                  <c:v>26.57383143462015</c:v>
                </c:pt>
                <c:pt idx="397">
                  <c:v>26.573909272624924</c:v>
                </c:pt>
                <c:pt idx="398">
                  <c:v>26.573987109511719</c:v>
                </c:pt>
                <c:pt idx="399">
                  <c:v>26.574064945280576</c:v>
                </c:pt>
                <c:pt idx="400">
                  <c:v>26.574142779931492</c:v>
                </c:pt>
                <c:pt idx="401">
                  <c:v>26.574220613464469</c:v>
                </c:pt>
                <c:pt idx="402">
                  <c:v>26.574298445879538</c:v>
                </c:pt>
                <c:pt idx="403">
                  <c:v>26.574376277176686</c:v>
                </c:pt>
                <c:pt idx="404">
                  <c:v>26.574454107355958</c:v>
                </c:pt>
                <c:pt idx="405">
                  <c:v>26.57453193641733</c:v>
                </c:pt>
                <c:pt idx="406">
                  <c:v>26.574609764360833</c:v>
                </c:pt>
                <c:pt idx="407">
                  <c:v>26.574687591186478</c:v>
                </c:pt>
                <c:pt idx="408">
                  <c:v>26.574765416894266</c:v>
                </c:pt>
                <c:pt idx="409">
                  <c:v>26.574843241484228</c:v>
                </c:pt>
                <c:pt idx="410">
                  <c:v>26.574921064956332</c:v>
                </c:pt>
                <c:pt idx="411">
                  <c:v>26.574998887310642</c:v>
                </c:pt>
                <c:pt idx="412">
                  <c:v>26.575076708547122</c:v>
                </c:pt>
                <c:pt idx="413">
                  <c:v>26.575154528665831</c:v>
                </c:pt>
                <c:pt idx="414">
                  <c:v>26.575232347666731</c:v>
                </c:pt>
                <c:pt idx="415">
                  <c:v>26.575310165549869</c:v>
                </c:pt>
                <c:pt idx="416">
                  <c:v>26.575387982315242</c:v>
                </c:pt>
                <c:pt idx="417">
                  <c:v>26.575465797962856</c:v>
                </c:pt>
                <c:pt idx="418">
                  <c:v>26.57554361249273</c:v>
                </c:pt>
                <c:pt idx="419">
                  <c:v>26.57562142590486</c:v>
                </c:pt>
                <c:pt idx="420">
                  <c:v>26.575699238199284</c:v>
                </c:pt>
                <c:pt idx="421">
                  <c:v>26.575777049375979</c:v>
                </c:pt>
                <c:pt idx="422">
                  <c:v>26.575854859435005</c:v>
                </c:pt>
                <c:pt idx="423">
                  <c:v>26.575932668376335</c:v>
                </c:pt>
                <c:pt idx="424">
                  <c:v>26.576010476199979</c:v>
                </c:pt>
                <c:pt idx="425">
                  <c:v>26.576088282905964</c:v>
                </c:pt>
                <c:pt idx="426">
                  <c:v>26.576166088494301</c:v>
                </c:pt>
                <c:pt idx="427">
                  <c:v>26.576243892964992</c:v>
                </c:pt>
                <c:pt idx="428">
                  <c:v>26.576321696318054</c:v>
                </c:pt>
                <c:pt idx="429">
                  <c:v>26.576399498553489</c:v>
                </c:pt>
                <c:pt idx="430">
                  <c:v>26.576477299671314</c:v>
                </c:pt>
                <c:pt idx="431">
                  <c:v>26.576555099671538</c:v>
                </c:pt>
                <c:pt idx="432">
                  <c:v>26.576632898554191</c:v>
                </c:pt>
                <c:pt idx="433">
                  <c:v>26.576710696319246</c:v>
                </c:pt>
                <c:pt idx="434">
                  <c:v>26.576788492966735</c:v>
                </c:pt>
                <c:pt idx="435">
                  <c:v>26.576866288496678</c:v>
                </c:pt>
                <c:pt idx="436">
                  <c:v>26.576944082909073</c:v>
                </c:pt>
                <c:pt idx="437">
                  <c:v>26.57702187620394</c:v>
                </c:pt>
                <c:pt idx="438">
                  <c:v>26.577099668381283</c:v>
                </c:pt>
                <c:pt idx="439">
                  <c:v>26.577177459441121</c:v>
                </c:pt>
                <c:pt idx="440">
                  <c:v>26.577255249383441</c:v>
                </c:pt>
                <c:pt idx="441">
                  <c:v>26.577333038208295</c:v>
                </c:pt>
                <c:pt idx="442">
                  <c:v>26.577410825915649</c:v>
                </c:pt>
                <c:pt idx="443">
                  <c:v>26.577488612505547</c:v>
                </c:pt>
                <c:pt idx="444">
                  <c:v>26.577566397977986</c:v>
                </c:pt>
                <c:pt idx="445">
                  <c:v>26.577644182332978</c:v>
                </c:pt>
                <c:pt idx="446">
                  <c:v>26.577721965570543</c:v>
                </c:pt>
                <c:pt idx="447">
                  <c:v>26.577799747690683</c:v>
                </c:pt>
                <c:pt idx="448">
                  <c:v>26.577877528693417</c:v>
                </c:pt>
                <c:pt idx="449">
                  <c:v>26.577955308578741</c:v>
                </c:pt>
                <c:pt idx="450">
                  <c:v>26.578033087346672</c:v>
                </c:pt>
                <c:pt idx="451">
                  <c:v>26.578110864997232</c:v>
                </c:pt>
                <c:pt idx="452">
                  <c:v>26.578188641530435</c:v>
                </c:pt>
                <c:pt idx="453">
                  <c:v>26.578266416946249</c:v>
                </c:pt>
                <c:pt idx="454">
                  <c:v>26.578344191244753</c:v>
                </c:pt>
                <c:pt idx="455">
                  <c:v>26.578421964425896</c:v>
                </c:pt>
                <c:pt idx="456">
                  <c:v>26.578499736489736</c:v>
                </c:pt>
                <c:pt idx="457">
                  <c:v>26.578577507436247</c:v>
                </c:pt>
                <c:pt idx="458">
                  <c:v>26.578655277265458</c:v>
                </c:pt>
                <c:pt idx="459">
                  <c:v>26.578733045977387</c:v>
                </c:pt>
                <c:pt idx="460">
                  <c:v>26.578810813572026</c:v>
                </c:pt>
                <c:pt idx="461">
                  <c:v>26.578888580049401</c:v>
                </c:pt>
                <c:pt idx="462">
                  <c:v>26.578966345409523</c:v>
                </c:pt>
                <c:pt idx="463">
                  <c:v>26.579044109652404</c:v>
                </c:pt>
                <c:pt idx="464">
                  <c:v>26.579121872778025</c:v>
                </c:pt>
                <c:pt idx="465">
                  <c:v>26.579199634786452</c:v>
                </c:pt>
                <c:pt idx="466">
                  <c:v>26.579277395677646</c:v>
                </c:pt>
                <c:pt idx="467">
                  <c:v>26.579355155451641</c:v>
                </c:pt>
                <c:pt idx="468">
                  <c:v>26.579432914108445</c:v>
                </c:pt>
                <c:pt idx="469">
                  <c:v>26.579510671648073</c:v>
                </c:pt>
                <c:pt idx="470">
                  <c:v>26.579588428070526</c:v>
                </c:pt>
                <c:pt idx="471">
                  <c:v>26.579666183375817</c:v>
                </c:pt>
                <c:pt idx="472">
                  <c:v>26.579743937563961</c:v>
                </c:pt>
                <c:pt idx="473">
                  <c:v>26.579821690634976</c:v>
                </c:pt>
                <c:pt idx="474">
                  <c:v>26.579899442588861</c:v>
                </c:pt>
                <c:pt idx="475">
                  <c:v>26.579977193425641</c:v>
                </c:pt>
                <c:pt idx="476">
                  <c:v>26.580054943145296</c:v>
                </c:pt>
                <c:pt idx="477">
                  <c:v>26.580132691747878</c:v>
                </c:pt>
                <c:pt idx="478">
                  <c:v>26.580210439233358</c:v>
                </c:pt>
                <c:pt idx="479">
                  <c:v>26.580288185601788</c:v>
                </c:pt>
                <c:pt idx="480">
                  <c:v>26.580365930853148</c:v>
                </c:pt>
                <c:pt idx="481">
                  <c:v>26.580443674987485</c:v>
                </c:pt>
                <c:pt idx="482">
                  <c:v>26.580521418004743</c:v>
                </c:pt>
                <c:pt idx="483">
                  <c:v>26.580599159905006</c:v>
                </c:pt>
                <c:pt idx="484">
                  <c:v>26.580676900688232</c:v>
                </c:pt>
                <c:pt idx="485">
                  <c:v>26.580754640354463</c:v>
                </c:pt>
                <c:pt idx="486">
                  <c:v>26.5808323789037</c:v>
                </c:pt>
                <c:pt idx="487">
                  <c:v>26.580910116335954</c:v>
                </c:pt>
                <c:pt idx="488">
                  <c:v>26.580987852651234</c:v>
                </c:pt>
                <c:pt idx="489">
                  <c:v>26.581065587849565</c:v>
                </c:pt>
                <c:pt idx="490">
                  <c:v>26.581143321930924</c:v>
                </c:pt>
                <c:pt idx="491">
                  <c:v>26.581221054895369</c:v>
                </c:pt>
                <c:pt idx="492">
                  <c:v>26.581298786742877</c:v>
                </c:pt>
                <c:pt idx="493">
                  <c:v>26.58137651747348</c:v>
                </c:pt>
                <c:pt idx="494">
                  <c:v>26.581454247087148</c:v>
                </c:pt>
                <c:pt idx="495">
                  <c:v>26.58153197558395</c:v>
                </c:pt>
                <c:pt idx="496">
                  <c:v>26.581609702963856</c:v>
                </c:pt>
                <c:pt idx="497">
                  <c:v>26.5816874292269</c:v>
                </c:pt>
                <c:pt idx="498">
                  <c:v>26.581765154373059</c:v>
                </c:pt>
                <c:pt idx="499">
                  <c:v>26.581842878402391</c:v>
                </c:pt>
                <c:pt idx="500">
                  <c:v>26.581920601314874</c:v>
                </c:pt>
                <c:pt idx="501">
                  <c:v>26.581998323110533</c:v>
                </c:pt>
                <c:pt idx="502">
                  <c:v>26.582076043789378</c:v>
                </c:pt>
                <c:pt idx="503">
                  <c:v>26.582153763351418</c:v>
                </c:pt>
                <c:pt idx="504">
                  <c:v>26.582231481796644</c:v>
                </c:pt>
                <c:pt idx="505">
                  <c:v>26.582309199125092</c:v>
                </c:pt>
                <c:pt idx="506">
                  <c:v>26.582386915336773</c:v>
                </c:pt>
                <c:pt idx="507">
                  <c:v>26.582464630431677</c:v>
                </c:pt>
                <c:pt idx="508">
                  <c:v>26.582542344409859</c:v>
                </c:pt>
                <c:pt idx="509">
                  <c:v>26.582620057271281</c:v>
                </c:pt>
                <c:pt idx="510">
                  <c:v>26.582697769015979</c:v>
                </c:pt>
                <c:pt idx="511">
                  <c:v>26.582775479643956</c:v>
                </c:pt>
                <c:pt idx="512">
                  <c:v>26.582853189155227</c:v>
                </c:pt>
                <c:pt idx="513">
                  <c:v>26.582930897549801</c:v>
                </c:pt>
                <c:pt idx="514">
                  <c:v>26.583008604827693</c:v>
                </c:pt>
                <c:pt idx="515">
                  <c:v>26.5830863109889</c:v>
                </c:pt>
                <c:pt idx="516">
                  <c:v>26.583164016033461</c:v>
                </c:pt>
                <c:pt idx="517">
                  <c:v>26.583241719961357</c:v>
                </c:pt>
                <c:pt idx="518">
                  <c:v>26.583319422772608</c:v>
                </c:pt>
                <c:pt idx="519">
                  <c:v>26.58339712446724</c:v>
                </c:pt>
                <c:pt idx="520">
                  <c:v>26.583474825045254</c:v>
                </c:pt>
                <c:pt idx="521">
                  <c:v>26.583552524506654</c:v>
                </c:pt>
                <c:pt idx="522">
                  <c:v>26.583630222851465</c:v>
                </c:pt>
                <c:pt idx="523">
                  <c:v>26.583707920079682</c:v>
                </c:pt>
                <c:pt idx="524">
                  <c:v>26.583785616191328</c:v>
                </c:pt>
                <c:pt idx="525">
                  <c:v>26.583863311186388</c:v>
                </c:pt>
                <c:pt idx="526">
                  <c:v>26.583941005064915</c:v>
                </c:pt>
                <c:pt idx="527">
                  <c:v>26.584018697826902</c:v>
                </c:pt>
                <c:pt idx="528">
                  <c:v>26.584096389472354</c:v>
                </c:pt>
                <c:pt idx="529">
                  <c:v>26.584174080001286</c:v>
                </c:pt>
                <c:pt idx="530">
                  <c:v>26.584251769413708</c:v>
                </c:pt>
                <c:pt idx="531">
                  <c:v>26.58432945770965</c:v>
                </c:pt>
                <c:pt idx="532">
                  <c:v>26.584407144889077</c:v>
                </c:pt>
                <c:pt idx="533">
                  <c:v>26.584484830952039</c:v>
                </c:pt>
                <c:pt idx="534">
                  <c:v>26.584562515898536</c:v>
                </c:pt>
                <c:pt idx="535">
                  <c:v>26.584640199728589</c:v>
                </c:pt>
                <c:pt idx="536">
                  <c:v>26.584717882442181</c:v>
                </c:pt>
                <c:pt idx="537">
                  <c:v>26.584795564039361</c:v>
                </c:pt>
                <c:pt idx="538">
                  <c:v>26.584873244520107</c:v>
                </c:pt>
                <c:pt idx="539">
                  <c:v>26.584950923884453</c:v>
                </c:pt>
                <c:pt idx="540">
                  <c:v>26.585028602132397</c:v>
                </c:pt>
                <c:pt idx="541">
                  <c:v>26.58510627926394</c:v>
                </c:pt>
                <c:pt idx="542">
                  <c:v>26.585183955279117</c:v>
                </c:pt>
                <c:pt idx="543">
                  <c:v>26.585261630177918</c:v>
                </c:pt>
                <c:pt idx="544">
                  <c:v>26.585339303960371</c:v>
                </c:pt>
                <c:pt idx="545">
                  <c:v>26.58541697662649</c:v>
                </c:pt>
                <c:pt idx="546">
                  <c:v>26.585494648176269</c:v>
                </c:pt>
                <c:pt idx="547">
                  <c:v>26.585572318609724</c:v>
                </c:pt>
                <c:pt idx="548">
                  <c:v>26.585649987926878</c:v>
                </c:pt>
                <c:pt idx="549">
                  <c:v>26.585727656127712</c:v>
                </c:pt>
                <c:pt idx="550">
                  <c:v>26.58580532321227</c:v>
                </c:pt>
                <c:pt idx="551">
                  <c:v>26.585882989180547</c:v>
                </c:pt>
                <c:pt idx="552">
                  <c:v>26.585960654032565</c:v>
                </c:pt>
                <c:pt idx="553">
                  <c:v>26.586038317768324</c:v>
                </c:pt>
                <c:pt idx="554">
                  <c:v>26.586115980387838</c:v>
                </c:pt>
                <c:pt idx="555">
                  <c:v>26.586193641891118</c:v>
                </c:pt>
                <c:pt idx="556">
                  <c:v>26.586271302278174</c:v>
                </c:pt>
                <c:pt idx="557">
                  <c:v>26.58634896154901</c:v>
                </c:pt>
                <c:pt idx="558">
                  <c:v>26.586426619703651</c:v>
                </c:pt>
                <c:pt idx="559">
                  <c:v>26.586504276742108</c:v>
                </c:pt>
                <c:pt idx="560">
                  <c:v>26.58658193266438</c:v>
                </c:pt>
                <c:pt idx="561">
                  <c:v>26.586659587470482</c:v>
                </c:pt>
                <c:pt idx="562">
                  <c:v>26.586737241160435</c:v>
                </c:pt>
                <c:pt idx="563">
                  <c:v>26.586814893734243</c:v>
                </c:pt>
                <c:pt idx="564">
                  <c:v>26.586892545191919</c:v>
                </c:pt>
                <c:pt idx="565">
                  <c:v>26.586970195533468</c:v>
                </c:pt>
                <c:pt idx="566">
                  <c:v>26.587047844758885</c:v>
                </c:pt>
                <c:pt idx="567">
                  <c:v>26.587125492868211</c:v>
                </c:pt>
                <c:pt idx="568">
                  <c:v>26.587203139861472</c:v>
                </c:pt>
                <c:pt idx="569">
                  <c:v>26.587280785738628</c:v>
                </c:pt>
                <c:pt idx="570">
                  <c:v>26.587358430499723</c:v>
                </c:pt>
                <c:pt idx="571">
                  <c:v>26.587436074144751</c:v>
                </c:pt>
                <c:pt idx="572">
                  <c:v>26.587513716673733</c:v>
                </c:pt>
                <c:pt idx="573">
                  <c:v>26.587591358086694</c:v>
                </c:pt>
                <c:pt idx="574">
                  <c:v>26.587668998383627</c:v>
                </c:pt>
                <c:pt idx="575">
                  <c:v>26.587746637564543</c:v>
                </c:pt>
                <c:pt idx="576">
                  <c:v>26.587824275629448</c:v>
                </c:pt>
                <c:pt idx="577">
                  <c:v>26.587901912578371</c:v>
                </c:pt>
                <c:pt idx="578">
                  <c:v>26.587979548411322</c:v>
                </c:pt>
                <c:pt idx="579">
                  <c:v>26.588057183128289</c:v>
                </c:pt>
                <c:pt idx="580">
                  <c:v>26.588134816729315</c:v>
                </c:pt>
                <c:pt idx="581">
                  <c:v>26.588212449214382</c:v>
                </c:pt>
                <c:pt idx="582">
                  <c:v>26.588290080583509</c:v>
                </c:pt>
                <c:pt idx="583">
                  <c:v>26.58836771083671</c:v>
                </c:pt>
                <c:pt idx="584">
                  <c:v>26.588445339973998</c:v>
                </c:pt>
                <c:pt idx="585">
                  <c:v>26.588522967995385</c:v>
                </c:pt>
                <c:pt idx="586">
                  <c:v>26.588600594900878</c:v>
                </c:pt>
                <c:pt idx="587">
                  <c:v>26.588678220690507</c:v>
                </c:pt>
                <c:pt idx="588">
                  <c:v>26.588755845364233</c:v>
                </c:pt>
                <c:pt idx="589">
                  <c:v>26.588833468922132</c:v>
                </c:pt>
                <c:pt idx="590">
                  <c:v>26.588911091364157</c:v>
                </c:pt>
                <c:pt idx="591">
                  <c:v>26.588988712690352</c:v>
                </c:pt>
                <c:pt idx="592">
                  <c:v>26.589066332900732</c:v>
                </c:pt>
                <c:pt idx="593">
                  <c:v>26.589143951995293</c:v>
                </c:pt>
                <c:pt idx="594">
                  <c:v>26.58922156997405</c:v>
                </c:pt>
                <c:pt idx="595">
                  <c:v>26.589299186837007</c:v>
                </c:pt>
                <c:pt idx="596">
                  <c:v>26.589376802584177</c:v>
                </c:pt>
                <c:pt idx="597">
                  <c:v>26.589454417215581</c:v>
                </c:pt>
                <c:pt idx="598">
                  <c:v>26.589532030731228</c:v>
                </c:pt>
                <c:pt idx="599">
                  <c:v>26.589609643131137</c:v>
                </c:pt>
                <c:pt idx="600">
                  <c:v>26.589687254415299</c:v>
                </c:pt>
                <c:pt idx="601">
                  <c:v>26.589764864583728</c:v>
                </c:pt>
                <c:pt idx="602">
                  <c:v>26.589842473636441</c:v>
                </c:pt>
                <c:pt idx="603">
                  <c:v>26.58992008157346</c:v>
                </c:pt>
                <c:pt idx="604">
                  <c:v>26.589997688394782</c:v>
                </c:pt>
                <c:pt idx="605">
                  <c:v>26.590075294100423</c:v>
                </c:pt>
                <c:pt idx="606">
                  <c:v>26.590152898690391</c:v>
                </c:pt>
                <c:pt idx="607">
                  <c:v>26.59023050216468</c:v>
                </c:pt>
                <c:pt idx="608">
                  <c:v>26.590308104523334</c:v>
                </c:pt>
                <c:pt idx="609">
                  <c:v>26.590385705766362</c:v>
                </c:pt>
                <c:pt idx="610">
                  <c:v>26.590463305893739</c:v>
                </c:pt>
                <c:pt idx="611">
                  <c:v>26.590540904905509</c:v>
                </c:pt>
                <c:pt idx="612">
                  <c:v>26.590618502801664</c:v>
                </c:pt>
                <c:pt idx="613">
                  <c:v>26.590696099582232</c:v>
                </c:pt>
                <c:pt idx="614">
                  <c:v>26.590773695247218</c:v>
                </c:pt>
                <c:pt idx="615">
                  <c:v>26.590851289796632</c:v>
                </c:pt>
                <c:pt idx="616">
                  <c:v>26.590928883230482</c:v>
                </c:pt>
                <c:pt idx="617">
                  <c:v>26.591006475548774</c:v>
                </c:pt>
                <c:pt idx="618">
                  <c:v>26.591084066751534</c:v>
                </c:pt>
                <c:pt idx="619">
                  <c:v>26.591161656838771</c:v>
                </c:pt>
                <c:pt idx="620">
                  <c:v>26.591239245810478</c:v>
                </c:pt>
                <c:pt idx="621">
                  <c:v>26.591316833666678</c:v>
                </c:pt>
                <c:pt idx="622">
                  <c:v>26.591394420407397</c:v>
                </c:pt>
                <c:pt idx="623">
                  <c:v>26.591472006032614</c:v>
                </c:pt>
                <c:pt idx="624">
                  <c:v>26.591549590542371</c:v>
                </c:pt>
                <c:pt idx="625">
                  <c:v>26.591627173936654</c:v>
                </c:pt>
                <c:pt idx="626">
                  <c:v>26.591704756215496</c:v>
                </c:pt>
                <c:pt idx="627">
                  <c:v>26.591782337378884</c:v>
                </c:pt>
                <c:pt idx="628">
                  <c:v>26.591859917426856</c:v>
                </c:pt>
                <c:pt idx="629">
                  <c:v>26.591937496359396</c:v>
                </c:pt>
                <c:pt idx="630">
                  <c:v>26.592015074176537</c:v>
                </c:pt>
                <c:pt idx="631">
                  <c:v>26.592092650878282</c:v>
                </c:pt>
                <c:pt idx="632">
                  <c:v>26.592170226464638</c:v>
                </c:pt>
                <c:pt idx="633">
                  <c:v>26.592247800935631</c:v>
                </c:pt>
                <c:pt idx="634">
                  <c:v>26.592325374291246</c:v>
                </c:pt>
                <c:pt idx="635">
                  <c:v>26.592402946531525</c:v>
                </c:pt>
                <c:pt idx="636">
                  <c:v>26.592480517656433</c:v>
                </c:pt>
                <c:pt idx="637">
                  <c:v>26.592558087666024</c:v>
                </c:pt>
                <c:pt idx="638">
                  <c:v>26.592635656560301</c:v>
                </c:pt>
                <c:pt idx="639">
                  <c:v>26.592713224339263</c:v>
                </c:pt>
                <c:pt idx="640">
                  <c:v>26.592790791002937</c:v>
                </c:pt>
                <c:pt idx="641">
                  <c:v>26.592868356551318</c:v>
                </c:pt>
                <c:pt idx="642">
                  <c:v>26.59294592098442</c:v>
                </c:pt>
                <c:pt idx="643">
                  <c:v>26.593023484302261</c:v>
                </c:pt>
                <c:pt idx="644">
                  <c:v>26.593101046504849</c:v>
                </c:pt>
                <c:pt idx="645">
                  <c:v>26.593178607592204</c:v>
                </c:pt>
                <c:pt idx="646">
                  <c:v>26.593256167564309</c:v>
                </c:pt>
                <c:pt idx="647">
                  <c:v>26.593333726421204</c:v>
                </c:pt>
                <c:pt idx="648">
                  <c:v>26.59341128416289</c:v>
                </c:pt>
                <c:pt idx="649">
                  <c:v>26.593488840789377</c:v>
                </c:pt>
                <c:pt idx="650">
                  <c:v>26.59356639630067</c:v>
                </c:pt>
                <c:pt idx="651">
                  <c:v>26.593643950696801</c:v>
                </c:pt>
                <c:pt idx="652">
                  <c:v>26.593721503977768</c:v>
                </c:pt>
                <c:pt idx="653">
                  <c:v>26.59379905614357</c:v>
                </c:pt>
                <c:pt idx="654">
                  <c:v>26.593876607194222</c:v>
                </c:pt>
                <c:pt idx="655">
                  <c:v>26.593954157129765</c:v>
                </c:pt>
                <c:pt idx="656">
                  <c:v>26.594031705950176</c:v>
                </c:pt>
                <c:pt idx="657">
                  <c:v>26.594109253655468</c:v>
                </c:pt>
                <c:pt idx="658">
                  <c:v>26.594186800245666</c:v>
                </c:pt>
                <c:pt idx="659">
                  <c:v>26.594264345720777</c:v>
                </c:pt>
                <c:pt idx="660">
                  <c:v>26.594341890080798</c:v>
                </c:pt>
                <c:pt idx="661">
                  <c:v>26.594419433325772</c:v>
                </c:pt>
                <c:pt idx="662">
                  <c:v>26.594496975455687</c:v>
                </c:pt>
                <c:pt idx="663">
                  <c:v>26.594574516470544</c:v>
                </c:pt>
                <c:pt idx="664">
                  <c:v>26.594652056370386</c:v>
                </c:pt>
                <c:pt idx="665">
                  <c:v>26.594729595155194</c:v>
                </c:pt>
                <c:pt idx="666">
                  <c:v>26.594807132824993</c:v>
                </c:pt>
                <c:pt idx="667">
                  <c:v>26.594884669379798</c:v>
                </c:pt>
                <c:pt idx="668">
                  <c:v>26.594962204819613</c:v>
                </c:pt>
                <c:pt idx="669">
                  <c:v>26.59503973914445</c:v>
                </c:pt>
                <c:pt idx="670">
                  <c:v>26.595117272354308</c:v>
                </c:pt>
                <c:pt idx="671">
                  <c:v>26.595194804449232</c:v>
                </c:pt>
                <c:pt idx="672">
                  <c:v>26.595272335429186</c:v>
                </c:pt>
                <c:pt idx="673">
                  <c:v>26.595349865294224</c:v>
                </c:pt>
                <c:pt idx="674">
                  <c:v>26.595427394044332</c:v>
                </c:pt>
                <c:pt idx="675">
                  <c:v>26.595504921679538</c:v>
                </c:pt>
                <c:pt idx="676">
                  <c:v>26.595582448199828</c:v>
                </c:pt>
                <c:pt idx="677">
                  <c:v>26.59565997360523</c:v>
                </c:pt>
                <c:pt idx="678">
                  <c:v>26.595737497895755</c:v>
                </c:pt>
                <c:pt idx="679">
                  <c:v>26.59581502107142</c:v>
                </c:pt>
                <c:pt idx="680">
                  <c:v>26.595892543132226</c:v>
                </c:pt>
                <c:pt idx="681">
                  <c:v>26.595970064078195</c:v>
                </c:pt>
                <c:pt idx="682">
                  <c:v>26.596047583909307</c:v>
                </c:pt>
                <c:pt idx="683">
                  <c:v>26.596125102625599</c:v>
                </c:pt>
                <c:pt idx="684">
                  <c:v>26.596202620227096</c:v>
                </c:pt>
                <c:pt idx="685">
                  <c:v>26.596280136713776</c:v>
                </c:pt>
                <c:pt idx="686">
                  <c:v>26.596357652085658</c:v>
                </c:pt>
                <c:pt idx="687">
                  <c:v>26.596435166342783</c:v>
                </c:pt>
                <c:pt idx="688">
                  <c:v>26.596512679485123</c:v>
                </c:pt>
                <c:pt idx="689">
                  <c:v>26.596590191512711</c:v>
                </c:pt>
                <c:pt idx="690">
                  <c:v>26.596667702425556</c:v>
                </c:pt>
                <c:pt idx="691">
                  <c:v>26.596745212223656</c:v>
                </c:pt>
                <c:pt idx="692">
                  <c:v>26.596822720907031</c:v>
                </c:pt>
                <c:pt idx="693">
                  <c:v>26.5969002284757</c:v>
                </c:pt>
                <c:pt idx="694">
                  <c:v>26.596977734929673</c:v>
                </c:pt>
                <c:pt idx="695">
                  <c:v>26.597055240268947</c:v>
                </c:pt>
                <c:pt idx="696">
                  <c:v>26.597132744493532</c:v>
                </c:pt>
                <c:pt idx="697">
                  <c:v>26.597210247603464</c:v>
                </c:pt>
                <c:pt idx="698">
                  <c:v>26.597287749598731</c:v>
                </c:pt>
                <c:pt idx="699">
                  <c:v>26.597365250479349</c:v>
                </c:pt>
                <c:pt idx="700">
                  <c:v>26.597442750245328</c:v>
                </c:pt>
                <c:pt idx="701">
                  <c:v>26.597520248896686</c:v>
                </c:pt>
                <c:pt idx="702">
                  <c:v>26.597597746433419</c:v>
                </c:pt>
                <c:pt idx="703">
                  <c:v>26.597675242855551</c:v>
                </c:pt>
                <c:pt idx="704">
                  <c:v>26.597752738163095</c:v>
                </c:pt>
                <c:pt idx="705">
                  <c:v>26.597830232356053</c:v>
                </c:pt>
                <c:pt idx="706">
                  <c:v>26.597907725434453</c:v>
                </c:pt>
                <c:pt idx="707">
                  <c:v>26.597985217398286</c:v>
                </c:pt>
                <c:pt idx="708">
                  <c:v>26.598062708247571</c:v>
                </c:pt>
                <c:pt idx="709">
                  <c:v>26.598140197982307</c:v>
                </c:pt>
                <c:pt idx="710">
                  <c:v>26.598217686602531</c:v>
                </c:pt>
                <c:pt idx="711">
                  <c:v>26.598295174108241</c:v>
                </c:pt>
                <c:pt idx="712">
                  <c:v>26.598372660499443</c:v>
                </c:pt>
                <c:pt idx="713">
                  <c:v>26.598450145776152</c:v>
                </c:pt>
                <c:pt idx="714">
                  <c:v>26.598527629938381</c:v>
                </c:pt>
                <c:pt idx="715">
                  <c:v>26.598605112986128</c:v>
                </c:pt>
                <c:pt idx="716">
                  <c:v>26.598682594919417</c:v>
                </c:pt>
                <c:pt idx="717">
                  <c:v>26.598760075738262</c:v>
                </c:pt>
                <c:pt idx="718">
                  <c:v>26.59883755544266</c:v>
                </c:pt>
                <c:pt idx="719">
                  <c:v>26.598915034032633</c:v>
                </c:pt>
                <c:pt idx="720">
                  <c:v>26.598992511508197</c:v>
                </c:pt>
                <c:pt idx="721">
                  <c:v>26.59906998786936</c:v>
                </c:pt>
                <c:pt idx="722">
                  <c:v>26.599147463116122</c:v>
                </c:pt>
                <c:pt idx="723">
                  <c:v>26.59922493724849</c:v>
                </c:pt>
                <c:pt idx="724">
                  <c:v>26.599302410266517</c:v>
                </c:pt>
                <c:pt idx="725">
                  <c:v>26.599379882170144</c:v>
                </c:pt>
                <c:pt idx="726">
                  <c:v>26.599457352959455</c:v>
                </c:pt>
                <c:pt idx="727">
                  <c:v>26.599534822634411</c:v>
                </c:pt>
                <c:pt idx="728">
                  <c:v>26.599612291195047</c:v>
                </c:pt>
                <c:pt idx="729">
                  <c:v>26.599689758641365</c:v>
                </c:pt>
                <c:pt idx="730">
                  <c:v>26.59976722497337</c:v>
                </c:pt>
                <c:pt idx="731">
                  <c:v>26.599844690191077</c:v>
                </c:pt>
                <c:pt idx="732">
                  <c:v>26.599922154294504</c:v>
                </c:pt>
                <c:pt idx="733">
                  <c:v>26.599999617283665</c:v>
                </c:pt>
                <c:pt idx="734">
                  <c:v>26.600077079158542</c:v>
                </c:pt>
                <c:pt idx="735">
                  <c:v>26.600154539919195</c:v>
                </c:pt>
                <c:pt idx="736">
                  <c:v>26.600231999565608</c:v>
                </c:pt>
                <c:pt idx="737">
                  <c:v>26.600309458097779</c:v>
                </c:pt>
                <c:pt idx="738">
                  <c:v>26.600386915515731</c:v>
                </c:pt>
                <c:pt idx="739">
                  <c:v>26.600464371819481</c:v>
                </c:pt>
                <c:pt idx="740">
                  <c:v>26.600541827009035</c:v>
                </c:pt>
                <c:pt idx="741">
                  <c:v>26.600619281084413</c:v>
                </c:pt>
                <c:pt idx="742">
                  <c:v>26.600696734045609</c:v>
                </c:pt>
                <c:pt idx="743">
                  <c:v>26.600774185892636</c:v>
                </c:pt>
                <c:pt idx="744">
                  <c:v>26.600851636625521</c:v>
                </c:pt>
                <c:pt idx="745">
                  <c:v>26.60092908624426</c:v>
                </c:pt>
                <c:pt idx="746">
                  <c:v>26.601006534748873</c:v>
                </c:pt>
                <c:pt idx="747">
                  <c:v>26.60108398213935</c:v>
                </c:pt>
                <c:pt idx="748">
                  <c:v>26.60116142841574</c:v>
                </c:pt>
                <c:pt idx="749">
                  <c:v>26.601238873578037</c:v>
                </c:pt>
                <c:pt idx="750">
                  <c:v>26.601316317626232</c:v>
                </c:pt>
                <c:pt idx="751">
                  <c:v>26.60139376056037</c:v>
                </c:pt>
                <c:pt idx="752">
                  <c:v>26.601471202380441</c:v>
                </c:pt>
                <c:pt idx="753">
                  <c:v>26.601548643086442</c:v>
                </c:pt>
                <c:pt idx="754">
                  <c:v>26.601626082678415</c:v>
                </c:pt>
                <c:pt idx="755">
                  <c:v>26.601703521156356</c:v>
                </c:pt>
                <c:pt idx="756">
                  <c:v>26.60178095852028</c:v>
                </c:pt>
                <c:pt idx="757">
                  <c:v>26.601858394770186</c:v>
                </c:pt>
                <c:pt idx="758">
                  <c:v>26.601935829906111</c:v>
                </c:pt>
                <c:pt idx="759">
                  <c:v>26.60201326392804</c:v>
                </c:pt>
                <c:pt idx="760">
                  <c:v>26.60209069683599</c:v>
                </c:pt>
                <c:pt idx="761">
                  <c:v>26.602168128629984</c:v>
                </c:pt>
                <c:pt idx="762">
                  <c:v>26.602245559310013</c:v>
                </c:pt>
                <c:pt idx="763">
                  <c:v>26.602322988876111</c:v>
                </c:pt>
                <c:pt idx="764">
                  <c:v>26.602400417328276</c:v>
                </c:pt>
                <c:pt idx="765">
                  <c:v>26.602477844666531</c:v>
                </c:pt>
                <c:pt idx="766">
                  <c:v>26.602555270890861</c:v>
                </c:pt>
                <c:pt idx="767">
                  <c:v>26.60263269600129</c:v>
                </c:pt>
                <c:pt idx="768">
                  <c:v>26.602710119997841</c:v>
                </c:pt>
                <c:pt idx="769">
                  <c:v>26.602787542880506</c:v>
                </c:pt>
                <c:pt idx="770">
                  <c:v>26.602864964649307</c:v>
                </c:pt>
                <c:pt idx="771">
                  <c:v>26.602942385304274</c:v>
                </c:pt>
                <c:pt idx="772">
                  <c:v>26.603019804845374</c:v>
                </c:pt>
                <c:pt idx="773">
                  <c:v>26.603097223272641</c:v>
                </c:pt>
                <c:pt idx="774">
                  <c:v>26.603174640586108</c:v>
                </c:pt>
                <c:pt idx="775">
                  <c:v>26.603252056785749</c:v>
                </c:pt>
                <c:pt idx="776">
                  <c:v>26.603329471871596</c:v>
                </c:pt>
                <c:pt idx="777">
                  <c:v>26.603406885843647</c:v>
                </c:pt>
                <c:pt idx="778">
                  <c:v>26.603484298701932</c:v>
                </c:pt>
                <c:pt idx="779">
                  <c:v>26.603561710446442</c:v>
                </c:pt>
                <c:pt idx="780">
                  <c:v>26.603639121077201</c:v>
                </c:pt>
                <c:pt idx="781">
                  <c:v>26.603716530594227</c:v>
                </c:pt>
                <c:pt idx="782">
                  <c:v>26.603793938997509</c:v>
                </c:pt>
                <c:pt idx="783">
                  <c:v>26.603871346287082</c:v>
                </c:pt>
                <c:pt idx="784">
                  <c:v>26.603948752462927</c:v>
                </c:pt>
                <c:pt idx="785">
                  <c:v>26.604026157525063</c:v>
                </c:pt>
                <c:pt idx="786">
                  <c:v>26.604103561473526</c:v>
                </c:pt>
                <c:pt idx="787">
                  <c:v>26.604180964308313</c:v>
                </c:pt>
                <c:pt idx="788">
                  <c:v>26.604258366029423</c:v>
                </c:pt>
                <c:pt idx="789">
                  <c:v>26.60433576663689</c:v>
                </c:pt>
                <c:pt idx="790">
                  <c:v>26.604413166130687</c:v>
                </c:pt>
                <c:pt idx="791">
                  <c:v>26.604490564510879</c:v>
                </c:pt>
                <c:pt idx="792">
                  <c:v>26.60456796177743</c:v>
                </c:pt>
                <c:pt idx="793">
                  <c:v>26.604645357930398</c:v>
                </c:pt>
                <c:pt idx="794">
                  <c:v>26.604722752969739</c:v>
                </c:pt>
                <c:pt idx="795">
                  <c:v>26.604800146895492</c:v>
                </c:pt>
                <c:pt idx="796">
                  <c:v>26.604877539707672</c:v>
                </c:pt>
                <c:pt idx="797">
                  <c:v>26.604954931406279</c:v>
                </c:pt>
                <c:pt idx="798">
                  <c:v>26.605032321991338</c:v>
                </c:pt>
                <c:pt idx="799">
                  <c:v>26.605109711462845</c:v>
                </c:pt>
                <c:pt idx="800">
                  <c:v>26.605187099820824</c:v>
                </c:pt>
                <c:pt idx="801">
                  <c:v>26.605264487065273</c:v>
                </c:pt>
                <c:pt idx="802">
                  <c:v>26.605341873196213</c:v>
                </c:pt>
                <c:pt idx="803">
                  <c:v>26.605419258213658</c:v>
                </c:pt>
                <c:pt idx="804">
                  <c:v>26.6054966421176</c:v>
                </c:pt>
                <c:pt idx="805">
                  <c:v>26.605574024908066</c:v>
                </c:pt>
                <c:pt idx="806">
                  <c:v>26.605651406585061</c:v>
                </c:pt>
                <c:pt idx="807">
                  <c:v>26.605728787148607</c:v>
                </c:pt>
                <c:pt idx="808">
                  <c:v>26.6058061665987</c:v>
                </c:pt>
                <c:pt idx="809">
                  <c:v>26.605883544935356</c:v>
                </c:pt>
                <c:pt idx="810">
                  <c:v>26.605960922158594</c:v>
                </c:pt>
                <c:pt idx="811">
                  <c:v>26.606038298268402</c:v>
                </c:pt>
                <c:pt idx="812">
                  <c:v>26.606115673264824</c:v>
                </c:pt>
                <c:pt idx="813">
                  <c:v>26.606193047147865</c:v>
                </c:pt>
                <c:pt idx="814">
                  <c:v>26.606270419917522</c:v>
                </c:pt>
                <c:pt idx="815">
                  <c:v>26.606347791573793</c:v>
                </c:pt>
                <c:pt idx="816">
                  <c:v>26.606425162116711</c:v>
                </c:pt>
                <c:pt idx="817">
                  <c:v>26.606502531546283</c:v>
                </c:pt>
                <c:pt idx="818">
                  <c:v>26.60657989986252</c:v>
                </c:pt>
                <c:pt idx="819">
                  <c:v>26.606657267065447</c:v>
                </c:pt>
                <c:pt idx="820">
                  <c:v>26.606734633155043</c:v>
                </c:pt>
                <c:pt idx="821">
                  <c:v>26.606811998131324</c:v>
                </c:pt>
                <c:pt idx="822">
                  <c:v>26.606889361994323</c:v>
                </c:pt>
                <c:pt idx="823">
                  <c:v>26.606966724744044</c:v>
                </c:pt>
                <c:pt idx="824">
                  <c:v>26.607044086380508</c:v>
                </c:pt>
                <c:pt idx="825">
                  <c:v>26.607121446903687</c:v>
                </c:pt>
                <c:pt idx="826">
                  <c:v>26.60719880631364</c:v>
                </c:pt>
                <c:pt idx="827">
                  <c:v>26.607276164610351</c:v>
                </c:pt>
                <c:pt idx="828">
                  <c:v>26.60735352179384</c:v>
                </c:pt>
                <c:pt idx="829">
                  <c:v>26.607430877864093</c:v>
                </c:pt>
                <c:pt idx="830">
                  <c:v>26.607508232821157</c:v>
                </c:pt>
                <c:pt idx="831">
                  <c:v>26.607585586665031</c:v>
                </c:pt>
                <c:pt idx="832">
                  <c:v>26.607662939395723</c:v>
                </c:pt>
                <c:pt idx="833">
                  <c:v>26.60774029101324</c:v>
                </c:pt>
                <c:pt idx="834">
                  <c:v>26.607817641517599</c:v>
                </c:pt>
                <c:pt idx="835">
                  <c:v>26.607894990908804</c:v>
                </c:pt>
                <c:pt idx="836">
                  <c:v>26.607972339186865</c:v>
                </c:pt>
                <c:pt idx="837">
                  <c:v>26.608049686351826</c:v>
                </c:pt>
                <c:pt idx="838">
                  <c:v>26.608127032403662</c:v>
                </c:pt>
                <c:pt idx="839">
                  <c:v>26.608204377342375</c:v>
                </c:pt>
                <c:pt idx="840">
                  <c:v>26.608281721168016</c:v>
                </c:pt>
                <c:pt idx="841">
                  <c:v>26.608359063880556</c:v>
                </c:pt>
                <c:pt idx="842">
                  <c:v>26.608436405480035</c:v>
                </c:pt>
                <c:pt idx="843">
                  <c:v>26.608513745966444</c:v>
                </c:pt>
                <c:pt idx="844">
                  <c:v>26.608591085339803</c:v>
                </c:pt>
                <c:pt idx="845">
                  <c:v>26.60866842360014</c:v>
                </c:pt>
                <c:pt idx="846">
                  <c:v>26.608745760747436</c:v>
                </c:pt>
                <c:pt idx="847">
                  <c:v>26.60882309678172</c:v>
                </c:pt>
                <c:pt idx="848">
                  <c:v>26.608900431702999</c:v>
                </c:pt>
                <c:pt idx="849">
                  <c:v>26.60897776551128</c:v>
                </c:pt>
                <c:pt idx="850">
                  <c:v>26.6090550982066</c:v>
                </c:pt>
                <c:pt idx="851">
                  <c:v>26.609132429788911</c:v>
                </c:pt>
                <c:pt idx="852">
                  <c:v>26.609209760258285</c:v>
                </c:pt>
                <c:pt idx="853">
                  <c:v>26.609287089614703</c:v>
                </c:pt>
                <c:pt idx="854">
                  <c:v>26.609364417858167</c:v>
                </c:pt>
                <c:pt idx="855">
                  <c:v>26.609441744988715</c:v>
                </c:pt>
                <c:pt idx="856">
                  <c:v>26.609519071006343</c:v>
                </c:pt>
                <c:pt idx="857">
                  <c:v>26.60959639591108</c:v>
                </c:pt>
                <c:pt idx="858">
                  <c:v>26.609673719702904</c:v>
                </c:pt>
                <c:pt idx="859">
                  <c:v>26.609751042381845</c:v>
                </c:pt>
                <c:pt idx="860">
                  <c:v>26.609828363947923</c:v>
                </c:pt>
                <c:pt idx="861">
                  <c:v>26.609905684401131</c:v>
                </c:pt>
                <c:pt idx="862">
                  <c:v>26.609983003741483</c:v>
                </c:pt>
                <c:pt idx="863">
                  <c:v>26.610060321968994</c:v>
                </c:pt>
                <c:pt idx="864">
                  <c:v>26.610137639083693</c:v>
                </c:pt>
                <c:pt idx="865">
                  <c:v>26.610214955085574</c:v>
                </c:pt>
                <c:pt idx="866">
                  <c:v>26.610292269974629</c:v>
                </c:pt>
                <c:pt idx="867">
                  <c:v>26.610369583750892</c:v>
                </c:pt>
                <c:pt idx="868">
                  <c:v>26.61044689641437</c:v>
                </c:pt>
                <c:pt idx="869">
                  <c:v>26.610524207965085</c:v>
                </c:pt>
                <c:pt idx="870">
                  <c:v>26.61060151840303</c:v>
                </c:pt>
                <c:pt idx="871">
                  <c:v>26.610678827728229</c:v>
                </c:pt>
                <c:pt idx="872">
                  <c:v>26.610756135940672</c:v>
                </c:pt>
                <c:pt idx="873">
                  <c:v>26.610833443040391</c:v>
                </c:pt>
                <c:pt idx="874">
                  <c:v>26.610910749027411</c:v>
                </c:pt>
                <c:pt idx="875">
                  <c:v>26.610988053901703</c:v>
                </c:pt>
                <c:pt idx="876">
                  <c:v>26.611065357663314</c:v>
                </c:pt>
                <c:pt idx="877">
                  <c:v>26.611142660312218</c:v>
                </c:pt>
                <c:pt idx="878">
                  <c:v>26.611219961848459</c:v>
                </c:pt>
                <c:pt idx="879">
                  <c:v>26.611297262272025</c:v>
                </c:pt>
                <c:pt idx="880">
                  <c:v>26.611374561582942</c:v>
                </c:pt>
                <c:pt idx="881">
                  <c:v>26.611451859781223</c:v>
                </c:pt>
                <c:pt idx="882">
                  <c:v>26.611529156866876</c:v>
                </c:pt>
                <c:pt idx="883">
                  <c:v>26.611606452839911</c:v>
                </c:pt>
                <c:pt idx="884">
                  <c:v>26.611683747700329</c:v>
                </c:pt>
                <c:pt idx="885">
                  <c:v>26.611761041448151</c:v>
                </c:pt>
                <c:pt idx="886">
                  <c:v>26.611838334083391</c:v>
                </c:pt>
                <c:pt idx="887">
                  <c:v>26.611915625606056</c:v>
                </c:pt>
                <c:pt idx="888">
                  <c:v>26.611992916016138</c:v>
                </c:pt>
                <c:pt idx="889">
                  <c:v>26.612070205313692</c:v>
                </c:pt>
                <c:pt idx="890">
                  <c:v>26.6121474934987</c:v>
                </c:pt>
                <c:pt idx="891">
                  <c:v>26.612224780571168</c:v>
                </c:pt>
                <c:pt idx="892">
                  <c:v>26.612302066531111</c:v>
                </c:pt>
                <c:pt idx="893">
                  <c:v>26.61237935137855</c:v>
                </c:pt>
                <c:pt idx="894">
                  <c:v>26.612456635113499</c:v>
                </c:pt>
                <c:pt idx="895">
                  <c:v>26.612533917735952</c:v>
                </c:pt>
                <c:pt idx="896">
                  <c:v>26.612611199245922</c:v>
                </c:pt>
                <c:pt idx="897">
                  <c:v>26.612688479643424</c:v>
                </c:pt>
                <c:pt idx="898">
                  <c:v>26.612765758928486</c:v>
                </c:pt>
                <c:pt idx="899">
                  <c:v>26.612843037101094</c:v>
                </c:pt>
                <c:pt idx="900">
                  <c:v>26.612920314161276</c:v>
                </c:pt>
                <c:pt idx="901">
                  <c:v>26.612997590109032</c:v>
                </c:pt>
                <c:pt idx="902">
                  <c:v>26.613074864944384</c:v>
                </c:pt>
                <c:pt idx="903">
                  <c:v>26.613152138667349</c:v>
                </c:pt>
                <c:pt idx="904">
                  <c:v>26.613229411277892</c:v>
                </c:pt>
                <c:pt idx="905">
                  <c:v>26.613306682776084</c:v>
                </c:pt>
                <c:pt idx="906">
                  <c:v>26.613383953161907</c:v>
                </c:pt>
                <c:pt idx="907">
                  <c:v>26.613461222435365</c:v>
                </c:pt>
                <c:pt idx="908">
                  <c:v>26.61353849059649</c:v>
                </c:pt>
                <c:pt idx="909">
                  <c:v>26.613615757645285</c:v>
                </c:pt>
                <c:pt idx="910">
                  <c:v>26.613693023581742</c:v>
                </c:pt>
                <c:pt idx="911">
                  <c:v>26.613770288405902</c:v>
                </c:pt>
                <c:pt idx="912">
                  <c:v>26.613847552117761</c:v>
                </c:pt>
                <c:pt idx="913">
                  <c:v>26.613924814717311</c:v>
                </c:pt>
                <c:pt idx="914">
                  <c:v>26.61400207620461</c:v>
                </c:pt>
                <c:pt idx="915">
                  <c:v>26.614079336579618</c:v>
                </c:pt>
                <c:pt idx="916">
                  <c:v>26.614156595842381</c:v>
                </c:pt>
                <c:pt idx="917">
                  <c:v>26.614233853992911</c:v>
                </c:pt>
                <c:pt idx="918">
                  <c:v>26.614311111031185</c:v>
                </c:pt>
                <c:pt idx="919">
                  <c:v>26.614388366957261</c:v>
                </c:pt>
                <c:pt idx="920">
                  <c:v>26.614465621771103</c:v>
                </c:pt>
                <c:pt idx="921">
                  <c:v>26.614542875472754</c:v>
                </c:pt>
                <c:pt idx="922">
                  <c:v>26.614620128062214</c:v>
                </c:pt>
                <c:pt idx="923">
                  <c:v>26.614697379539496</c:v>
                </c:pt>
                <c:pt idx="924">
                  <c:v>26.614774629904613</c:v>
                </c:pt>
                <c:pt idx="925">
                  <c:v>26.614851879157563</c:v>
                </c:pt>
                <c:pt idx="926">
                  <c:v>26.614929127298371</c:v>
                </c:pt>
                <c:pt idx="927">
                  <c:v>26.615006374327049</c:v>
                </c:pt>
                <c:pt idx="928">
                  <c:v>26.61508362024362</c:v>
                </c:pt>
                <c:pt idx="929">
                  <c:v>26.615160865048061</c:v>
                </c:pt>
                <c:pt idx="930">
                  <c:v>26.6152381087404</c:v>
                </c:pt>
                <c:pt idx="931">
                  <c:v>26.615315351320639</c:v>
                </c:pt>
                <c:pt idx="932">
                  <c:v>26.615392592788805</c:v>
                </c:pt>
                <c:pt idx="933">
                  <c:v>26.615469833144907</c:v>
                </c:pt>
                <c:pt idx="934">
                  <c:v>26.615547072388949</c:v>
                </c:pt>
                <c:pt idx="935">
                  <c:v>26.615624310520943</c:v>
                </c:pt>
                <c:pt idx="936">
                  <c:v>26.615701547540912</c:v>
                </c:pt>
                <c:pt idx="937">
                  <c:v>26.615778783448846</c:v>
                </c:pt>
                <c:pt idx="938">
                  <c:v>26.615856018244781</c:v>
                </c:pt>
                <c:pt idx="939">
                  <c:v>26.615933251928691</c:v>
                </c:pt>
                <c:pt idx="940">
                  <c:v>26.616010484500624</c:v>
                </c:pt>
                <c:pt idx="941">
                  <c:v>26.616087715960578</c:v>
                </c:pt>
                <c:pt idx="942">
                  <c:v>26.616164946308569</c:v>
                </c:pt>
                <c:pt idx="943">
                  <c:v>26.616242175544581</c:v>
                </c:pt>
                <c:pt idx="944">
                  <c:v>26.616319403668651</c:v>
                </c:pt>
                <c:pt idx="945">
                  <c:v>26.616396630680796</c:v>
                </c:pt>
                <c:pt idx="946">
                  <c:v>26.61647385658101</c:v>
                </c:pt>
                <c:pt idx="947">
                  <c:v>26.616551081369323</c:v>
                </c:pt>
                <c:pt idx="948">
                  <c:v>26.616628305045708</c:v>
                </c:pt>
                <c:pt idx="949">
                  <c:v>26.616705527610211</c:v>
                </c:pt>
                <c:pt idx="950">
                  <c:v>26.616782749062839</c:v>
                </c:pt>
                <c:pt idx="951">
                  <c:v>26.616859969403599</c:v>
                </c:pt>
                <c:pt idx="952">
                  <c:v>26.616937188632487</c:v>
                </c:pt>
                <c:pt idx="953">
                  <c:v>26.617014406749554</c:v>
                </c:pt>
                <c:pt idx="954">
                  <c:v>26.61709162375476</c:v>
                </c:pt>
                <c:pt idx="955">
                  <c:v>26.617168839648134</c:v>
                </c:pt>
                <c:pt idx="956">
                  <c:v>26.617246054429714</c:v>
                </c:pt>
                <c:pt idx="957">
                  <c:v>26.617323268099476</c:v>
                </c:pt>
                <c:pt idx="958">
                  <c:v>26.617400480657444</c:v>
                </c:pt>
                <c:pt idx="959">
                  <c:v>26.61747769210363</c:v>
                </c:pt>
                <c:pt idx="960">
                  <c:v>26.617554902438052</c:v>
                </c:pt>
                <c:pt idx="961">
                  <c:v>26.617632111660718</c:v>
                </c:pt>
                <c:pt idx="962">
                  <c:v>26.617709319771638</c:v>
                </c:pt>
                <c:pt idx="963">
                  <c:v>26.617786526770807</c:v>
                </c:pt>
                <c:pt idx="964">
                  <c:v>26.617863732658257</c:v>
                </c:pt>
                <c:pt idx="965">
                  <c:v>26.617940937433989</c:v>
                </c:pt>
                <c:pt idx="966">
                  <c:v>26.618018141098002</c:v>
                </c:pt>
                <c:pt idx="967">
                  <c:v>26.618095343650342</c:v>
                </c:pt>
                <c:pt idx="968">
                  <c:v>26.618172545091006</c:v>
                </c:pt>
                <c:pt idx="969">
                  <c:v>26.61824974541998</c:v>
                </c:pt>
                <c:pt idx="970">
                  <c:v>26.618326944637307</c:v>
                </c:pt>
                <c:pt idx="971">
                  <c:v>26.618404142742968</c:v>
                </c:pt>
                <c:pt idx="972">
                  <c:v>26.618481339737006</c:v>
                </c:pt>
                <c:pt idx="973">
                  <c:v>26.61855853561941</c:v>
                </c:pt>
                <c:pt idx="974">
                  <c:v>26.618635730390192</c:v>
                </c:pt>
                <c:pt idx="975">
                  <c:v>26.618712924049387</c:v>
                </c:pt>
                <c:pt idx="976">
                  <c:v>26.618790116596973</c:v>
                </c:pt>
                <c:pt idx="977">
                  <c:v>26.618867308032964</c:v>
                </c:pt>
                <c:pt idx="978">
                  <c:v>26.618944498357401</c:v>
                </c:pt>
                <c:pt idx="979">
                  <c:v>26.619021687570278</c:v>
                </c:pt>
                <c:pt idx="980">
                  <c:v>26.61909887567159</c:v>
                </c:pt>
                <c:pt idx="981">
                  <c:v>26.619176062661371</c:v>
                </c:pt>
                <c:pt idx="982">
                  <c:v>26.619253248539621</c:v>
                </c:pt>
                <c:pt idx="983">
                  <c:v>26.619330433306363</c:v>
                </c:pt>
                <c:pt idx="984">
                  <c:v>26.619407616961595</c:v>
                </c:pt>
                <c:pt idx="985">
                  <c:v>26.619484799505326</c:v>
                </c:pt>
                <c:pt idx="986">
                  <c:v>26.619561980937572</c:v>
                </c:pt>
                <c:pt idx="987">
                  <c:v>26.619639161258359</c:v>
                </c:pt>
                <c:pt idx="988">
                  <c:v>26.619716340467676</c:v>
                </c:pt>
                <c:pt idx="989">
                  <c:v>26.61979351856554</c:v>
                </c:pt>
                <c:pt idx="990">
                  <c:v>26.61987069555196</c:v>
                </c:pt>
                <c:pt idx="991">
                  <c:v>26.619947871426966</c:v>
                </c:pt>
                <c:pt idx="992">
                  <c:v>26.620025046190541</c:v>
                </c:pt>
                <c:pt idx="993">
                  <c:v>26.620102219842721</c:v>
                </c:pt>
                <c:pt idx="994">
                  <c:v>26.620179392383488</c:v>
                </c:pt>
                <c:pt idx="995">
                  <c:v>26.62025656381288</c:v>
                </c:pt>
                <c:pt idx="996">
                  <c:v>26.620333734130895</c:v>
                </c:pt>
                <c:pt idx="997">
                  <c:v>26.620410903337564</c:v>
                </c:pt>
                <c:pt idx="998">
                  <c:v>26.620488071432856</c:v>
                </c:pt>
                <c:pt idx="999">
                  <c:v>26.62056523841682</c:v>
                </c:pt>
                <c:pt idx="1000">
                  <c:v>26.620642404289445</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Calculs!$I$4:$I$1004</c:f>
              <c:numCache>
                <c:formatCode>0.00</c:formatCode>
                <c:ptCount val="1001"/>
                <c:pt idx="0">
                  <c:v>154.12124549103112</c:v>
                </c:pt>
                <c:pt idx="1">
                  <c:v>153.8379367889608</c:v>
                </c:pt>
                <c:pt idx="2">
                  <c:v>153.55534384294589</c:v>
                </c:pt>
                <c:pt idx="3">
                  <c:v>153.27346335297045</c:v>
                </c:pt>
                <c:pt idx="4">
                  <c:v>152.9922920392865</c:v>
                </c:pt>
                <c:pt idx="5">
                  <c:v>152.71182664225793</c:v>
                </c:pt>
                <c:pt idx="6">
                  <c:v>152.43206392220597</c:v>
                </c:pt>
                <c:pt idx="7">
                  <c:v>152.15300065925567</c:v>
                </c:pt>
                <c:pt idx="8">
                  <c:v>151.8746336531843</c:v>
                </c:pt>
                <c:pt idx="9">
                  <c:v>151.59695972327091</c:v>
                </c:pt>
                <c:pt idx="10">
                  <c:v>151.31997570814707</c:v>
                </c:pt>
                <c:pt idx="11">
                  <c:v>151.04367520496044</c:v>
                </c:pt>
                <c:pt idx="12">
                  <c:v>150.76805189611323</c:v>
                </c:pt>
                <c:pt idx="13">
                  <c:v>150.49310280916947</c:v>
                </c:pt>
                <c:pt idx="14">
                  <c:v>150.21882498873131</c:v>
                </c:pt>
                <c:pt idx="15">
                  <c:v>149.94521549631557</c:v>
                </c:pt>
                <c:pt idx="16">
                  <c:v>149.67227141023145</c:v>
                </c:pt>
                <c:pt idx="17">
                  <c:v>149.39998982545913</c:v>
                </c:pt>
                <c:pt idx="18">
                  <c:v>149.12836785352965</c:v>
                </c:pt>
                <c:pt idx="19">
                  <c:v>148.85740262240577</c:v>
                </c:pt>
                <c:pt idx="20">
                  <c:v>148.58709127636368</c:v>
                </c:pt>
                <c:pt idx="21">
                  <c:v>148.31743260734231</c:v>
                </c:pt>
                <c:pt idx="22">
                  <c:v>148.04842539139779</c:v>
                </c:pt>
                <c:pt idx="23">
                  <c:v>147.78006675743606</c:v>
                </c:pt>
                <c:pt idx="24">
                  <c:v>147.5123538510401</c:v>
                </c:pt>
                <c:pt idx="25">
                  <c:v>147.2452838343477</c:v>
                </c:pt>
                <c:pt idx="26">
                  <c:v>146.97885388593082</c:v>
                </c:pt>
                <c:pt idx="27">
                  <c:v>146.71306120067561</c:v>
                </c:pt>
                <c:pt idx="28">
                  <c:v>146.4479029896637</c:v>
                </c:pt>
                <c:pt idx="29">
                  <c:v>146.18337648005456</c:v>
                </c:pt>
                <c:pt idx="30">
                  <c:v>145.91947891496866</c:v>
                </c:pt>
                <c:pt idx="31">
                  <c:v>145.65620755337198</c:v>
                </c:pt>
                <c:pt idx="32">
                  <c:v>145.39355966996115</c:v>
                </c:pt>
                <c:pt idx="33">
                  <c:v>145.13153255504989</c:v>
                </c:pt>
                <c:pt idx="34">
                  <c:v>144.87012351445628</c:v>
                </c:pt>
                <c:pt idx="35">
                  <c:v>144.60932986939119</c:v>
                </c:pt>
                <c:pt idx="36">
                  <c:v>144.34914895634739</c:v>
                </c:pt>
                <c:pt idx="37">
                  <c:v>144.08957812698981</c:v>
                </c:pt>
                <c:pt idx="38">
                  <c:v>143.83061474804677</c:v>
                </c:pt>
                <c:pt idx="39">
                  <c:v>143.57225620120207</c:v>
                </c:pt>
                <c:pt idx="40">
                  <c:v>143.31449988298806</c:v>
                </c:pt>
                <c:pt idx="41">
                  <c:v>143.05734320467948</c:v>
                </c:pt>
                <c:pt idx="42">
                  <c:v>142.80078359218845</c:v>
                </c:pt>
                <c:pt idx="43">
                  <c:v>142.54481848596032</c:v>
                </c:pt>
                <c:pt idx="44">
                  <c:v>142.28944534087012</c:v>
                </c:pt>
                <c:pt idx="45">
                  <c:v>142.03466162612028</c:v>
                </c:pt>
                <c:pt idx="46">
                  <c:v>141.78046482513901</c:v>
                </c:pt>
                <c:pt idx="47">
                  <c:v>141.52685243547961</c:v>
                </c:pt>
                <c:pt idx="48">
                  <c:v>141.27382196872063</c:v>
                </c:pt>
                <c:pt idx="49">
                  <c:v>141.02137095036682</c:v>
                </c:pt>
                <c:pt idx="50">
                  <c:v>140.76949691975099</c:v>
                </c:pt>
                <c:pt idx="51">
                  <c:v>140.51819742993678</c:v>
                </c:pt>
                <c:pt idx="52">
                  <c:v>140.26747004762203</c:v>
                </c:pt>
                <c:pt idx="53">
                  <c:v>140.0173123530432</c:v>
                </c:pt>
                <c:pt idx="54">
                  <c:v>139.76772193988037</c:v>
                </c:pt>
                <c:pt idx="55">
                  <c:v>139.5186964151633</c:v>
                </c:pt>
                <c:pt idx="56">
                  <c:v>139.2702333991781</c:v>
                </c:pt>
                <c:pt idx="57">
                  <c:v>139.02233052537466</c:v>
                </c:pt>
                <c:pt idx="58">
                  <c:v>138.77498544027509</c:v>
                </c:pt>
                <c:pt idx="59">
                  <c:v>138.52819580338257</c:v>
                </c:pt>
                <c:pt idx="60">
                  <c:v>138.28195928709135</c:v>
                </c:pt>
                <c:pt idx="61">
                  <c:v>138.03627357659713</c:v>
                </c:pt>
                <c:pt idx="62">
                  <c:v>137.7911363698085</c:v>
                </c:pt>
                <c:pt idx="63">
                  <c:v>137.54654537725904</c:v>
                </c:pt>
                <c:pt idx="64">
                  <c:v>137.30249832201989</c:v>
                </c:pt>
                <c:pt idx="65">
                  <c:v>137.05899293961346</c:v>
                </c:pt>
                <c:pt idx="66">
                  <c:v>136.81602697792758</c:v>
                </c:pt>
                <c:pt idx="67">
                  <c:v>136.57359819713042</c:v>
                </c:pt>
                <c:pt idx="68">
                  <c:v>136.33170436958619</c:v>
                </c:pt>
                <c:pt idx="69">
                  <c:v>136.09034327977145</c:v>
                </c:pt>
                <c:pt idx="70">
                  <c:v>135.84951272419207</c:v>
                </c:pt>
                <c:pt idx="71">
                  <c:v>135.60921051130111</c:v>
                </c:pt>
                <c:pt idx="72">
                  <c:v>135.36943446141706</c:v>
                </c:pt>
                <c:pt idx="73">
                  <c:v>135.13018240664294</c:v>
                </c:pt>
                <c:pt idx="74">
                  <c:v>134.89145219078608</c:v>
                </c:pt>
                <c:pt idx="75">
                  <c:v>134.65324166927857</c:v>
                </c:pt>
                <c:pt idx="76">
                  <c:v>134.41554870909809</c:v>
                </c:pt>
                <c:pt idx="77">
                  <c:v>134.17837118868971</c:v>
                </c:pt>
                <c:pt idx="78">
                  <c:v>133.94170699788839</c:v>
                </c:pt>
                <c:pt idx="79">
                  <c:v>133.70555403784155</c:v>
                </c:pt>
                <c:pt idx="80">
                  <c:v>133.46991022093303</c:v>
                </c:pt>
                <c:pt idx="81">
                  <c:v>133.2347734707071</c:v>
                </c:pt>
                <c:pt idx="82">
                  <c:v>133.00014172179334</c:v>
                </c:pt>
                <c:pt idx="83">
                  <c:v>132.76601291983209</c:v>
                </c:pt>
                <c:pt idx="84">
                  <c:v>132.53238502140042</c:v>
                </c:pt>
                <c:pt idx="85">
                  <c:v>132.29925599393886</c:v>
                </c:pt>
                <c:pt idx="86">
                  <c:v>132.06662381567855</c:v>
                </c:pt>
                <c:pt idx="87">
                  <c:v>131.83448647556921</c:v>
                </c:pt>
                <c:pt idx="88">
                  <c:v>131.60284197320721</c:v>
                </c:pt>
                <c:pt idx="89">
                  <c:v>131.37168831876494</c:v>
                </c:pt>
                <c:pt idx="90">
                  <c:v>131.14102353292009</c:v>
                </c:pt>
                <c:pt idx="91">
                  <c:v>130.9108456467859</c:v>
                </c:pt>
                <c:pt idx="92">
                  <c:v>130.68115270184174</c:v>
                </c:pt>
                <c:pt idx="93">
                  <c:v>130.45194274986437</c:v>
                </c:pt>
                <c:pt idx="94">
                  <c:v>130.22321385285977</c:v>
                </c:pt>
                <c:pt idx="95">
                  <c:v>129.99496408299535</c:v>
                </c:pt>
                <c:pt idx="96">
                  <c:v>129.76719152253295</c:v>
                </c:pt>
                <c:pt idx="97">
                  <c:v>129.53989426376216</c:v>
                </c:pt>
                <c:pt idx="98">
                  <c:v>129.31307040893418</c:v>
                </c:pt>
                <c:pt idx="99">
                  <c:v>129.08671807019638</c:v>
                </c:pt>
                <c:pt idx="100">
                  <c:v>128.86083536952725</c:v>
                </c:pt>
                <c:pt idx="101">
                  <c:v>126.60674924269912</c:v>
                </c:pt>
                <c:pt idx="102">
                  <c:v>124.39884020763895</c:v>
                </c:pt>
                <c:pt idx="103">
                  <c:v>122.23530455961128</c:v>
                </c:pt>
                <c:pt idx="104">
                  <c:v>120.11442967458477</c:v>
                </c:pt>
                <c:pt idx="105">
                  <c:v>118.0345882715409</c:v>
                </c:pt>
                <c:pt idx="106">
                  <c:v>115.99423310690564</c:v>
                </c:pt>
                <c:pt idx="107">
                  <c:v>113.9918920636694</c:v>
                </c:pt>
                <c:pt idx="108">
                  <c:v>112.02616360145024</c:v>
                </c:pt>
                <c:pt idx="109">
                  <c:v>110.09571253704181</c:v>
                </c:pt>
                <c:pt idx="110">
                  <c:v>108.19926612792024</c:v>
                </c:pt>
                <c:pt idx="111">
                  <c:v>106.33561043380341</c:v>
                </c:pt>
                <c:pt idx="112">
                  <c:v>104.50358693370114</c:v>
                </c:pt>
                <c:pt idx="113">
                  <c:v>102.70208937799534</c:v>
                </c:pt>
                <c:pt idx="114">
                  <c:v>100.93006085697579</c:v>
                </c:pt>
                <c:pt idx="115">
                  <c:v>99.18649106895181</c:v>
                </c:pt>
                <c:pt idx="116">
                  <c:v>97.470413772587094</c:v>
                </c:pt>
                <c:pt idx="117">
                  <c:v>95.780904409480073</c:v>
                </c:pt>
                <c:pt idx="118">
                  <c:v>94.117077884256375</c:v>
                </c:pt>
                <c:pt idx="119">
                  <c:v>92.478086490562404</c:v>
                </c:pt>
                <c:pt idx="120">
                  <c:v>90.863117972368627</c:v>
                </c:pt>
                <c:pt idx="121">
                  <c:v>89.27139371091495</c:v>
                </c:pt>
                <c:pt idx="122">
                  <c:v>87.702167028470981</c:v>
                </c:pt>
                <c:pt idx="123">
                  <c:v>86.154721600849669</c:v>
                </c:pt>
                <c:pt idx="124">
                  <c:v>84.628369971312011</c:v>
                </c:pt>
                <c:pt idx="125">
                  <c:v>83.122452159139954</c:v>
                </c:pt>
                <c:pt idx="126">
                  <c:v>81.636334356741997</c:v>
                </c:pt>
                <c:pt idx="127">
                  <c:v>80.169407709695975</c:v>
                </c:pt>
                <c:pt idx="128">
                  <c:v>78.721087174632402</c:v>
                </c:pt>
                <c:pt idx="129">
                  <c:v>77.290810450324003</c:v>
                </c:pt>
                <c:pt idx="130">
                  <c:v>75.878036977777526</c:v>
                </c:pt>
                <c:pt idx="131">
                  <c:v>74.482247005526318</c:v>
                </c:pt>
                <c:pt idx="132">
                  <c:v>73.102940716700843</c:v>
                </c:pt>
                <c:pt idx="133">
                  <c:v>71.739637414813004</c:v>
                </c:pt>
                <c:pt idx="134">
                  <c:v>70.391874765532066</c:v>
                </c:pt>
                <c:pt idx="135">
                  <c:v>69.059208092059023</c:v>
                </c:pt>
                <c:pt idx="136">
                  <c:v>67.741209722025275</c:v>
                </c:pt>
                <c:pt idx="137">
                  <c:v>66.43746838415511</c:v>
                </c:pt>
                <c:pt idx="138">
                  <c:v>65.147588653241641</c:v>
                </c:pt>
                <c:pt idx="139">
                  <c:v>63.871190442297774</c:v>
                </c:pt>
                <c:pt idx="140">
                  <c:v>62.607908541060347</c:v>
                </c:pt>
                <c:pt idx="141">
                  <c:v>61.357392200351683</c:v>
                </c:pt>
                <c:pt idx="142">
                  <c:v>60.11930476214259</c:v>
                </c:pt>
                <c:pt idx="143">
                  <c:v>58.893323335520201</c:v>
                </c:pt>
                <c:pt idx="144">
                  <c:v>57.679138519147557</c:v>
                </c:pt>
                <c:pt idx="145">
                  <c:v>56.476454171218059</c:v>
                </c:pt>
                <c:pt idx="146">
                  <c:v>55.284987228361928</c:v>
                </c:pt>
                <c:pt idx="147">
                  <c:v>54.104467575465328</c:v>
                </c:pt>
                <c:pt idx="148">
                  <c:v>52.934637968923049</c:v>
                </c:pt>
                <c:pt idx="149">
                  <c:v>51.77525401647766</c:v>
                </c:pt>
                <c:pt idx="150">
                  <c:v>50.626084217513416</c:v>
                </c:pt>
                <c:pt idx="151">
                  <c:v>49.486910068490531</c:v>
                </c:pt>
                <c:pt idx="152">
                  <c:v>48.35752623914388</c:v>
                </c:pt>
                <c:pt idx="153">
                  <c:v>47.237740826153704</c:v>
                </c:pt>
                <c:pt idx="154">
                  <c:v>46.127375692252961</c:v>
                </c:pt>
                <c:pt idx="155">
                  <c:v>45.026266900200667</c:v>
                </c:pt>
                <c:pt idx="156">
                  <c:v>43.934265252763922</c:v>
                </c:pt>
                <c:pt idx="157">
                  <c:v>42.851236951862397</c:v>
                </c:pt>
                <c:pt idx="158">
                  <c:v>41.777064392397143</c:v>
                </c:pt>
                <c:pt idx="159">
                  <c:v>40.711647109082577</c:v>
                </c:pt>
                <c:pt idx="160">
                  <c:v>39.654902897911846</c:v>
                </c:pt>
                <c:pt idx="161">
                  <c:v>38.606769137816322</c:v>
                </c:pt>
                <c:pt idx="162">
                  <c:v>37.567204342754053</c:v>
                </c:pt>
                <c:pt idx="163">
                  <c:v>36.536189980031018</c:v>
                </c:pt>
                <c:pt idx="164">
                  <c:v>35.513732597303409</c:v>
                </c:pt>
                <c:pt idx="165">
                  <c:v>34.499866308644414</c:v>
                </c:pt>
                <c:pt idx="166">
                  <c:v>33.494655699541717</c:v>
                </c:pt>
                <c:pt idx="167">
                  <c:v>32.498199222023139</c:v>
                </c:pt>
                <c:pt idx="168">
                  <c:v>31.51063316463631</c:v>
                </c:pt>
                <c:pt idx="169">
                  <c:v>30.532136298132549</c:v>
                </c:pt>
                <c:pt idx="170">
                  <c:v>29.56293531686314</c:v>
                </c:pt>
                <c:pt idx="171">
                  <c:v>28.603311218550473</c:v>
                </c:pt>
                <c:pt idx="172">
                  <c:v>27.65360679169402</c:v>
                </c:pt>
                <c:pt idx="173">
                  <c:v>26.714235410771071</c:v>
                </c:pt>
                <c:pt idx="174">
                  <c:v>25.785691374740697</c:v>
                </c:pt>
                <c:pt idx="175">
                  <c:v>24.868562063873227</c:v>
                </c:pt>
                <c:pt idx="176">
                  <c:v>23.963542232543581</c:v>
                </c:pt>
                <c:pt idx="177">
                  <c:v>23.071450798931867</c:v>
                </c:pt>
                <c:pt idx="178">
                  <c:v>22.193250531920143</c:v>
                </c:pt>
                <c:pt idx="179">
                  <c:v>21.330071062601686</c:v>
                </c:pt>
                <c:pt idx="180">
                  <c:v>20.483235648820045</c:v>
                </c:pt>
                <c:pt idx="181">
                  <c:v>19.654292073508877</c:v>
                </c:pt>
                <c:pt idx="182">
                  <c:v>18.845047926110496</c:v>
                </c:pt>
                <c:pt idx="183">
                  <c:v>18.05761024794646</c:v>
                </c:pt>
                <c:pt idx="184">
                  <c:v>17.294429040438647</c:v>
                </c:pt>
                <c:pt idx="185">
                  <c:v>16.558343334882419</c:v>
                </c:pt>
                <c:pt idx="186">
                  <c:v>15.852627272824449</c:v>
                </c:pt>
                <c:pt idx="187">
                  <c:v>15.181031805384327</c:v>
                </c:pt>
                <c:pt idx="188">
                  <c:v>14.547815082546764</c:v>
                </c:pt>
                <c:pt idx="189">
                  <c:v>13.957751398707302</c:v>
                </c:pt>
                <c:pt idx="190">
                  <c:v>13.416105024036842</c:v>
                </c:pt>
                <c:pt idx="191">
                  <c:v>12.928552263871611</c:v>
                </c:pt>
                <c:pt idx="192">
                  <c:v>12.501034303265836</c:v>
                </c:pt>
                <c:pt idx="193">
                  <c:v>12.139527222054619</c:v>
                </c:pt>
                <c:pt idx="194">
                  <c:v>11.849726543924861</c:v>
                </c:pt>
                <c:pt idx="195">
                  <c:v>11.636662891152739</c:v>
                </c:pt>
                <c:pt idx="196">
                  <c:v>11.50429010926047</c:v>
                </c:pt>
                <c:pt idx="197">
                  <c:v>11.455109749152204</c:v>
                </c:pt>
                <c:pt idx="198">
                  <c:v>11.489904664926591</c:v>
                </c:pt>
                <c:pt idx="199">
                  <c:v>11.607640722651745</c:v>
                </c:pt>
                <c:pt idx="200">
                  <c:v>11.805559880230028</c:v>
                </c:pt>
                <c:pt idx="201">
                  <c:v>12.079442776583249</c:v>
                </c:pt>
                <c:pt idx="202">
                  <c:v>12.423982636849553</c:v>
                </c:pt>
                <c:pt idx="203">
                  <c:v>12.83319770796307</c:v>
                </c:pt>
                <c:pt idx="204">
                  <c:v>13.300817680808537</c:v>
                </c:pt>
                <c:pt idx="205">
                  <c:v>13.820601863779505</c:v>
                </c:pt>
                <c:pt idx="206">
                  <c:v>14.386571804053704</c:v>
                </c:pt>
                <c:pt idx="207">
                  <c:v>14.993160559254658</c:v>
                </c:pt>
                <c:pt idx="208">
                  <c:v>15.635292086291077</c:v>
                </c:pt>
                <c:pt idx="209">
                  <c:v>16.308408233774763</c:v>
                </c:pt>
                <c:pt idx="210">
                  <c:v>17.008460129611834</c:v>
                </c:pt>
                <c:pt idx="211">
                  <c:v>17.731877786304985</c:v>
                </c:pt>
                <c:pt idx="212">
                  <c:v>18.475528190010778</c:v>
                </c:pt>
                <c:pt idx="213">
                  <c:v>19.236668901627571</c:v>
                </c:pt>
                <c:pt idx="214">
                  <c:v>20.012901628438481</c:v>
                </c:pt>
                <c:pt idx="215">
                  <c:v>20.802128357982777</c:v>
                </c:pt>
                <c:pt idx="216">
                  <c:v>21.602511377434027</c:v>
                </c:pt>
                <c:pt idx="217">
                  <c:v>22.412437689232785</c:v>
                </c:pt>
                <c:pt idx="218">
                  <c:v>23.230487844242742</c:v>
                </c:pt>
                <c:pt idx="219">
                  <c:v>24.055408941116909</c:v>
                </c:pt>
                <c:pt idx="220">
                  <c:v>24.886091407030012</c:v>
                </c:pt>
                <c:pt idx="221">
                  <c:v>25.721549126542353</c:v>
                </c:pt>
                <c:pt idx="222">
                  <c:v>26.560902486345576</c:v>
                </c:pt>
                <c:pt idx="223">
                  <c:v>27.403363931123938</c:v>
                </c:pt>
                <c:pt idx="224">
                  <c:v>28.248225665623103</c:v>
                </c:pt>
                <c:pt idx="225">
                  <c:v>29.094849181872835</c:v>
                </c:pt>
                <c:pt idx="226">
                  <c:v>29.942656333646177</c:v>
                </c:pt>
                <c:pt idx="227">
                  <c:v>30.791121720214559</c:v>
                </c:pt>
                <c:pt idx="228">
                  <c:v>31.639766177201569</c:v>
                </c:pt>
                <c:pt idx="229">
                  <c:v>32.488151203566012</c:v>
                </c:pt>
                <c:pt idx="230">
                  <c:v>33.335874180608826</c:v>
                </c:pt>
                <c:pt idx="231">
                  <c:v>34.18256426176562</c:v>
                </c:pt>
                <c:pt idx="232">
                  <c:v>35.027878831272311</c:v>
                </c:pt>
                <c:pt idx="233">
                  <c:v>35.871500446044891</c:v>
                </c:pt>
                <c:pt idx="234">
                  <c:v>36.713134188741485</c:v>
                </c:pt>
                <c:pt idx="235">
                  <c:v>37.552505371378842</c:v>
                </c:pt>
                <c:pt idx="236">
                  <c:v>38.389357538409833</c:v>
                </c:pt>
                <c:pt idx="237">
                  <c:v>39.223450726138779</c:v>
                </c:pt>
                <c:pt idx="238">
                  <c:v>40.054559942016418</c:v>
                </c:pt>
                <c:pt idx="239">
                  <c:v>40.88247383293433</c:v>
                </c:pt>
                <c:pt idx="240">
                  <c:v>41.706993516312011</c:v>
                </c:pt>
                <c:pt idx="241">
                  <c:v>42.527931551691182</c:v>
                </c:pt>
                <c:pt idx="242">
                  <c:v>43.345111033846997</c:v>
                </c:pt>
                <c:pt idx="243">
                  <c:v>44.158364791199872</c:v>
                </c:pt>
                <c:pt idx="244">
                  <c:v>44.967534675651159</c:v>
                </c:pt>
                <c:pt idx="245">
                  <c:v>45.772470931943104</c:v>
                </c:pt>
                <c:pt idx="246">
                  <c:v>46.573031636317175</c:v>
                </c:pt>
                <c:pt idx="247">
                  <c:v>47.369082195665634</c:v>
                </c:pt>
                <c:pt idx="248">
                  <c:v>48.160494899578566</c:v>
                </c:pt>
                <c:pt idx="249">
                  <c:v>48.947148518717547</c:v>
                </c:pt>
                <c:pt idx="250">
                  <c:v>49.728927943825738</c:v>
                </c:pt>
                <c:pt idx="251">
                  <c:v>50.50572386043585</c:v>
                </c:pt>
                <c:pt idx="252">
                  <c:v>51.277432454981721</c:v>
                </c:pt>
                <c:pt idx="253">
                  <c:v>52.043955148573097</c:v>
                </c:pt>
                <c:pt idx="254">
                  <c:v>52.805198355169814</c:v>
                </c:pt>
                <c:pt idx="255">
                  <c:v>53.561073261302774</c:v>
                </c:pt>
                <c:pt idx="256">
                  <c:v>54.311495624844504</c:v>
                </c:pt>
                <c:pt idx="257">
                  <c:v>55.056385590640012</c:v>
                </c:pt>
                <c:pt idx="258">
                  <c:v>55.795667521075679</c:v>
                </c:pt>
                <c:pt idx="259">
                  <c:v>56.52926983989601</c:v>
                </c:pt>
                <c:pt idx="260">
                  <c:v>57.257124887780627</c:v>
                </c:pt>
                <c:pt idx="261">
                  <c:v>57.979168788369947</c:v>
                </c:pt>
                <c:pt idx="262">
                  <c:v>58.695341323582603</c:v>
                </c:pt>
                <c:pt idx="263">
                  <c:v>59.405585817202329</c:v>
                </c:pt>
                <c:pt idx="264">
                  <c:v>60.109849025830798</c:v>
                </c:pt>
                <c:pt idx="265">
                  <c:v>60.808081036406634</c:v>
                </c:pt>
                <c:pt idx="266">
                  <c:v>61.500235169582631</c:v>
                </c:pt>
                <c:pt idx="267">
                  <c:v>62.186267888333553</c:v>
                </c:pt>
                <c:pt idx="268">
                  <c:v>62.866138711238236</c:v>
                </c:pt>
                <c:pt idx="269">
                  <c:v>63.539810129942595</c:v>
                </c:pt>
                <c:pt idx="270">
                  <c:v>64.207247530365564</c:v>
                </c:pt>
                <c:pt idx="271">
                  <c:v>64.868419117259521</c:v>
                </c:pt>
                <c:pt idx="272">
                  <c:v>65.523295841780339</c:v>
                </c:pt>
                <c:pt idx="273">
                  <c:v>66.171851331760877</c:v>
                </c:pt>
                <c:pt idx="274">
                  <c:v>66.814061824416612</c:v>
                </c:pt>
                <c:pt idx="275">
                  <c:v>67.449906101242178</c:v>
                </c:pt>
                <c:pt idx="276">
                  <c:v>68.079365424885708</c:v>
                </c:pt>
                <c:pt idx="277">
                  <c:v>68.702423477811408</c:v>
                </c:pt>
                <c:pt idx="278">
                  <c:v>69.319066302583082</c:v>
                </c:pt>
                <c:pt idx="279">
                  <c:v>69.929282243620605</c:v>
                </c:pt>
                <c:pt idx="280">
                  <c:v>70.533061890298299</c:v>
                </c:pt>
                <c:pt idx="281">
                  <c:v>71.13039802127021</c:v>
                </c:pt>
                <c:pt idx="282">
                  <c:v>71.721285549920566</c:v>
                </c:pt>
                <c:pt idx="283">
                  <c:v>72.305721470850216</c:v>
                </c:pt>
                <c:pt idx="284">
                  <c:v>72.883704807321266</c:v>
                </c:pt>
                <c:pt idx="285">
                  <c:v>73.455236559591071</c:v>
                </c:pt>
                <c:pt idx="286">
                  <c:v>74.020319654076616</c:v>
                </c:pt>
                <c:pt idx="287">
                  <c:v>74.578958893297354</c:v>
                </c:pt>
                <c:pt idx="288">
                  <c:v>75.131160906552097</c:v>
                </c:pt>
                <c:pt idx="289">
                  <c:v>75.676934101291408</c:v>
                </c:pt>
                <c:pt idx="290">
                  <c:v>76.216288615153005</c:v>
                </c:pt>
                <c:pt idx="291">
                  <c:v>76.74923626863206</c:v>
                </c:pt>
                <c:pt idx="292">
                  <c:v>77.275790518363266</c:v>
                </c:pt>
                <c:pt idx="293">
                  <c:v>77.795966410994993</c:v>
                </c:pt>
                <c:pt idx="294">
                  <c:v>78.309780537639597</c:v>
                </c:pt>
                <c:pt idx="295">
                  <c:v>78.81725098888694</c:v>
                </c:pt>
                <c:pt idx="296">
                  <c:v>79.318397310370713</c:v>
                </c:pt>
                <c:pt idx="297">
                  <c:v>79.813240458879704</c:v>
                </c:pt>
                <c:pt idx="298">
                  <c:v>80.301802759008311</c:v>
                </c:pt>
                <c:pt idx="299">
                  <c:v>80.784107860341848</c:v>
                </c:pt>
                <c:pt idx="300">
                  <c:v>81.26018069517464</c:v>
                </c:pt>
                <c:pt idx="301">
                  <c:v>81.730047436759108</c:v>
                </c:pt>
                <c:pt idx="302">
                  <c:v>82.193735458086508</c:v>
                </c:pt>
                <c:pt idx="303">
                  <c:v>82.651273291199573</c:v>
                </c:pt>
                <c:pt idx="304">
                  <c:v>83.102690587039149</c:v>
                </c:pt>
                <c:pt idx="305">
                  <c:v>83.548018075827159</c:v>
                </c:pt>
                <c:pt idx="306">
                  <c:v>83.987287527988499</c:v>
                </c:pt>
                <c:pt idx="307">
                  <c:v>84.42053171561551</c:v>
                </c:pt>
                <c:pt idx="308">
                  <c:v>84.847784374478366</c:v>
                </c:pt>
                <c:pt idx="309">
                  <c:v>85.269080166585198</c:v>
                </c:pt>
                <c:pt idx="310">
                  <c:v>85.684454643295936</c:v>
                </c:pt>
                <c:pt idx="311">
                  <c:v>86.093944208993832</c:v>
                </c:pt>
                <c:pt idx="312">
                  <c:v>86.497586085318389</c:v>
                </c:pt>
                <c:pt idx="313">
                  <c:v>86.895418275963962</c:v>
                </c:pt>
                <c:pt idx="314">
                  <c:v>87.287479532047286</c:v>
                </c:pt>
                <c:pt idx="315">
                  <c:v>87.673809318047901</c:v>
                </c:pt>
                <c:pt idx="316">
                  <c:v>88.054447778324601</c:v>
                </c:pt>
                <c:pt idx="317">
                  <c:v>88.429435704210974</c:v>
                </c:pt>
                <c:pt idx="318">
                  <c:v>88.798814501693073</c:v>
                </c:pt>
                <c:pt idx="319">
                  <c:v>89.162626159671461</c:v>
                </c:pt>
                <c:pt idx="320">
                  <c:v>89.520913218810051</c:v>
                </c:pt>
                <c:pt idx="321">
                  <c:v>89.87371874097343</c:v>
                </c:pt>
                <c:pt idx="322">
                  <c:v>90.221086279254337</c:v>
                </c:pt>
                <c:pt idx="323">
                  <c:v>90.563059848592275</c:v>
                </c:pt>
                <c:pt idx="324">
                  <c:v>90.899683896984058</c:v>
                </c:pt>
                <c:pt idx="325">
                  <c:v>91.231003277286845</c:v>
                </c:pt>
                <c:pt idx="326">
                  <c:v>91.557063219613312</c:v>
                </c:pt>
                <c:pt idx="327">
                  <c:v>91.877909304318976</c:v>
                </c:pt>
                <c:pt idx="328">
                  <c:v>92.193587435580739</c:v>
                </c:pt>
                <c:pt idx="329">
                  <c:v>92.504143815565271</c:v>
                </c:pt>
                <c:pt idx="330">
                  <c:v>92.809624919186277</c:v>
                </c:pt>
                <c:pt idx="331">
                  <c:v>93.1100774694481</c:v>
                </c:pt>
                <c:pt idx="332">
                  <c:v>93.405548413373992</c:v>
                </c:pt>
                <c:pt idx="333">
                  <c:v>93.69608489851602</c:v>
                </c:pt>
                <c:pt idx="334">
                  <c:v>93.981734250043843</c:v>
                </c:pt>
                <c:pt idx="335">
                  <c:v>94.262543948409132</c:v>
                </c:pt>
                <c:pt idx="336">
                  <c:v>94.538561607581684</c:v>
                </c:pt>
                <c:pt idx="337">
                  <c:v>94.809834953853667</c:v>
                </c:pt>
                <c:pt idx="338">
                  <c:v>95.076411805207513</c:v>
                </c:pt>
                <c:pt idx="339">
                  <c:v>95.338340051242923</c:v>
                </c:pt>
                <c:pt idx="340">
                  <c:v>95.595667633658152</c:v>
                </c:pt>
                <c:pt idx="341">
                  <c:v>95.848442527280639</c:v>
                </c:pt>
                <c:pt idx="342">
                  <c:v>96.096712721641168</c:v>
                </c:pt>
                <c:pt idx="343">
                  <c:v>96.34052620308654</c:v>
                </c:pt>
                <c:pt idx="344">
                  <c:v>96.579930937424365</c:v>
                </c:pt>
                <c:pt idx="345">
                  <c:v>96.814974853094157</c:v>
                </c:pt>
                <c:pt idx="346">
                  <c:v>97.045705824858445</c:v>
                </c:pt>
                <c:pt idx="347">
                  <c:v>97.27217165800738</c:v>
                </c:pt>
                <c:pt idx="348">
                  <c:v>97.494420073070032</c:v>
                </c:pt>
                <c:pt idx="349">
                  <c:v>97.712498691025772</c:v>
                </c:pt>
                <c:pt idx="350">
                  <c:v>97.926455019008642</c:v>
                </c:pt>
                <c:pt idx="351">
                  <c:v>98.136336436497388</c:v>
                </c:pt>
                <c:pt idx="352">
                  <c:v>98.342190181984165</c:v>
                </c:pt>
                <c:pt idx="353">
                  <c:v>98.544063340114334</c:v>
                </c:pt>
                <c:pt idx="354">
                  <c:v>98.742002829289831</c:v>
                </c:pt>
                <c:pt idx="355">
                  <c:v>98.936055389728551</c:v>
                </c:pt>
                <c:pt idx="356">
                  <c:v>99.126267571971937</c:v>
                </c:pt>
                <c:pt idx="357">
                  <c:v>99.312685725833148</c:v>
                </c:pt>
                <c:pt idx="358">
                  <c:v>99.49535598977775</c:v>
                </c:pt>
                <c:pt idx="359">
                  <c:v>99.67432428072928</c:v>
                </c:pt>
                <c:pt idx="360">
                  <c:v>99.849636284291307</c:v>
                </c:pt>
                <c:pt idx="361">
                  <c:v>100.02133744537845</c:v>
                </c:pt>
                <c:pt idx="362">
                  <c:v>100.18947295924805</c:v>
                </c:pt>
                <c:pt idx="363">
                  <c:v>100.35408776292451</c:v>
                </c:pt>
                <c:pt idx="364">
                  <c:v>100.51522652700811</c:v>
                </c:pt>
                <c:pt idx="365">
                  <c:v>100.67293364786066</c:v>
                </c:pt>
                <c:pt idx="366">
                  <c:v>100.82725324015932</c:v>
                </c:pt>
                <c:pt idx="367">
                  <c:v>100.97822912981101</c:v>
                </c:pt>
                <c:pt idx="368">
                  <c:v>101.12590484721925</c:v>
                </c:pt>
                <c:pt idx="369">
                  <c:v>101.27032362089527</c:v>
                </c:pt>
                <c:pt idx="370">
                  <c:v>101.41152837140572</c:v>
                </c:pt>
                <c:pt idx="371">
                  <c:v>101.54956170564881</c:v>
                </c:pt>
                <c:pt idx="372">
                  <c:v>101.68446591145096</c:v>
                </c:pt>
                <c:pt idx="373">
                  <c:v>101.81628295247648</c:v>
                </c:pt>
                <c:pt idx="374">
                  <c:v>101.94505446344215</c:v>
                </c:pt>
                <c:pt idx="375">
                  <c:v>102.07082174562902</c:v>
                </c:pt>
                <c:pt idx="376">
                  <c:v>102.19362576268412</c:v>
                </c:pt>
                <c:pt idx="377">
                  <c:v>102.31350713670403</c:v>
                </c:pt>
                <c:pt idx="378">
                  <c:v>102.43050614459317</c:v>
                </c:pt>
                <c:pt idx="379">
                  <c:v>102.54466271468922</c:v>
                </c:pt>
                <c:pt idx="380">
                  <c:v>102.6560164236485</c:v>
                </c:pt>
                <c:pt idx="381">
                  <c:v>102.76460649358374</c:v>
                </c:pt>
                <c:pt idx="382">
                  <c:v>102.87047178944754</c:v>
                </c:pt>
                <c:pt idx="383">
                  <c:v>102.97365081665393</c:v>
                </c:pt>
                <c:pt idx="384">
                  <c:v>103.07418171893167</c:v>
                </c:pt>
                <c:pt idx="385">
                  <c:v>103.07427963166846</c:v>
                </c:pt>
                <c:pt idx="386">
                  <c:v>103.07437754183611</c:v>
                </c:pt>
                <c:pt idx="387">
                  <c:v>103.07447544943469</c:v>
                </c:pt>
                <c:pt idx="388">
                  <c:v>103.07457335446422</c:v>
                </c:pt>
                <c:pt idx="389">
                  <c:v>103.07467125692474</c:v>
                </c:pt>
                <c:pt idx="390">
                  <c:v>103.07476915681629</c:v>
                </c:pt>
                <c:pt idx="391">
                  <c:v>103.07486705413889</c:v>
                </c:pt>
                <c:pt idx="392">
                  <c:v>103.0749649488926</c:v>
                </c:pt>
                <c:pt idx="393">
                  <c:v>103.07506284107744</c:v>
                </c:pt>
                <c:pt idx="394">
                  <c:v>103.07516073069344</c:v>
                </c:pt>
                <c:pt idx="395">
                  <c:v>103.07525861774066</c:v>
                </c:pt>
                <c:pt idx="396">
                  <c:v>103.07535650221912</c:v>
                </c:pt>
                <c:pt idx="397">
                  <c:v>103.07545438412888</c:v>
                </c:pt>
                <c:pt idx="398">
                  <c:v>103.07555226346993</c:v>
                </c:pt>
                <c:pt idx="399">
                  <c:v>103.07565014024235</c:v>
                </c:pt>
                <c:pt idx="400">
                  <c:v>103.07574801444616</c:v>
                </c:pt>
                <c:pt idx="401">
                  <c:v>103.0758458860814</c:v>
                </c:pt>
                <c:pt idx="402">
                  <c:v>103.0759437551481</c:v>
                </c:pt>
                <c:pt idx="403">
                  <c:v>103.07604162164631</c:v>
                </c:pt>
                <c:pt idx="404">
                  <c:v>103.07613948557608</c:v>
                </c:pt>
                <c:pt idx="405">
                  <c:v>103.07623734693739</c:v>
                </c:pt>
                <c:pt idx="406">
                  <c:v>103.07633520573033</c:v>
                </c:pt>
                <c:pt idx="407">
                  <c:v>103.07643306195493</c:v>
                </c:pt>
                <c:pt idx="408">
                  <c:v>103.0765309156112</c:v>
                </c:pt>
                <c:pt idx="409">
                  <c:v>103.07662876669922</c:v>
                </c:pt>
                <c:pt idx="410">
                  <c:v>103.07672661521897</c:v>
                </c:pt>
                <c:pt idx="411">
                  <c:v>103.07682446117055</c:v>
                </c:pt>
                <c:pt idx="412">
                  <c:v>103.07692230455393</c:v>
                </c:pt>
                <c:pt idx="413">
                  <c:v>103.07702014536922</c:v>
                </c:pt>
                <c:pt idx="414">
                  <c:v>103.07711798361639</c:v>
                </c:pt>
                <c:pt idx="415">
                  <c:v>103.07721581929552</c:v>
                </c:pt>
                <c:pt idx="416">
                  <c:v>103.07731365240662</c:v>
                </c:pt>
                <c:pt idx="417">
                  <c:v>103.07741148294974</c:v>
                </c:pt>
                <c:pt idx="418">
                  <c:v>103.07750931092491</c:v>
                </c:pt>
                <c:pt idx="419">
                  <c:v>103.07760713633216</c:v>
                </c:pt>
                <c:pt idx="420">
                  <c:v>103.07770495917156</c:v>
                </c:pt>
                <c:pt idx="421">
                  <c:v>103.0778027794431</c:v>
                </c:pt>
                <c:pt idx="422">
                  <c:v>103.07790059714686</c:v>
                </c:pt>
                <c:pt idx="423">
                  <c:v>103.07799841228287</c:v>
                </c:pt>
                <c:pt idx="424">
                  <c:v>103.07809622485114</c:v>
                </c:pt>
                <c:pt idx="425">
                  <c:v>103.07819403485173</c:v>
                </c:pt>
                <c:pt idx="426">
                  <c:v>103.07829184228467</c:v>
                </c:pt>
                <c:pt idx="427">
                  <c:v>103.07838964715</c:v>
                </c:pt>
                <c:pt idx="428">
                  <c:v>103.07848744944775</c:v>
                </c:pt>
                <c:pt idx="429">
                  <c:v>103.07858524917795</c:v>
                </c:pt>
                <c:pt idx="430">
                  <c:v>103.07868304634066</c:v>
                </c:pt>
                <c:pt idx="431">
                  <c:v>103.07878084093589</c:v>
                </c:pt>
                <c:pt idx="432">
                  <c:v>103.07887863296371</c:v>
                </c:pt>
                <c:pt idx="433">
                  <c:v>103.07897642242412</c:v>
                </c:pt>
                <c:pt idx="434">
                  <c:v>103.07907420931717</c:v>
                </c:pt>
                <c:pt idx="435">
                  <c:v>103.07917199364292</c:v>
                </c:pt>
                <c:pt idx="436">
                  <c:v>103.07926977540137</c:v>
                </c:pt>
                <c:pt idx="437">
                  <c:v>103.07936755459258</c:v>
                </c:pt>
                <c:pt idx="438">
                  <c:v>103.07946533121657</c:v>
                </c:pt>
                <c:pt idx="439">
                  <c:v>103.07956310527341</c:v>
                </c:pt>
                <c:pt idx="440">
                  <c:v>103.0796608767631</c:v>
                </c:pt>
                <c:pt idx="441">
                  <c:v>103.0797586456857</c:v>
                </c:pt>
                <c:pt idx="442">
                  <c:v>103.07985641204122</c:v>
                </c:pt>
                <c:pt idx="443">
                  <c:v>103.07995417582973</c:v>
                </c:pt>
                <c:pt idx="444">
                  <c:v>103.08005193705124</c:v>
                </c:pt>
                <c:pt idx="445">
                  <c:v>103.0801496957058</c:v>
                </c:pt>
                <c:pt idx="446">
                  <c:v>103.08024745179345</c:v>
                </c:pt>
                <c:pt idx="447">
                  <c:v>103.08034520531423</c:v>
                </c:pt>
                <c:pt idx="448">
                  <c:v>103.08044295626817</c:v>
                </c:pt>
                <c:pt idx="449">
                  <c:v>103.08054070465529</c:v>
                </c:pt>
                <c:pt idx="450">
                  <c:v>103.08063845047565</c:v>
                </c:pt>
                <c:pt idx="451">
                  <c:v>103.08073619372928</c:v>
                </c:pt>
                <c:pt idx="452">
                  <c:v>103.08083393441622</c:v>
                </c:pt>
                <c:pt idx="453">
                  <c:v>103.08093167253648</c:v>
                </c:pt>
                <c:pt idx="454">
                  <c:v>103.08102940809015</c:v>
                </c:pt>
                <c:pt idx="455">
                  <c:v>103.08112714107722</c:v>
                </c:pt>
                <c:pt idx="456">
                  <c:v>103.08122487149775</c:v>
                </c:pt>
                <c:pt idx="457">
                  <c:v>103.08132259935176</c:v>
                </c:pt>
                <c:pt idx="458">
                  <c:v>103.0814203246393</c:v>
                </c:pt>
                <c:pt idx="459">
                  <c:v>103.08151804736042</c:v>
                </c:pt>
                <c:pt idx="460">
                  <c:v>103.08161576751512</c:v>
                </c:pt>
                <c:pt idx="461">
                  <c:v>103.08171348510346</c:v>
                </c:pt>
                <c:pt idx="462">
                  <c:v>103.08181120012549</c:v>
                </c:pt>
                <c:pt idx="463">
                  <c:v>103.08190891258123</c:v>
                </c:pt>
                <c:pt idx="464">
                  <c:v>103.0820066224707</c:v>
                </c:pt>
                <c:pt idx="465">
                  <c:v>103.08210432979396</c:v>
                </c:pt>
                <c:pt idx="466">
                  <c:v>103.08220203455105</c:v>
                </c:pt>
                <c:pt idx="467">
                  <c:v>103.08229973674199</c:v>
                </c:pt>
                <c:pt idx="468">
                  <c:v>103.08239743636683</c:v>
                </c:pt>
                <c:pt idx="469">
                  <c:v>103.0824951334256</c:v>
                </c:pt>
                <c:pt idx="470">
                  <c:v>103.08259282791832</c:v>
                </c:pt>
                <c:pt idx="471">
                  <c:v>103.08269051984506</c:v>
                </c:pt>
                <c:pt idx="472">
                  <c:v>103.08278820920584</c:v>
                </c:pt>
                <c:pt idx="473">
                  <c:v>103.0828858960007</c:v>
                </c:pt>
                <c:pt idx="474">
                  <c:v>103.08298358022968</c:v>
                </c:pt>
                <c:pt idx="475">
                  <c:v>103.08308126189281</c:v>
                </c:pt>
                <c:pt idx="476">
                  <c:v>103.08317894099012</c:v>
                </c:pt>
                <c:pt idx="477">
                  <c:v>103.08327661752166</c:v>
                </c:pt>
                <c:pt idx="478">
                  <c:v>103.08337429148746</c:v>
                </c:pt>
                <c:pt idx="479">
                  <c:v>103.08347196288757</c:v>
                </c:pt>
                <c:pt idx="480">
                  <c:v>103.08356963172201</c:v>
                </c:pt>
                <c:pt idx="481">
                  <c:v>103.08366729799083</c:v>
                </c:pt>
                <c:pt idx="482">
                  <c:v>103.08376496169404</c:v>
                </c:pt>
                <c:pt idx="483">
                  <c:v>103.08386262283172</c:v>
                </c:pt>
                <c:pt idx="484">
                  <c:v>103.08396028140385</c:v>
                </c:pt>
                <c:pt idx="485">
                  <c:v>103.08405793741052</c:v>
                </c:pt>
                <c:pt idx="486">
                  <c:v>103.08415559085175</c:v>
                </c:pt>
                <c:pt idx="487">
                  <c:v>103.08425324172758</c:v>
                </c:pt>
                <c:pt idx="488">
                  <c:v>103.08435089003801</c:v>
                </c:pt>
                <c:pt idx="489">
                  <c:v>103.08444853578314</c:v>
                </c:pt>
                <c:pt idx="490">
                  <c:v>103.08454617896295</c:v>
                </c:pt>
                <c:pt idx="491">
                  <c:v>103.08464381957752</c:v>
                </c:pt>
                <c:pt idx="492">
                  <c:v>103.08474145762686</c:v>
                </c:pt>
                <c:pt idx="493">
                  <c:v>103.08483909311103</c:v>
                </c:pt>
                <c:pt idx="494">
                  <c:v>103.08493672603001</c:v>
                </c:pt>
                <c:pt idx="495">
                  <c:v>103.0850343563839</c:v>
                </c:pt>
                <c:pt idx="496">
                  <c:v>103.08513198417272</c:v>
                </c:pt>
                <c:pt idx="497">
                  <c:v>103.08522960939651</c:v>
                </c:pt>
                <c:pt idx="498">
                  <c:v>103.08532723205526</c:v>
                </c:pt>
                <c:pt idx="499">
                  <c:v>103.08542485214907</c:v>
                </c:pt>
                <c:pt idx="500">
                  <c:v>103.08552246967795</c:v>
                </c:pt>
                <c:pt idx="501">
                  <c:v>103.08562008464195</c:v>
                </c:pt>
                <c:pt idx="502">
                  <c:v>103.08571769704108</c:v>
                </c:pt>
                <c:pt idx="503">
                  <c:v>103.08581530687539</c:v>
                </c:pt>
                <c:pt idx="504">
                  <c:v>103.08591291414491</c:v>
                </c:pt>
                <c:pt idx="505">
                  <c:v>103.0860105188497</c:v>
                </c:pt>
                <c:pt idx="506">
                  <c:v>103.08610812098978</c:v>
                </c:pt>
                <c:pt idx="507">
                  <c:v>103.08620572056518</c:v>
                </c:pt>
                <c:pt idx="508">
                  <c:v>103.08630331757595</c:v>
                </c:pt>
                <c:pt idx="509">
                  <c:v>103.08640091202213</c:v>
                </c:pt>
                <c:pt idx="510">
                  <c:v>103.08649850390374</c:v>
                </c:pt>
                <c:pt idx="511">
                  <c:v>103.08659609322083</c:v>
                </c:pt>
                <c:pt idx="512">
                  <c:v>103.08669367997344</c:v>
                </c:pt>
                <c:pt idx="513">
                  <c:v>103.08679126416159</c:v>
                </c:pt>
                <c:pt idx="514">
                  <c:v>103.08688884578532</c:v>
                </c:pt>
                <c:pt idx="515">
                  <c:v>103.08698642484467</c:v>
                </c:pt>
                <c:pt idx="516">
                  <c:v>103.08708400133969</c:v>
                </c:pt>
                <c:pt idx="517">
                  <c:v>103.08718157527041</c:v>
                </c:pt>
                <c:pt idx="518">
                  <c:v>103.08727914663685</c:v>
                </c:pt>
                <c:pt idx="519">
                  <c:v>103.08737671543905</c:v>
                </c:pt>
                <c:pt idx="520">
                  <c:v>103.08747428167707</c:v>
                </c:pt>
                <c:pt idx="521">
                  <c:v>103.08757184535095</c:v>
                </c:pt>
                <c:pt idx="522">
                  <c:v>103.08766940646071</c:v>
                </c:pt>
                <c:pt idx="523">
                  <c:v>103.08776696500637</c:v>
                </c:pt>
                <c:pt idx="524">
                  <c:v>103.08786452098798</c:v>
                </c:pt>
                <c:pt idx="525">
                  <c:v>103.08796207440557</c:v>
                </c:pt>
                <c:pt idx="526">
                  <c:v>103.08805962525921</c:v>
                </c:pt>
                <c:pt idx="527">
                  <c:v>103.08815717354891</c:v>
                </c:pt>
                <c:pt idx="528">
                  <c:v>103.0882547192747</c:v>
                </c:pt>
                <c:pt idx="529">
                  <c:v>103.08835226243664</c:v>
                </c:pt>
                <c:pt idx="530">
                  <c:v>103.08844980303476</c:v>
                </c:pt>
                <c:pt idx="531">
                  <c:v>103.08854734106909</c:v>
                </c:pt>
                <c:pt idx="532">
                  <c:v>103.08864487653965</c:v>
                </c:pt>
                <c:pt idx="533">
                  <c:v>103.08874240944651</c:v>
                </c:pt>
                <c:pt idx="534">
                  <c:v>103.08883993978968</c:v>
                </c:pt>
                <c:pt idx="535">
                  <c:v>103.08893746756922</c:v>
                </c:pt>
                <c:pt idx="536">
                  <c:v>103.08903499278514</c:v>
                </c:pt>
                <c:pt idx="537">
                  <c:v>103.08913251543751</c:v>
                </c:pt>
                <c:pt idx="538">
                  <c:v>103.08923003552634</c:v>
                </c:pt>
                <c:pt idx="539">
                  <c:v>103.08932755305169</c:v>
                </c:pt>
                <c:pt idx="540">
                  <c:v>103.08942506801357</c:v>
                </c:pt>
                <c:pt idx="541">
                  <c:v>103.08952258041201</c:v>
                </c:pt>
                <c:pt idx="542">
                  <c:v>103.08962009024708</c:v>
                </c:pt>
                <c:pt idx="543">
                  <c:v>103.08971759751878</c:v>
                </c:pt>
                <c:pt idx="544">
                  <c:v>103.08981510222721</c:v>
                </c:pt>
                <c:pt idx="545">
                  <c:v>103.08991260437234</c:v>
                </c:pt>
                <c:pt idx="546">
                  <c:v>103.09001010395424</c:v>
                </c:pt>
                <c:pt idx="547">
                  <c:v>103.09010760097294</c:v>
                </c:pt>
                <c:pt idx="548">
                  <c:v>103.09020509542849</c:v>
                </c:pt>
                <c:pt idx="549">
                  <c:v>103.09030258732088</c:v>
                </c:pt>
                <c:pt idx="550">
                  <c:v>103.0904000766502</c:v>
                </c:pt>
                <c:pt idx="551">
                  <c:v>103.09049756341645</c:v>
                </c:pt>
                <c:pt idx="552">
                  <c:v>103.0905950476197</c:v>
                </c:pt>
                <c:pt idx="553">
                  <c:v>103.09069252925997</c:v>
                </c:pt>
                <c:pt idx="554">
                  <c:v>103.09079000833729</c:v>
                </c:pt>
                <c:pt idx="555">
                  <c:v>103.09088748485171</c:v>
                </c:pt>
                <c:pt idx="556">
                  <c:v>103.09098495880325</c:v>
                </c:pt>
                <c:pt idx="557">
                  <c:v>103.09108243019195</c:v>
                </c:pt>
                <c:pt idx="558">
                  <c:v>103.09117989901786</c:v>
                </c:pt>
                <c:pt idx="559">
                  <c:v>103.09127736528102</c:v>
                </c:pt>
                <c:pt idx="560">
                  <c:v>103.09137482898143</c:v>
                </c:pt>
                <c:pt idx="561">
                  <c:v>103.09147229011917</c:v>
                </c:pt>
                <c:pt idx="562">
                  <c:v>103.09156974869427</c:v>
                </c:pt>
                <c:pt idx="563">
                  <c:v>103.09166720470675</c:v>
                </c:pt>
                <c:pt idx="564">
                  <c:v>103.09176465815665</c:v>
                </c:pt>
                <c:pt idx="565">
                  <c:v>103.09186210904402</c:v>
                </c:pt>
                <c:pt idx="566">
                  <c:v>103.09195955736887</c:v>
                </c:pt>
                <c:pt idx="567">
                  <c:v>103.09205700313125</c:v>
                </c:pt>
                <c:pt idx="568">
                  <c:v>103.09215444633124</c:v>
                </c:pt>
                <c:pt idx="569">
                  <c:v>103.0922518869688</c:v>
                </c:pt>
                <c:pt idx="570">
                  <c:v>103.09234932504401</c:v>
                </c:pt>
                <c:pt idx="571">
                  <c:v>103.0924467605569</c:v>
                </c:pt>
                <c:pt idx="572">
                  <c:v>103.09254419350752</c:v>
                </c:pt>
                <c:pt idx="573">
                  <c:v>103.09264162389589</c:v>
                </c:pt>
                <c:pt idx="574">
                  <c:v>103.09273905172205</c:v>
                </c:pt>
                <c:pt idx="575">
                  <c:v>103.09283647698604</c:v>
                </c:pt>
                <c:pt idx="576">
                  <c:v>103.09293389968788</c:v>
                </c:pt>
                <c:pt idx="577">
                  <c:v>103.09303131982763</c:v>
                </c:pt>
                <c:pt idx="578">
                  <c:v>103.09312873740534</c:v>
                </c:pt>
                <c:pt idx="579">
                  <c:v>103.093226152421</c:v>
                </c:pt>
                <c:pt idx="580">
                  <c:v>103.09332356487468</c:v>
                </c:pt>
                <c:pt idx="581">
                  <c:v>103.09342097476642</c:v>
                </c:pt>
                <c:pt idx="582">
                  <c:v>103.09351838209624</c:v>
                </c:pt>
                <c:pt idx="583">
                  <c:v>103.09361578686416</c:v>
                </c:pt>
                <c:pt idx="584">
                  <c:v>103.09371318907026</c:v>
                </c:pt>
                <c:pt idx="585">
                  <c:v>103.09381058871455</c:v>
                </c:pt>
                <c:pt idx="586">
                  <c:v>103.09390798579706</c:v>
                </c:pt>
                <c:pt idx="587">
                  <c:v>103.09400538031785</c:v>
                </c:pt>
                <c:pt idx="588">
                  <c:v>103.09410277227694</c:v>
                </c:pt>
                <c:pt idx="589">
                  <c:v>103.09420016167438</c:v>
                </c:pt>
                <c:pt idx="590">
                  <c:v>103.09429754851018</c:v>
                </c:pt>
                <c:pt idx="591">
                  <c:v>103.09439493278443</c:v>
                </c:pt>
                <c:pt idx="592">
                  <c:v>103.09449231449712</c:v>
                </c:pt>
                <c:pt idx="593">
                  <c:v>103.09458969364829</c:v>
                </c:pt>
                <c:pt idx="594">
                  <c:v>103.094687070238</c:v>
                </c:pt>
                <c:pt idx="595">
                  <c:v>103.09478444426625</c:v>
                </c:pt>
                <c:pt idx="596">
                  <c:v>103.0948818157331</c:v>
                </c:pt>
                <c:pt idx="597">
                  <c:v>103.0949791846386</c:v>
                </c:pt>
                <c:pt idx="598">
                  <c:v>103.09507655098277</c:v>
                </c:pt>
                <c:pt idx="599">
                  <c:v>103.09517391476567</c:v>
                </c:pt>
                <c:pt idx="600">
                  <c:v>103.0952712759873</c:v>
                </c:pt>
                <c:pt idx="601">
                  <c:v>103.09536863464771</c:v>
                </c:pt>
                <c:pt idx="602">
                  <c:v>103.09546599074693</c:v>
                </c:pt>
                <c:pt idx="603">
                  <c:v>103.09556334428503</c:v>
                </c:pt>
                <c:pt idx="604">
                  <c:v>103.09566069526201</c:v>
                </c:pt>
                <c:pt idx="605">
                  <c:v>103.09575804367793</c:v>
                </c:pt>
                <c:pt idx="606">
                  <c:v>103.09585538953282</c:v>
                </c:pt>
                <c:pt idx="607">
                  <c:v>103.09595273282669</c:v>
                </c:pt>
                <c:pt idx="608">
                  <c:v>103.09605007355961</c:v>
                </c:pt>
                <c:pt idx="609">
                  <c:v>103.09614741173162</c:v>
                </c:pt>
                <c:pt idx="610">
                  <c:v>103.09624474734272</c:v>
                </c:pt>
                <c:pt idx="611">
                  <c:v>103.09634208039299</c:v>
                </c:pt>
                <c:pt idx="612">
                  <c:v>103.09643941088244</c:v>
                </c:pt>
                <c:pt idx="613">
                  <c:v>103.09653673881111</c:v>
                </c:pt>
                <c:pt idx="614">
                  <c:v>103.09663406417906</c:v>
                </c:pt>
                <c:pt idx="615">
                  <c:v>103.09673138698629</c:v>
                </c:pt>
                <c:pt idx="616">
                  <c:v>103.09682870723286</c:v>
                </c:pt>
                <c:pt idx="617">
                  <c:v>103.09692602491879</c:v>
                </c:pt>
                <c:pt idx="618">
                  <c:v>103.09702334004413</c:v>
                </c:pt>
                <c:pt idx="619">
                  <c:v>103.09712065260892</c:v>
                </c:pt>
                <c:pt idx="620">
                  <c:v>103.09721796261319</c:v>
                </c:pt>
                <c:pt idx="621">
                  <c:v>103.09731527005698</c:v>
                </c:pt>
                <c:pt idx="622">
                  <c:v>103.09741257494032</c:v>
                </c:pt>
                <c:pt idx="623">
                  <c:v>103.09750987726326</c:v>
                </c:pt>
                <c:pt idx="624">
                  <c:v>103.09760717702582</c:v>
                </c:pt>
                <c:pt idx="625">
                  <c:v>103.09770447422805</c:v>
                </c:pt>
                <c:pt idx="626">
                  <c:v>103.09780176886997</c:v>
                </c:pt>
                <c:pt idx="627">
                  <c:v>103.09789906095163</c:v>
                </c:pt>
                <c:pt idx="628">
                  <c:v>103.09799635047308</c:v>
                </c:pt>
                <c:pt idx="629">
                  <c:v>103.09809363743433</c:v>
                </c:pt>
                <c:pt idx="630">
                  <c:v>103.09819092183544</c:v>
                </c:pt>
                <c:pt idx="631">
                  <c:v>103.09828820367642</c:v>
                </c:pt>
                <c:pt idx="632">
                  <c:v>103.09838548295733</c:v>
                </c:pt>
                <c:pt idx="633">
                  <c:v>103.09848275967821</c:v>
                </c:pt>
                <c:pt idx="634">
                  <c:v>103.09858003383906</c:v>
                </c:pt>
                <c:pt idx="635">
                  <c:v>103.09867730543995</c:v>
                </c:pt>
                <c:pt idx="636">
                  <c:v>103.0987745744809</c:v>
                </c:pt>
                <c:pt idx="637">
                  <c:v>103.09887184096195</c:v>
                </c:pt>
                <c:pt idx="638">
                  <c:v>103.09896910488317</c:v>
                </c:pt>
                <c:pt idx="639">
                  <c:v>103.09906636624454</c:v>
                </c:pt>
                <c:pt idx="640">
                  <c:v>103.09916362504615</c:v>
                </c:pt>
                <c:pt idx="641">
                  <c:v>103.099260881288</c:v>
                </c:pt>
                <c:pt idx="642">
                  <c:v>103.09935813497015</c:v>
                </c:pt>
                <c:pt idx="643">
                  <c:v>103.0994553860926</c:v>
                </c:pt>
                <c:pt idx="644">
                  <c:v>103.09955263465544</c:v>
                </c:pt>
                <c:pt idx="645">
                  <c:v>103.09964988065867</c:v>
                </c:pt>
                <c:pt idx="646">
                  <c:v>103.09974712410234</c:v>
                </c:pt>
                <c:pt idx="647">
                  <c:v>103.09984436498647</c:v>
                </c:pt>
                <c:pt idx="648">
                  <c:v>103.09994160331111</c:v>
                </c:pt>
                <c:pt idx="649">
                  <c:v>103.1000388390763</c:v>
                </c:pt>
                <c:pt idx="650">
                  <c:v>103.10013607228208</c:v>
                </c:pt>
                <c:pt idx="651">
                  <c:v>103.10023330292847</c:v>
                </c:pt>
                <c:pt idx="652">
                  <c:v>103.10033053101553</c:v>
                </c:pt>
                <c:pt idx="653">
                  <c:v>103.10042775654328</c:v>
                </c:pt>
                <c:pt idx="654">
                  <c:v>103.10052497951176</c:v>
                </c:pt>
                <c:pt idx="655">
                  <c:v>103.10062219992101</c:v>
                </c:pt>
                <c:pt idx="656">
                  <c:v>103.10071941777105</c:v>
                </c:pt>
                <c:pt idx="657">
                  <c:v>103.10081663306192</c:v>
                </c:pt>
                <c:pt idx="658">
                  <c:v>103.10091384579368</c:v>
                </c:pt>
                <c:pt idx="659">
                  <c:v>103.10101105596635</c:v>
                </c:pt>
                <c:pt idx="660">
                  <c:v>103.10110826357997</c:v>
                </c:pt>
                <c:pt idx="661">
                  <c:v>103.10120546863457</c:v>
                </c:pt>
                <c:pt idx="662">
                  <c:v>103.10130267113021</c:v>
                </c:pt>
                <c:pt idx="663">
                  <c:v>103.10139987106689</c:v>
                </c:pt>
                <c:pt idx="664">
                  <c:v>103.10149706844469</c:v>
                </c:pt>
                <c:pt idx="665">
                  <c:v>103.10159426326361</c:v>
                </c:pt>
                <c:pt idx="666">
                  <c:v>103.10169145552369</c:v>
                </c:pt>
                <c:pt idx="667">
                  <c:v>103.101788645225</c:v>
                </c:pt>
                <c:pt idx="668">
                  <c:v>103.10188583236754</c:v>
                </c:pt>
                <c:pt idx="669">
                  <c:v>103.10198301695137</c:v>
                </c:pt>
                <c:pt idx="670">
                  <c:v>103.10208019897651</c:v>
                </c:pt>
                <c:pt idx="671">
                  <c:v>103.102177378443</c:v>
                </c:pt>
                <c:pt idx="672">
                  <c:v>103.10227455535087</c:v>
                </c:pt>
                <c:pt idx="673">
                  <c:v>103.10237172970018</c:v>
                </c:pt>
                <c:pt idx="674">
                  <c:v>103.10246890149097</c:v>
                </c:pt>
                <c:pt idx="675">
                  <c:v>103.10256607072324</c:v>
                </c:pt>
                <c:pt idx="676">
                  <c:v>103.10266323739704</c:v>
                </c:pt>
                <c:pt idx="677">
                  <c:v>103.10276040151243</c:v>
                </c:pt>
                <c:pt idx="678">
                  <c:v>103.10285756306942</c:v>
                </c:pt>
                <c:pt idx="679">
                  <c:v>103.10295472206806</c:v>
                </c:pt>
                <c:pt idx="680">
                  <c:v>103.10305187850838</c:v>
                </c:pt>
                <c:pt idx="681">
                  <c:v>103.10314903239045</c:v>
                </c:pt>
                <c:pt idx="682">
                  <c:v>103.10324618371425</c:v>
                </c:pt>
                <c:pt idx="683">
                  <c:v>103.10334333247984</c:v>
                </c:pt>
                <c:pt idx="684">
                  <c:v>103.10344047868728</c:v>
                </c:pt>
                <c:pt idx="685">
                  <c:v>103.10353762233656</c:v>
                </c:pt>
                <c:pt idx="686">
                  <c:v>103.10363476342775</c:v>
                </c:pt>
                <c:pt idx="687">
                  <c:v>103.1037319019609</c:v>
                </c:pt>
                <c:pt idx="688">
                  <c:v>103.10382903793602</c:v>
                </c:pt>
                <c:pt idx="689">
                  <c:v>103.10392617135315</c:v>
                </c:pt>
                <c:pt idx="690">
                  <c:v>103.10402330221234</c:v>
                </c:pt>
                <c:pt idx="691">
                  <c:v>103.1041204305136</c:v>
                </c:pt>
                <c:pt idx="692">
                  <c:v>103.104217556257</c:v>
                </c:pt>
                <c:pt idx="693">
                  <c:v>103.10431467944255</c:v>
                </c:pt>
                <c:pt idx="694">
                  <c:v>103.10441180007031</c:v>
                </c:pt>
                <c:pt idx="695">
                  <c:v>103.10450891814031</c:v>
                </c:pt>
                <c:pt idx="696">
                  <c:v>103.10460603365257</c:v>
                </c:pt>
                <c:pt idx="697">
                  <c:v>103.10470314660714</c:v>
                </c:pt>
                <c:pt idx="698">
                  <c:v>103.10480025700406</c:v>
                </c:pt>
                <c:pt idx="699">
                  <c:v>103.10489736484335</c:v>
                </c:pt>
                <c:pt idx="700">
                  <c:v>103.10499447012506</c:v>
                </c:pt>
                <c:pt idx="701">
                  <c:v>103.10509157284923</c:v>
                </c:pt>
                <c:pt idx="702">
                  <c:v>103.10518867301589</c:v>
                </c:pt>
                <c:pt idx="703">
                  <c:v>103.10528577062507</c:v>
                </c:pt>
                <c:pt idx="704">
                  <c:v>103.1053828656768</c:v>
                </c:pt>
                <c:pt idx="705">
                  <c:v>103.10547995817116</c:v>
                </c:pt>
                <c:pt idx="706">
                  <c:v>103.10557704810816</c:v>
                </c:pt>
                <c:pt idx="707">
                  <c:v>103.10567413548782</c:v>
                </c:pt>
                <c:pt idx="708">
                  <c:v>103.10577122031019</c:v>
                </c:pt>
                <c:pt idx="709">
                  <c:v>103.1058683025753</c:v>
                </c:pt>
                <c:pt idx="710">
                  <c:v>103.10596538228322</c:v>
                </c:pt>
                <c:pt idx="711">
                  <c:v>103.10606245943394</c:v>
                </c:pt>
                <c:pt idx="712">
                  <c:v>103.10615953402754</c:v>
                </c:pt>
                <c:pt idx="713">
                  <c:v>103.10625660606402</c:v>
                </c:pt>
                <c:pt idx="714">
                  <c:v>103.10635367554343</c:v>
                </c:pt>
                <c:pt idx="715">
                  <c:v>103.10645074246581</c:v>
                </c:pt>
                <c:pt idx="716">
                  <c:v>103.10654780683119</c:v>
                </c:pt>
                <c:pt idx="717">
                  <c:v>103.10664486863961</c:v>
                </c:pt>
                <c:pt idx="718">
                  <c:v>103.10674192789111</c:v>
                </c:pt>
                <c:pt idx="719">
                  <c:v>103.10683898458572</c:v>
                </c:pt>
                <c:pt idx="720">
                  <c:v>103.1069360387235</c:v>
                </c:pt>
                <c:pt idx="721">
                  <c:v>103.10703309030447</c:v>
                </c:pt>
                <c:pt idx="722">
                  <c:v>103.10713013932865</c:v>
                </c:pt>
                <c:pt idx="723">
                  <c:v>103.10722718579608</c:v>
                </c:pt>
                <c:pt idx="724">
                  <c:v>103.10732422970683</c:v>
                </c:pt>
                <c:pt idx="725">
                  <c:v>103.10742127106091</c:v>
                </c:pt>
                <c:pt idx="726">
                  <c:v>103.10751830985838</c:v>
                </c:pt>
                <c:pt idx="727">
                  <c:v>103.10761534609924</c:v>
                </c:pt>
                <c:pt idx="728">
                  <c:v>103.10771237978355</c:v>
                </c:pt>
                <c:pt idx="729">
                  <c:v>103.10780941091134</c:v>
                </c:pt>
                <c:pt idx="730">
                  <c:v>103.10790643948265</c:v>
                </c:pt>
                <c:pt idx="731">
                  <c:v>103.10800346549752</c:v>
                </c:pt>
                <c:pt idx="732">
                  <c:v>103.10810048895597</c:v>
                </c:pt>
                <c:pt idx="733">
                  <c:v>103.10819750985804</c:v>
                </c:pt>
                <c:pt idx="734">
                  <c:v>103.10829452820379</c:v>
                </c:pt>
                <c:pt idx="735">
                  <c:v>103.10839154399325</c:v>
                </c:pt>
                <c:pt idx="736">
                  <c:v>103.10848855722645</c:v>
                </c:pt>
                <c:pt idx="737">
                  <c:v>103.10858556790342</c:v>
                </c:pt>
                <c:pt idx="738">
                  <c:v>103.10868257602419</c:v>
                </c:pt>
                <c:pt idx="739">
                  <c:v>103.10877958158882</c:v>
                </c:pt>
                <c:pt idx="740">
                  <c:v>103.10887658459734</c:v>
                </c:pt>
                <c:pt idx="741">
                  <c:v>103.10897358504977</c:v>
                </c:pt>
                <c:pt idx="742">
                  <c:v>103.10907058294617</c:v>
                </c:pt>
                <c:pt idx="743">
                  <c:v>103.10916757828656</c:v>
                </c:pt>
                <c:pt idx="744">
                  <c:v>103.10926457107098</c:v>
                </c:pt>
                <c:pt idx="745">
                  <c:v>103.10936156129948</c:v>
                </c:pt>
                <c:pt idx="746">
                  <c:v>103.10945854897207</c:v>
                </c:pt>
                <c:pt idx="747">
                  <c:v>103.1095555340888</c:v>
                </c:pt>
                <c:pt idx="748">
                  <c:v>103.10965251664972</c:v>
                </c:pt>
                <c:pt idx="749">
                  <c:v>103.10974949665486</c:v>
                </c:pt>
                <c:pt idx="750">
                  <c:v>103.10984647410424</c:v>
                </c:pt>
                <c:pt idx="751">
                  <c:v>103.10994344899792</c:v>
                </c:pt>
                <c:pt idx="752">
                  <c:v>103.11004042133594</c:v>
                </c:pt>
                <c:pt idx="753">
                  <c:v>103.11013739111829</c:v>
                </c:pt>
                <c:pt idx="754">
                  <c:v>103.11023435834505</c:v>
                </c:pt>
                <c:pt idx="755">
                  <c:v>103.11033132301625</c:v>
                </c:pt>
                <c:pt idx="756">
                  <c:v>103.11042828513192</c:v>
                </c:pt>
                <c:pt idx="757">
                  <c:v>103.1105252446921</c:v>
                </c:pt>
                <c:pt idx="758">
                  <c:v>103.11062220169683</c:v>
                </c:pt>
                <c:pt idx="759">
                  <c:v>103.11071915614613</c:v>
                </c:pt>
                <c:pt idx="760">
                  <c:v>103.11081610804007</c:v>
                </c:pt>
                <c:pt idx="761">
                  <c:v>103.11091305737865</c:v>
                </c:pt>
                <c:pt idx="762">
                  <c:v>103.11101000416193</c:v>
                </c:pt>
                <c:pt idx="763">
                  <c:v>103.11110694838995</c:v>
                </c:pt>
                <c:pt idx="764">
                  <c:v>103.11120389006271</c:v>
                </c:pt>
                <c:pt idx="765">
                  <c:v>103.11130082918029</c:v>
                </c:pt>
                <c:pt idx="766">
                  <c:v>103.11139776574271</c:v>
                </c:pt>
                <c:pt idx="767">
                  <c:v>103.11149469975</c:v>
                </c:pt>
                <c:pt idx="768">
                  <c:v>103.11159163120219</c:v>
                </c:pt>
                <c:pt idx="769">
                  <c:v>103.11168856009934</c:v>
                </c:pt>
                <c:pt idx="770">
                  <c:v>103.11178548644146</c:v>
                </c:pt>
                <c:pt idx="771">
                  <c:v>103.11188241022863</c:v>
                </c:pt>
                <c:pt idx="772">
                  <c:v>103.11197933146084</c:v>
                </c:pt>
                <c:pt idx="773">
                  <c:v>103.11207625013816</c:v>
                </c:pt>
                <c:pt idx="774">
                  <c:v>103.1121731662606</c:v>
                </c:pt>
                <c:pt idx="775">
                  <c:v>103.11227007982822</c:v>
                </c:pt>
                <c:pt idx="776">
                  <c:v>103.11236699084104</c:v>
                </c:pt>
                <c:pt idx="777">
                  <c:v>103.11246389929909</c:v>
                </c:pt>
                <c:pt idx="778">
                  <c:v>103.11256080520243</c:v>
                </c:pt>
                <c:pt idx="779">
                  <c:v>103.11265770855108</c:v>
                </c:pt>
                <c:pt idx="780">
                  <c:v>103.1127546093451</c:v>
                </c:pt>
                <c:pt idx="781">
                  <c:v>103.11285150758451</c:v>
                </c:pt>
                <c:pt idx="782">
                  <c:v>103.11294840326933</c:v>
                </c:pt>
                <c:pt idx="783">
                  <c:v>103.11304529639963</c:v>
                </c:pt>
                <c:pt idx="784">
                  <c:v>103.11314218697541</c:v>
                </c:pt>
                <c:pt idx="785">
                  <c:v>103.11323907499671</c:v>
                </c:pt>
                <c:pt idx="786">
                  <c:v>103.11333596046362</c:v>
                </c:pt>
                <c:pt idx="787">
                  <c:v>103.11343284337612</c:v>
                </c:pt>
                <c:pt idx="788">
                  <c:v>103.11352972373426</c:v>
                </c:pt>
                <c:pt idx="789">
                  <c:v>103.1136266015381</c:v>
                </c:pt>
                <c:pt idx="790">
                  <c:v>103.11372347678764</c:v>
                </c:pt>
                <c:pt idx="791">
                  <c:v>103.11382034948295</c:v>
                </c:pt>
                <c:pt idx="792">
                  <c:v>103.11391721962404</c:v>
                </c:pt>
                <c:pt idx="793">
                  <c:v>103.11401408721099</c:v>
                </c:pt>
                <c:pt idx="794">
                  <c:v>103.11411095224378</c:v>
                </c:pt>
                <c:pt idx="795">
                  <c:v>103.11420781472246</c:v>
                </c:pt>
                <c:pt idx="796">
                  <c:v>103.1143046746471</c:v>
                </c:pt>
                <c:pt idx="797">
                  <c:v>103.11440153201771</c:v>
                </c:pt>
                <c:pt idx="798">
                  <c:v>103.11449838683434</c:v>
                </c:pt>
                <c:pt idx="799">
                  <c:v>103.11459523909703</c:v>
                </c:pt>
                <c:pt idx="800">
                  <c:v>103.11469208880578</c:v>
                </c:pt>
                <c:pt idx="801">
                  <c:v>103.11478893596066</c:v>
                </c:pt>
                <c:pt idx="802">
                  <c:v>103.11488578056171</c:v>
                </c:pt>
                <c:pt idx="803">
                  <c:v>103.11498262260895</c:v>
                </c:pt>
                <c:pt idx="804">
                  <c:v>103.11507946210241</c:v>
                </c:pt>
                <c:pt idx="805">
                  <c:v>103.11517629904215</c:v>
                </c:pt>
                <c:pt idx="806">
                  <c:v>103.1152731334282</c:v>
                </c:pt>
                <c:pt idx="807">
                  <c:v>103.11536996526058</c:v>
                </c:pt>
                <c:pt idx="808">
                  <c:v>103.11546679453936</c:v>
                </c:pt>
                <c:pt idx="809">
                  <c:v>103.11556362126453</c:v>
                </c:pt>
                <c:pt idx="810">
                  <c:v>103.11566044543616</c:v>
                </c:pt>
                <c:pt idx="811">
                  <c:v>103.11575726705428</c:v>
                </c:pt>
                <c:pt idx="812">
                  <c:v>103.11585408611893</c:v>
                </c:pt>
                <c:pt idx="813">
                  <c:v>103.11595090263015</c:v>
                </c:pt>
                <c:pt idx="814">
                  <c:v>103.11604771658797</c:v>
                </c:pt>
                <c:pt idx="815">
                  <c:v>103.1161445279924</c:v>
                </c:pt>
                <c:pt idx="816">
                  <c:v>103.11624133684353</c:v>
                </c:pt>
                <c:pt idx="817">
                  <c:v>103.11633814314135</c:v>
                </c:pt>
                <c:pt idx="818">
                  <c:v>103.11643494688592</c:v>
                </c:pt>
                <c:pt idx="819">
                  <c:v>103.11653174807729</c:v>
                </c:pt>
                <c:pt idx="820">
                  <c:v>103.11662854671546</c:v>
                </c:pt>
                <c:pt idx="821">
                  <c:v>103.11672534280048</c:v>
                </c:pt>
                <c:pt idx="822">
                  <c:v>103.1168221363324</c:v>
                </c:pt>
                <c:pt idx="823">
                  <c:v>103.11691892731126</c:v>
                </c:pt>
                <c:pt idx="824">
                  <c:v>103.11701571573708</c:v>
                </c:pt>
                <c:pt idx="825">
                  <c:v>103.1171125016099</c:v>
                </c:pt>
                <c:pt idx="826">
                  <c:v>103.11720928492976</c:v>
                </c:pt>
                <c:pt idx="827">
                  <c:v>103.1173060656967</c:v>
                </c:pt>
                <c:pt idx="828">
                  <c:v>103.11740284391074</c:v>
                </c:pt>
                <c:pt idx="829">
                  <c:v>103.11749961957193</c:v>
                </c:pt>
                <c:pt idx="830">
                  <c:v>103.11759639268031</c:v>
                </c:pt>
                <c:pt idx="831">
                  <c:v>103.11769316323593</c:v>
                </c:pt>
                <c:pt idx="832">
                  <c:v>103.11778993123878</c:v>
                </c:pt>
                <c:pt idx="833">
                  <c:v>103.11788669668894</c:v>
                </c:pt>
                <c:pt idx="834">
                  <c:v>103.11798345958643</c:v>
                </c:pt>
                <c:pt idx="835">
                  <c:v>103.11808021993129</c:v>
                </c:pt>
                <c:pt idx="836">
                  <c:v>103.11817697772355</c:v>
                </c:pt>
                <c:pt idx="837">
                  <c:v>103.11827373296326</c:v>
                </c:pt>
                <c:pt idx="838">
                  <c:v>103.11837048565046</c:v>
                </c:pt>
                <c:pt idx="839">
                  <c:v>103.11846723578515</c:v>
                </c:pt>
                <c:pt idx="840">
                  <c:v>103.11856398336741</c:v>
                </c:pt>
                <c:pt idx="841">
                  <c:v>103.11866072839724</c:v>
                </c:pt>
                <c:pt idx="842">
                  <c:v>103.11875747087471</c:v>
                </c:pt>
                <c:pt idx="843">
                  <c:v>103.11885421079982</c:v>
                </c:pt>
                <c:pt idx="844">
                  <c:v>103.11895094817265</c:v>
                </c:pt>
                <c:pt idx="845">
                  <c:v>103.11904768299321</c:v>
                </c:pt>
                <c:pt idx="846">
                  <c:v>103.11914441526154</c:v>
                </c:pt>
                <c:pt idx="847">
                  <c:v>103.11924114497769</c:v>
                </c:pt>
                <c:pt idx="848">
                  <c:v>103.11933787214168</c:v>
                </c:pt>
                <c:pt idx="849">
                  <c:v>103.11943459675355</c:v>
                </c:pt>
                <c:pt idx="850">
                  <c:v>103.11953131881336</c:v>
                </c:pt>
                <c:pt idx="851">
                  <c:v>103.11962803832108</c:v>
                </c:pt>
                <c:pt idx="852">
                  <c:v>103.11972475527683</c:v>
                </c:pt>
                <c:pt idx="853">
                  <c:v>103.11982146968059</c:v>
                </c:pt>
                <c:pt idx="854">
                  <c:v>103.11991818153241</c:v>
                </c:pt>
                <c:pt idx="855">
                  <c:v>103.12001489083234</c:v>
                </c:pt>
                <c:pt idx="856">
                  <c:v>103.1201115975804</c:v>
                </c:pt>
                <c:pt idx="857">
                  <c:v>103.12020830177666</c:v>
                </c:pt>
                <c:pt idx="858">
                  <c:v>103.12030500342111</c:v>
                </c:pt>
                <c:pt idx="859">
                  <c:v>103.1204017025138</c:v>
                </c:pt>
                <c:pt idx="860">
                  <c:v>103.1204983990548</c:v>
                </c:pt>
                <c:pt idx="861">
                  <c:v>103.1205950930441</c:v>
                </c:pt>
                <c:pt idx="862">
                  <c:v>103.12069178448176</c:v>
                </c:pt>
                <c:pt idx="863">
                  <c:v>103.12078847336782</c:v>
                </c:pt>
                <c:pt idx="864">
                  <c:v>103.12088515970233</c:v>
                </c:pt>
                <c:pt idx="865">
                  <c:v>103.1209818434853</c:v>
                </c:pt>
                <c:pt idx="866">
                  <c:v>103.12107852471675</c:v>
                </c:pt>
                <c:pt idx="867">
                  <c:v>103.12117520339675</c:v>
                </c:pt>
                <c:pt idx="868">
                  <c:v>103.12127187952534</c:v>
                </c:pt>
                <c:pt idx="869">
                  <c:v>103.12136855310254</c:v>
                </c:pt>
                <c:pt idx="870">
                  <c:v>103.12146522412839</c:v>
                </c:pt>
                <c:pt idx="871">
                  <c:v>103.12156189260293</c:v>
                </c:pt>
                <c:pt idx="872">
                  <c:v>103.12165855852618</c:v>
                </c:pt>
                <c:pt idx="873">
                  <c:v>103.12175522189821</c:v>
                </c:pt>
                <c:pt idx="874">
                  <c:v>103.12185188271904</c:v>
                </c:pt>
                <c:pt idx="875">
                  <c:v>103.1219485409887</c:v>
                </c:pt>
                <c:pt idx="876">
                  <c:v>103.12204519670723</c:v>
                </c:pt>
                <c:pt idx="877">
                  <c:v>103.12214184987467</c:v>
                </c:pt>
                <c:pt idx="878">
                  <c:v>103.12223850049105</c:v>
                </c:pt>
                <c:pt idx="879">
                  <c:v>103.1223351485564</c:v>
                </c:pt>
                <c:pt idx="880">
                  <c:v>103.12243179407078</c:v>
                </c:pt>
                <c:pt idx="881">
                  <c:v>103.12252843703421</c:v>
                </c:pt>
                <c:pt idx="882">
                  <c:v>103.12262507744673</c:v>
                </c:pt>
                <c:pt idx="883">
                  <c:v>103.12272171530839</c:v>
                </c:pt>
                <c:pt idx="884">
                  <c:v>103.1228183506192</c:v>
                </c:pt>
                <c:pt idx="885">
                  <c:v>103.12291498337922</c:v>
                </c:pt>
                <c:pt idx="886">
                  <c:v>103.12301161358846</c:v>
                </c:pt>
                <c:pt idx="887">
                  <c:v>103.12310824124701</c:v>
                </c:pt>
                <c:pt idx="888">
                  <c:v>103.12320486635483</c:v>
                </c:pt>
                <c:pt idx="889">
                  <c:v>103.12330148891203</c:v>
                </c:pt>
                <c:pt idx="890">
                  <c:v>103.12339810891861</c:v>
                </c:pt>
                <c:pt idx="891">
                  <c:v>103.12349472637459</c:v>
                </c:pt>
                <c:pt idx="892">
                  <c:v>103.12359134128003</c:v>
                </c:pt>
                <c:pt idx="893">
                  <c:v>103.12368795363497</c:v>
                </c:pt>
                <c:pt idx="894">
                  <c:v>103.12378456343944</c:v>
                </c:pt>
                <c:pt idx="895">
                  <c:v>103.12388117069348</c:v>
                </c:pt>
                <c:pt idx="896">
                  <c:v>103.12397777539711</c:v>
                </c:pt>
                <c:pt idx="897">
                  <c:v>103.12407437755039</c:v>
                </c:pt>
                <c:pt idx="898">
                  <c:v>103.12417097715334</c:v>
                </c:pt>
                <c:pt idx="899">
                  <c:v>103.12426757420602</c:v>
                </c:pt>
                <c:pt idx="900">
                  <c:v>103.12436416870842</c:v>
                </c:pt>
                <c:pt idx="901">
                  <c:v>103.12446076066064</c:v>
                </c:pt>
                <c:pt idx="902">
                  <c:v>103.12455735006267</c:v>
                </c:pt>
                <c:pt idx="903">
                  <c:v>103.12465393691457</c:v>
                </c:pt>
                <c:pt idx="904">
                  <c:v>103.12475052121634</c:v>
                </c:pt>
                <c:pt idx="905">
                  <c:v>103.12484710296808</c:v>
                </c:pt>
                <c:pt idx="906">
                  <c:v>103.12494368216977</c:v>
                </c:pt>
                <c:pt idx="907">
                  <c:v>103.12504025882146</c:v>
                </c:pt>
                <c:pt idx="908">
                  <c:v>103.1251368329232</c:v>
                </c:pt>
                <c:pt idx="909">
                  <c:v>103.12523340447503</c:v>
                </c:pt>
                <c:pt idx="910">
                  <c:v>103.12532997347697</c:v>
                </c:pt>
                <c:pt idx="911">
                  <c:v>103.12542653992905</c:v>
                </c:pt>
                <c:pt idx="912">
                  <c:v>103.12552310383134</c:v>
                </c:pt>
                <c:pt idx="913">
                  <c:v>103.12561966518383</c:v>
                </c:pt>
                <c:pt idx="914">
                  <c:v>103.12571622398661</c:v>
                </c:pt>
                <c:pt idx="915">
                  <c:v>103.12581278023967</c:v>
                </c:pt>
                <c:pt idx="916">
                  <c:v>103.12590933394308</c:v>
                </c:pt>
                <c:pt idx="917">
                  <c:v>103.12600588509686</c:v>
                </c:pt>
                <c:pt idx="918">
                  <c:v>103.12610243370104</c:v>
                </c:pt>
                <c:pt idx="919">
                  <c:v>103.12619897975569</c:v>
                </c:pt>
                <c:pt idx="920">
                  <c:v>103.12629552326079</c:v>
                </c:pt>
                <c:pt idx="921">
                  <c:v>103.12639206421642</c:v>
                </c:pt>
                <c:pt idx="922">
                  <c:v>103.12648860262262</c:v>
                </c:pt>
                <c:pt idx="923">
                  <c:v>103.1265851384794</c:v>
                </c:pt>
                <c:pt idx="924">
                  <c:v>103.12668167178681</c:v>
                </c:pt>
                <c:pt idx="925">
                  <c:v>103.12677820254488</c:v>
                </c:pt>
                <c:pt idx="926">
                  <c:v>103.12687473075366</c:v>
                </c:pt>
                <c:pt idx="927">
                  <c:v>103.12697125641319</c:v>
                </c:pt>
                <c:pt idx="928">
                  <c:v>103.12706777952349</c:v>
                </c:pt>
                <c:pt idx="929">
                  <c:v>103.12716430008459</c:v>
                </c:pt>
                <c:pt idx="930">
                  <c:v>103.12726081809654</c:v>
                </c:pt>
                <c:pt idx="931">
                  <c:v>103.12735733355937</c:v>
                </c:pt>
                <c:pt idx="932">
                  <c:v>103.12745384647313</c:v>
                </c:pt>
                <c:pt idx="933">
                  <c:v>103.12755035683786</c:v>
                </c:pt>
                <c:pt idx="934">
                  <c:v>103.12764686465357</c:v>
                </c:pt>
                <c:pt idx="935">
                  <c:v>103.12774336992031</c:v>
                </c:pt>
                <c:pt idx="936">
                  <c:v>103.12783987263813</c:v>
                </c:pt>
                <c:pt idx="937">
                  <c:v>103.12793637280706</c:v>
                </c:pt>
                <c:pt idx="938">
                  <c:v>103.12803287042713</c:v>
                </c:pt>
                <c:pt idx="939">
                  <c:v>103.12812936549835</c:v>
                </c:pt>
                <c:pt idx="940">
                  <c:v>103.12822585802081</c:v>
                </c:pt>
                <c:pt idx="941">
                  <c:v>103.12832234799453</c:v>
                </c:pt>
                <c:pt idx="942">
                  <c:v>103.12841883541954</c:v>
                </c:pt>
                <c:pt idx="943">
                  <c:v>103.12851532029583</c:v>
                </c:pt>
                <c:pt idx="944">
                  <c:v>103.12861180262352</c:v>
                </c:pt>
                <c:pt idx="945">
                  <c:v>103.1287082824026</c:v>
                </c:pt>
                <c:pt idx="946">
                  <c:v>103.12880475963311</c:v>
                </c:pt>
                <c:pt idx="947">
                  <c:v>103.12890123431511</c:v>
                </c:pt>
                <c:pt idx="948">
                  <c:v>103.12899770644859</c:v>
                </c:pt>
                <c:pt idx="949">
                  <c:v>103.12909417603363</c:v>
                </c:pt>
                <c:pt idx="950">
                  <c:v>103.12919064307026</c:v>
                </c:pt>
                <c:pt idx="951">
                  <c:v>103.1292871075585</c:v>
                </c:pt>
                <c:pt idx="952">
                  <c:v>103.12938356949839</c:v>
                </c:pt>
                <c:pt idx="953">
                  <c:v>103.12948002888999</c:v>
                </c:pt>
                <c:pt idx="954">
                  <c:v>103.12957648573328</c:v>
                </c:pt>
                <c:pt idx="955">
                  <c:v>103.12967294002834</c:v>
                </c:pt>
                <c:pt idx="956">
                  <c:v>103.12976939177523</c:v>
                </c:pt>
                <c:pt idx="957">
                  <c:v>103.12986584097393</c:v>
                </c:pt>
                <c:pt idx="958">
                  <c:v>103.12996228762451</c:v>
                </c:pt>
                <c:pt idx="959">
                  <c:v>103.130058731727</c:v>
                </c:pt>
                <c:pt idx="960">
                  <c:v>103.13015517328145</c:v>
                </c:pt>
                <c:pt idx="961">
                  <c:v>103.13025161228788</c:v>
                </c:pt>
                <c:pt idx="962">
                  <c:v>103.13034804874634</c:v>
                </c:pt>
                <c:pt idx="963">
                  <c:v>103.13044448265683</c:v>
                </c:pt>
                <c:pt idx="964">
                  <c:v>103.13054091401943</c:v>
                </c:pt>
                <c:pt idx="965">
                  <c:v>103.13063734283415</c:v>
                </c:pt>
                <c:pt idx="966">
                  <c:v>103.13073376910103</c:v>
                </c:pt>
                <c:pt idx="967">
                  <c:v>103.13083019282013</c:v>
                </c:pt>
                <c:pt idx="968">
                  <c:v>103.13092661399148</c:v>
                </c:pt>
                <c:pt idx="969">
                  <c:v>103.13102303261508</c:v>
                </c:pt>
                <c:pt idx="970">
                  <c:v>103.13111944869101</c:v>
                </c:pt>
                <c:pt idx="971">
                  <c:v>103.13121586221929</c:v>
                </c:pt>
                <c:pt idx="972">
                  <c:v>103.13131227319994</c:v>
                </c:pt>
                <c:pt idx="973">
                  <c:v>103.13140868163303</c:v>
                </c:pt>
                <c:pt idx="974">
                  <c:v>103.13150508751858</c:v>
                </c:pt>
                <c:pt idx="975">
                  <c:v>103.13160149085662</c:v>
                </c:pt>
                <c:pt idx="976">
                  <c:v>103.13169789164719</c:v>
                </c:pt>
                <c:pt idx="977">
                  <c:v>103.13179428989032</c:v>
                </c:pt>
                <c:pt idx="978">
                  <c:v>103.13189068558607</c:v>
                </c:pt>
                <c:pt idx="979">
                  <c:v>103.13198707873445</c:v>
                </c:pt>
                <c:pt idx="980">
                  <c:v>103.13208346933551</c:v>
                </c:pt>
                <c:pt idx="981">
                  <c:v>103.1321798573893</c:v>
                </c:pt>
                <c:pt idx="982">
                  <c:v>103.13227624289583</c:v>
                </c:pt>
                <c:pt idx="983">
                  <c:v>103.13237262585515</c:v>
                </c:pt>
                <c:pt idx="984">
                  <c:v>103.13246900626731</c:v>
                </c:pt>
                <c:pt idx="985">
                  <c:v>103.13256538413232</c:v>
                </c:pt>
                <c:pt idx="986">
                  <c:v>103.13266175945023</c:v>
                </c:pt>
                <c:pt idx="987">
                  <c:v>103.13275813222107</c:v>
                </c:pt>
                <c:pt idx="988">
                  <c:v>103.13285450244489</c:v>
                </c:pt>
                <c:pt idx="989">
                  <c:v>103.13295087012173</c:v>
                </c:pt>
                <c:pt idx="990">
                  <c:v>103.1330472352516</c:v>
                </c:pt>
                <c:pt idx="991">
                  <c:v>103.13314359783455</c:v>
                </c:pt>
                <c:pt idx="992">
                  <c:v>103.13323995787061</c:v>
                </c:pt>
                <c:pt idx="993">
                  <c:v>103.13333631535986</c:v>
                </c:pt>
                <c:pt idx="994">
                  <c:v>103.13343267030226</c:v>
                </c:pt>
                <c:pt idx="995">
                  <c:v>103.1335290226979</c:v>
                </c:pt>
                <c:pt idx="996">
                  <c:v>103.13362537254682</c:v>
                </c:pt>
                <c:pt idx="997">
                  <c:v>103.13372171984904</c:v>
                </c:pt>
                <c:pt idx="998">
                  <c:v>103.13381806460458</c:v>
                </c:pt>
                <c:pt idx="999">
                  <c:v>103.13391440681349</c:v>
                </c:pt>
                <c:pt idx="1000">
                  <c:v>103.13401074647582</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Calculs!$AG$4:$AG$1004</c:f>
              <c:numCache>
                <c:formatCode>0.00</c:formatCode>
                <c:ptCount val="1001"/>
                <c:pt idx="0">
                  <c:v>0</c:v>
                </c:pt>
                <c:pt idx="1">
                  <c:v>-28.3309204278926</c:v>
                </c:pt>
                <c:pt idx="2">
                  <c:v>-28.259344978440154</c:v>
                </c:pt>
                <c:pt idx="3">
                  <c:v>-28.188099531126269</c:v>
                </c:pt>
                <c:pt idx="4">
                  <c:v>-28.117182059150913</c:v>
                </c:pt>
                <c:pt idx="5">
                  <c:v>-28.046590551326467</c:v>
                </c:pt>
                <c:pt idx="6">
                  <c:v>-27.976323011933086</c:v>
                </c:pt>
                <c:pt idx="7">
                  <c:v>-27.906377460575705</c:v>
                </c:pt>
                <c:pt idx="8">
                  <c:v>-27.836751932042535</c:v>
                </c:pt>
                <c:pt idx="9">
                  <c:v>-27.767444476165121</c:v>
                </c:pt>
                <c:pt idx="10">
                  <c:v>-27.698453157679886</c:v>
                </c:pt>
                <c:pt idx="11">
                  <c:v>-27.630102124992966</c:v>
                </c:pt>
                <c:pt idx="12">
                  <c:v>-27.562382852645559</c:v>
                </c:pt>
                <c:pt idx="13">
                  <c:v>-27.494960824464023</c:v>
                </c:pt>
                <c:pt idx="14">
                  <c:v>-27.427834336638455</c:v>
                </c:pt>
                <c:pt idx="15">
                  <c:v>-27.361001697701873</c:v>
                </c:pt>
                <c:pt idx="16">
                  <c:v>-27.29446122842258</c:v>
                </c:pt>
                <c:pt idx="17">
                  <c:v>-27.228211261697574</c:v>
                </c:pt>
                <c:pt idx="18">
                  <c:v>-27.162250142447089</c:v>
                </c:pt>
                <c:pt idx="19">
                  <c:v>-27.096576227510191</c:v>
                </c:pt>
                <c:pt idx="20">
                  <c:v>-27.031187885541442</c:v>
                </c:pt>
                <c:pt idx="21">
                  <c:v>-26.96592035026152</c:v>
                </c:pt>
                <c:pt idx="22">
                  <c:v>-26.900775209963612</c:v>
                </c:pt>
                <c:pt idx="23">
                  <c:v>-26.835917179657695</c:v>
                </c:pt>
                <c:pt idx="24">
                  <c:v>-26.771344591657574</c:v>
                </c:pt>
                <c:pt idx="25">
                  <c:v>-26.707055790471834</c:v>
                </c:pt>
                <c:pt idx="26">
                  <c:v>-26.643049132696479</c:v>
                </c:pt>
                <c:pt idx="27">
                  <c:v>-26.579322986908849</c:v>
                </c:pt>
                <c:pt idx="28">
                  <c:v>-26.515875733562506</c:v>
                </c:pt>
                <c:pt idx="29">
                  <c:v>-26.452705764883238</c:v>
                </c:pt>
                <c:pt idx="30">
                  <c:v>-26.389811484766128</c:v>
                </c:pt>
                <c:pt idx="31">
                  <c:v>-26.327191308673644</c:v>
                </c:pt>
                <c:pt idx="32">
                  <c:v>-26.264843663534847</c:v>
                </c:pt>
                <c:pt idx="33">
                  <c:v>-26.202766987645482</c:v>
                </c:pt>
                <c:pt idx="34">
                  <c:v>-26.140959730569225</c:v>
                </c:pt>
                <c:pt idx="35">
                  <c:v>-26.079420353039851</c:v>
                </c:pt>
                <c:pt idx="36">
                  <c:v>-26.018147326864437</c:v>
                </c:pt>
                <c:pt idx="37">
                  <c:v>-25.957139134827511</c:v>
                </c:pt>
                <c:pt idx="38">
                  <c:v>-25.89639427059614</c:v>
                </c:pt>
                <c:pt idx="39">
                  <c:v>-25.835911238626103</c:v>
                </c:pt>
                <c:pt idx="40">
                  <c:v>-25.775688554068836</c:v>
                </c:pt>
                <c:pt idx="41">
                  <c:v>-25.715724742679452</c:v>
                </c:pt>
                <c:pt idx="42">
                  <c:v>-25.656018340725581</c:v>
                </c:pt>
                <c:pt idx="43">
                  <c:v>-25.596567894897191</c:v>
                </c:pt>
                <c:pt idx="44">
                  <c:v>-25.537371962217346</c:v>
                </c:pt>
                <c:pt idx="45">
                  <c:v>-25.478429109953701</c:v>
                </c:pt>
                <c:pt idx="46">
                  <c:v>-25.419737915531059</c:v>
                </c:pt>
                <c:pt idx="47">
                  <c:v>-25.36129696644468</c:v>
                </c:pt>
                <c:pt idx="48">
                  <c:v>-25.303104860174521</c:v>
                </c:pt>
                <c:pt idx="49">
                  <c:v>-25.24516020410028</c:v>
                </c:pt>
                <c:pt idx="50">
                  <c:v>-25.187461615417313</c:v>
                </c:pt>
                <c:pt idx="51">
                  <c:v>-25.130007721053357</c:v>
                </c:pt>
                <c:pt idx="52">
                  <c:v>-25.072797157586141</c:v>
                </c:pt>
                <c:pt idx="53">
                  <c:v>-25.015828571161691</c:v>
                </c:pt>
                <c:pt idx="54">
                  <c:v>-24.959100617413604</c:v>
                </c:pt>
                <c:pt idx="55">
                  <c:v>-24.902611961382917</c:v>
                </c:pt>
                <c:pt idx="56">
                  <c:v>-24.84636127743898</c:v>
                </c:pt>
                <c:pt idx="57">
                  <c:v>-24.790347249200924</c:v>
                </c:pt>
                <c:pt idx="58">
                  <c:v>-24.734568569460016</c:v>
                </c:pt>
                <c:pt idx="59">
                  <c:v>-24.679023940102727</c:v>
                </c:pt>
                <c:pt idx="60">
                  <c:v>-24.623712072034539</c:v>
                </c:pt>
                <c:pt idx="61">
                  <c:v>-24.568631685104542</c:v>
                </c:pt>
                <c:pt idx="62">
                  <c:v>-24.5137815080307</c:v>
                </c:pt>
                <c:pt idx="63">
                  <c:v>-24.459160278325939</c:v>
                </c:pt>
                <c:pt idx="64">
                  <c:v>-24.404766742224865</c:v>
                </c:pt>
                <c:pt idx="65">
                  <c:v>-24.350599654611216</c:v>
                </c:pt>
                <c:pt idx="66">
                  <c:v>-24.29665777894607</c:v>
                </c:pt>
                <c:pt idx="67">
                  <c:v>-24.242939887196655</c:v>
                </c:pt>
                <c:pt idx="68">
                  <c:v>-24.189444759765962</c:v>
                </c:pt>
                <c:pt idx="69">
                  <c:v>-24.13617118542291</c:v>
                </c:pt>
                <c:pt idx="70">
                  <c:v>-24.083117961233285</c:v>
                </c:pt>
                <c:pt idx="71">
                  <c:v>-24.030283892491319</c:v>
                </c:pt>
                <c:pt idx="72">
                  <c:v>-23.977667792651864</c:v>
                </c:pt>
                <c:pt idx="73">
                  <c:v>-23.925268483263341</c:v>
                </c:pt>
                <c:pt idx="74">
                  <c:v>-23.873084793901192</c:v>
                </c:pt>
                <c:pt idx="75">
                  <c:v>-23.821115562102054</c:v>
                </c:pt>
                <c:pt idx="76">
                  <c:v>-23.769359633298613</c:v>
                </c:pt>
                <c:pt idx="77">
                  <c:v>-23.717815860754904</c:v>
                </c:pt>
                <c:pt idx="78">
                  <c:v>-23.666483105502376</c:v>
                </c:pt>
                <c:pt idx="79">
                  <c:v>-23.615360236276594</c:v>
                </c:pt>
                <c:pt idx="80">
                  <c:v>-23.564446129454346</c:v>
                </c:pt>
                <c:pt idx="81">
                  <c:v>-23.513739668991583</c:v>
                </c:pt>
                <c:pt idx="82">
                  <c:v>-23.463239746361786</c:v>
                </c:pt>
                <c:pt idx="83">
                  <c:v>-23.412945260494983</c:v>
                </c:pt>
                <c:pt idx="84">
                  <c:v>-23.36285511771732</c:v>
                </c:pt>
                <c:pt idx="85">
                  <c:v>-23.312968231691237</c:v>
                </c:pt>
                <c:pt idx="86">
                  <c:v>-23.263283523356137</c:v>
                </c:pt>
                <c:pt idx="87">
                  <c:v>-23.213799920869704</c:v>
                </c:pt>
                <c:pt idx="88">
                  <c:v>-23.164516359549701</c:v>
                </c:pt>
                <c:pt idx="89">
                  <c:v>-23.115431781816351</c:v>
                </c:pt>
                <c:pt idx="90">
                  <c:v>-23.066545137135247</c:v>
                </c:pt>
                <c:pt idx="91">
                  <c:v>-23.017855381960775</c:v>
                </c:pt>
                <c:pt idx="92">
                  <c:v>-22.969361479680135</c:v>
                </c:pt>
                <c:pt idx="93">
                  <c:v>-22.921062400557794</c:v>
                </c:pt>
                <c:pt idx="94">
                  <c:v>-22.872957121680521</c:v>
                </c:pt>
                <c:pt idx="95">
                  <c:v>-22.825044626902908</c:v>
                </c:pt>
                <c:pt idx="96">
                  <c:v>-22.777323906793391</c:v>
                </c:pt>
                <c:pt idx="97">
                  <c:v>-22.729793958580835</c:v>
                </c:pt>
                <c:pt idx="98">
                  <c:v>-22.68245378610149</c:v>
                </c:pt>
                <c:pt idx="99">
                  <c:v>-22.635302399746564</c:v>
                </c:pt>
                <c:pt idx="100">
                  <c:v>-22.588338816410193</c:v>
                </c:pt>
                <c:pt idx="101">
                  <c:v>-22.54156205943795</c:v>
                </c:pt>
                <c:pt idx="102">
                  <c:v>-22.079814571486196</c:v>
                </c:pt>
                <c:pt idx="103">
                  <c:v>-21.636105078959325</c:v>
                </c:pt>
                <c:pt idx="104">
                  <c:v>-21.209522825352593</c:v>
                </c:pt>
                <c:pt idx="105">
                  <c:v>-20.799214434269359</c:v>
                </c:pt>
                <c:pt idx="106">
                  <c:v>-20.404379588428657</c:v>
                </c:pt>
                <c:pt idx="107">
                  <c:v>-20.024267083042837</c:v>
                </c:pt>
                <c:pt idx="108">
                  <c:v>-19.658171216667881</c:v>
                </c:pt>
                <c:pt idx="109">
                  <c:v>-19.305428486661306</c:v>
                </c:pt>
                <c:pt idx="110">
                  <c:v>-18.965414559928426</c:v>
                </c:pt>
                <c:pt idx="111">
                  <c:v>-18.637541492760889</c:v>
                </c:pt>
                <c:pt idx="112">
                  <c:v>-18.321255176325952</c:v>
                </c:pt>
                <c:pt idx="113">
                  <c:v>-18.01603298679818</c:v>
                </c:pt>
                <c:pt idx="114">
                  <c:v>-17.721381621278184</c:v>
                </c:pt>
                <c:pt idx="115">
                  <c:v>-17.436835102549416</c:v>
                </c:pt>
                <c:pt idx="116">
                  <c:v>-17.161952937415354</c:v>
                </c:pt>
                <c:pt idx="117">
                  <c:v>-16.896318414860879</c:v>
                </c:pt>
                <c:pt idx="118">
                  <c:v>-16.639537031616381</c:v>
                </c:pt>
                <c:pt idx="119">
                  <c:v>-16.39123503389073</c:v>
                </c:pt>
                <c:pt idx="120">
                  <c:v>-16.151058065096418</c:v>
                </c:pt>
                <c:pt idx="121">
                  <c:v>-15.918669910332557</c:v>
                </c:pt>
                <c:pt idx="122">
                  <c:v>-15.693751329230995</c:v>
                </c:pt>
                <c:pt idx="123">
                  <c:v>-15.475998969519557</c:v>
                </c:pt>
                <c:pt idx="124">
                  <c:v>-15.265124354323678</c:v>
                </c:pt>
                <c:pt idx="125">
                  <c:v>-15.060852936822378</c:v>
                </c:pt>
                <c:pt idx="126">
                  <c:v>-14.862923216403416</c:v>
                </c:pt>
                <c:pt idx="127">
                  <c:v>-14.671085910932602</c:v>
                </c:pt>
                <c:pt idx="128">
                  <c:v>-14.485103180168799</c:v>
                </c:pt>
                <c:pt idx="129">
                  <c:v>-14.304747895723608</c:v>
                </c:pt>
                <c:pt idx="130">
                  <c:v>-14.129802953287818</c:v>
                </c:pt>
                <c:pt idx="131">
                  <c:v>-13.960060623127777</c:v>
                </c:pt>
                <c:pt idx="132">
                  <c:v>-13.795321935097622</c:v>
                </c:pt>
                <c:pt idx="133">
                  <c:v>-13.635396094619038</c:v>
                </c:pt>
                <c:pt idx="134">
                  <c:v>-13.480099926251448</c:v>
                </c:pt>
                <c:pt idx="135">
                  <c:v>-13.329257341612179</c:v>
                </c:pt>
                <c:pt idx="136">
                  <c:v>-13.182698828510063</c:v>
                </c:pt>
                <c:pt idx="137">
                  <c:v>-13.040260958225703</c:v>
                </c:pt>
                <c:pt idx="138">
                  <c:v>-12.901785907907824</c:v>
                </c:pt>
                <c:pt idx="139">
                  <c:v>-12.767120995055459</c:v>
                </c:pt>
                <c:pt idx="140">
                  <c:v>-12.636118221019091</c:v>
                </c:pt>
                <c:pt idx="141">
                  <c:v>-12.508633820376737</c:v>
                </c:pt>
                <c:pt idx="142">
                  <c:v>-12.384527812920325</c:v>
                </c:pt>
                <c:pt idx="143">
                  <c:v>-12.263663554818459</c:v>
                </c:pt>
                <c:pt idx="144">
                  <c:v>-12.145907285298199</c:v>
                </c:pt>
                <c:pt idx="145">
                  <c:v>-12.031127664903398</c:v>
                </c:pt>
                <c:pt idx="146">
                  <c:v>-11.919195301031568</c:v>
                </c:pt>
                <c:pt idx="147">
                  <c:v>-11.809982256014264</c:v>
                </c:pt>
                <c:pt idx="148">
                  <c:v>-11.703361532474425</c:v>
                </c:pt>
                <c:pt idx="149">
                  <c:v>-11.599206530051632</c:v>
                </c:pt>
                <c:pt idx="150">
                  <c:v>-11.497390466813696</c:v>
                </c:pt>
                <c:pt idx="151">
                  <c:v>-11.397785757746218</c:v>
                </c:pt>
                <c:pt idx="152">
                  <c:v>-11.300263341602554</c:v>
                </c:pt>
                <c:pt idx="153">
                  <c:v>-11.204691946069767</c:v>
                </c:pt>
                <c:pt idx="154">
                  <c:v>-11.110937279619842</c:v>
                </c:pt>
                <c:pt idx="155">
                  <c:v>-11.018861136518208</c:v>
                </c:pt>
                <c:pt idx="156">
                  <c:v>-10.928320399191689</c:v>
                </c:pt>
                <c:pt idx="157">
                  <c:v>-10.839165919439987</c:v>
                </c:pt>
                <c:pt idx="158">
                  <c:v>-10.75124125671738</c:v>
                </c:pt>
                <c:pt idx="159">
                  <c:v>-10.664381247804103</c:v>
                </c:pt>
                <c:pt idx="160">
                  <c:v>-10.578410377495876</c:v>
                </c:pt>
                <c:pt idx="161">
                  <c:v>-10.493140914303806</c:v>
                </c:pt>
                <c:pt idx="162">
                  <c:v>-10.408370768381245</c:v>
                </c:pt>
                <c:pt idx="163">
                  <c:v>-10.323881020746217</c:v>
                </c:pt>
                <c:pt idx="164">
                  <c:v>-10.239433063071679</c:v>
                </c:pt>
                <c:pt idx="165">
                  <c:v>-10.154765275545467</c:v>
                </c:pt>
                <c:pt idx="166">
                  <c:v>-10.069589156180676</c:v>
                </c:pt>
                <c:pt idx="167">
                  <c:v>-9.9835847980567429</c:v>
                </c:pt>
                <c:pt idx="168">
                  <c:v>-9.8963955908223848</c:v>
                </c:pt>
                <c:pt idx="169">
                  <c:v>-9.8076219989035636</c:v>
                </c:pt>
                <c:pt idx="170">
                  <c:v>-9.7168142407712299</c:v>
                </c:pt>
                <c:pt idx="171">
                  <c:v>-9.6234636609861841</c:v>
                </c:pt>
                <c:pt idx="172">
                  <c:v>-9.5269925494698846</c:v>
                </c:pt>
                <c:pt idx="173">
                  <c:v>-9.4267421209923192</c:v>
                </c:pt>
                <c:pt idx="174">
                  <c:v>-9.321958323612364</c:v>
                </c:pt>
                <c:pt idx="175">
                  <c:v>-9.2117751007828712</c:v>
                </c:pt>
                <c:pt idx="176">
                  <c:v>-9.0951946938063628</c:v>
                </c:pt>
                <c:pt idx="177">
                  <c:v>-8.9710645495079699</c:v>
                </c:pt>
                <c:pt idx="178">
                  <c:v>-8.8380504096592674</c:v>
                </c:pt>
                <c:pt idx="179">
                  <c:v>-8.6946052321161282</c:v>
                </c:pt>
                <c:pt idx="180">
                  <c:v>-8.53893377380267</c:v>
                </c:pt>
                <c:pt idx="181">
                  <c:v>-8.3689530221826711</c:v>
                </c:pt>
                <c:pt idx="182">
                  <c:v>-8.1822492991941171</c:v>
                </c:pt>
                <c:pt idx="183">
                  <c:v>-7.9760339308387085</c:v>
                </c:pt>
                <c:pt idx="184">
                  <c:v>-7.7471010840624199</c:v>
                </c:pt>
                <c:pt idx="185">
                  <c:v>-7.4917939829788445</c:v>
                </c:pt>
                <c:pt idx="186">
                  <c:v>-7.2059895170330739</c:v>
                </c:pt>
                <c:pt idx="187">
                  <c:v>-6.8851164643047857</c:v>
                </c:pt>
                <c:pt idx="188">
                  <c:v>-6.5242291123286895</c:v>
                </c:pt>
                <c:pt idx="189">
                  <c:v>-6.1181652198227443</c:v>
                </c:pt>
                <c:pt idx="190">
                  <c:v>-5.6618229531497626</c:v>
                </c:pt>
                <c:pt idx="191">
                  <c:v>-5.1505914723687294</c:v>
                </c:pt>
                <c:pt idx="192">
                  <c:v>-4.5809574930643162</c:v>
                </c:pt>
                <c:pt idx="193">
                  <c:v>-3.9512770882199035</c:v>
                </c:pt>
                <c:pt idx="194">
                  <c:v>-3.2626424111692205</c:v>
                </c:pt>
                <c:pt idx="195">
                  <c:v>-2.5196918868380944</c:v>
                </c:pt>
                <c:pt idx="196">
                  <c:v>-1.7311352610392261</c:v>
                </c:pt>
                <c:pt idx="197">
                  <c:v>-0.90973959506744373</c:v>
                </c:pt>
                <c:pt idx="198">
                  <c:v>-7.1599678219431376E-2</c:v>
                </c:pt>
                <c:pt idx="199">
                  <c:v>0.76529168562561645</c:v>
                </c:pt>
                <c:pt idx="200">
                  <c:v>1.5829143344105503</c:v>
                </c:pt>
                <c:pt idx="201">
                  <c:v>2.365098980730036</c:v>
                </c:pt>
                <c:pt idx="202">
                  <c:v>3.0989763007791078</c:v>
                </c:pt>
                <c:pt idx="203">
                  <c:v>3.7757297679395609</c:v>
                </c:pt>
                <c:pt idx="204">
                  <c:v>4.3906288664042306</c:v>
                </c:pt>
                <c:pt idx="205">
                  <c:v>4.9425148849629368</c:v>
                </c:pt>
                <c:pt idx="206">
                  <c:v>5.4329930969681355</c:v>
                </c:pt>
                <c:pt idx="207">
                  <c:v>5.8655624696434234</c:v>
                </c:pt>
                <c:pt idx="208">
                  <c:v>6.2448374981286383</c:v>
                </c:pt>
                <c:pt idx="209">
                  <c:v>6.575934936378566</c:v>
                </c:pt>
                <c:pt idx="210">
                  <c:v>6.8640375403020855</c:v>
                </c:pt>
                <c:pt idx="211">
                  <c:v>7.1141129818576676</c:v>
                </c:pt>
                <c:pt idx="212">
                  <c:v>7.3307532016681565</c:v>
                </c:pt>
                <c:pt idx="213">
                  <c:v>7.51809927072091</c:v>
                </c:pt>
                <c:pt idx="214">
                  <c:v>7.6798224750763477</c:v>
                </c:pt>
                <c:pt idx="215">
                  <c:v>7.8191395432487116</c:v>
                </c:pt>
                <c:pt idx="216">
                  <c:v>7.93884656875393</c:v>
                </c:pt>
                <c:pt idx="217">
                  <c:v>8.0413614619059448</c:v>
                </c:pt>
                <c:pt idx="218">
                  <c:v>8.1287686220137392</c:v>
                </c:pt>
                <c:pt idx="219">
                  <c:v>8.2028621719697909</c:v>
                </c:pt>
                <c:pt idx="220">
                  <c:v>8.2651858324712038</c:v>
                </c:pt>
                <c:pt idx="221">
                  <c:v>8.3170685990151529</c:v>
                </c:pt>
                <c:pt idx="222">
                  <c:v>8.3596560318816806</c:v>
                </c:pt>
                <c:pt idx="223">
                  <c:v>8.3939373310670451</c:v>
                </c:pt>
                <c:pt idx="224">
                  <c:v>8.4207685507746177</c:v>
                </c:pt>
                <c:pt idx="225">
                  <c:v>8.4408923823585873</c:v>
                </c:pt>
                <c:pt idx="226">
                  <c:v>8.4549549462563132</c:v>
                </c:pt>
                <c:pt idx="227">
                  <c:v>8.4635200111591473</c:v>
                </c:pt>
                <c:pt idx="228">
                  <c:v>8.4670810199982753</c:v>
                </c:pt>
                <c:pt idx="229">
                  <c:v>8.4660712576157966</c:v>
                </c:pt>
                <c:pt idx="230">
                  <c:v>8.4608724500906067</c:v>
                </c:pt>
                <c:pt idx="231">
                  <c:v>8.4518220436565539</c:v>
                </c:pt>
                <c:pt idx="232">
                  <c:v>8.4392193733887133</c:v>
                </c:pt>
                <c:pt idx="233">
                  <c:v>8.4233308987818063</c:v>
                </c:pt>
                <c:pt idx="234">
                  <c:v>8.4043946549133555</c:v>
                </c:pt>
                <c:pt idx="235">
                  <c:v>8.382624043714614</c:v>
                </c:pt>
                <c:pt idx="236">
                  <c:v>8.3582110694928691</c:v>
                </c:pt>
                <c:pt idx="237">
                  <c:v>8.3313291057602008</c:v>
                </c:pt>
                <c:pt idx="238">
                  <c:v>8.3021352661485341</c:v>
                </c:pt>
                <c:pt idx="239">
                  <c:v>8.2707724402933049</c:v>
                </c:pt>
                <c:pt idx="240">
                  <c:v>8.2373710456658618</c:v>
                </c:pt>
                <c:pt idx="241">
                  <c:v>8.2020505380975806</c:v>
                </c:pt>
                <c:pt idx="242">
                  <c:v>8.1649207168862947</c:v>
                </c:pt>
                <c:pt idx="243">
                  <c:v>8.1260828546724646</c:v>
                </c:pt>
                <c:pt idx="244">
                  <c:v>8.085630677521447</c:v>
                </c:pt>
                <c:pt idx="245">
                  <c:v>8.0436512166858609</c:v>
                </c:pt>
                <c:pt idx="246">
                  <c:v>8.000225550212912</c:v>
                </c:pt>
                <c:pt idx="247">
                  <c:v>7.9554294497934919</c:v>
                </c:pt>
                <c:pt idx="248">
                  <c:v>7.9093339459307348</c:v>
                </c:pt>
                <c:pt idx="249">
                  <c:v>7.8620058225590199</c:v>
                </c:pt>
                <c:pt idx="250">
                  <c:v>7.8135080506073935</c:v>
                </c:pt>
                <c:pt idx="251">
                  <c:v>7.7639001686221736</c:v>
                </c:pt>
                <c:pt idx="252">
                  <c:v>7.7132386173989556</c:v>
                </c:pt>
                <c:pt idx="253">
                  <c:v>7.6615770345894143</c:v>
                </c:pt>
                <c:pt idx="254">
                  <c:v>7.608966514413332</c:v>
                </c:pt>
                <c:pt idx="255">
                  <c:v>7.5554558368972273</c:v>
                </c:pt>
                <c:pt idx="256">
                  <c:v>7.5010916704575523</c:v>
                </c:pt>
                <c:pt idx="257">
                  <c:v>7.4459187511317761</c:v>
                </c:pt>
                <c:pt idx="258">
                  <c:v>7.3899800413210386</c:v>
                </c:pt>
                <c:pt idx="259">
                  <c:v>7.3333168705315028</c:v>
                </c:pt>
                <c:pt idx="260">
                  <c:v>7.2759690602786922</c:v>
                </c:pt>
                <c:pt idx="261">
                  <c:v>7.2179750350413929</c:v>
                </c:pt>
                <c:pt idx="262">
                  <c:v>7.1593719209126956</c:v>
                </c:pt>
                <c:pt idx="263">
                  <c:v>7.1001956333893954</c:v>
                </c:pt>
                <c:pt idx="264">
                  <c:v>7.0404809555627299</c:v>
                </c:pt>
                <c:pt idx="265">
                  <c:v>6.9802616078187896</c:v>
                </c:pt>
                <c:pt idx="266">
                  <c:v>6.9195703100230999</c:v>
                </c:pt>
                <c:pt idx="267">
                  <c:v>6.8584388370471556</c:v>
                </c:pt>
                <c:pt idx="268">
                  <c:v>6.7968980683933315</c:v>
                </c:pt>
                <c:pt idx="269">
                  <c:v>6.7349780325860316</c:v>
                </c:pt>
                <c:pt idx="270">
                  <c:v>6.6727079469194912</c:v>
                </c:pt>
                <c:pt idx="271">
                  <c:v>6.6101162530850086</c:v>
                </c:pt>
                <c:pt idx="272">
                  <c:v>6.5472306491409018</c:v>
                </c:pt>
                <c:pt idx="273">
                  <c:v>6.4840781182363285</c:v>
                </c:pt>
                <c:pt idx="274">
                  <c:v>6.4206849544542086</c:v>
                </c:pt>
                <c:pt idx="275">
                  <c:v>6.3570767860979469</c:v>
                </c:pt>
                <c:pt idx="276">
                  <c:v>6.2932785967111311</c:v>
                </c:pt>
                <c:pt idx="277">
                  <c:v>6.2293147440875378</c:v>
                </c:pt>
                <c:pt idx="278">
                  <c:v>6.1652089775010737</c:v>
                </c:pt>
                <c:pt idx="279">
                  <c:v>6.1009844533603541</c:v>
                </c:pt>
                <c:pt idx="280">
                  <c:v>6.0366637494706792</c:v>
                </c:pt>
                <c:pt idx="281">
                  <c:v>5.9722688780665543</c:v>
                </c:pt>
                <c:pt idx="282">
                  <c:v>5.9078212977605391</c:v>
                </c:pt>
                <c:pt idx="283">
                  <c:v>5.8433419245386382</c:v>
                </c:pt>
                <c:pt idx="284">
                  <c:v>5.7788511419185973</c:v>
                </c:pt>
                <c:pt idx="285">
                  <c:v>5.7143688103750288</c:v>
                </c:pt>
                <c:pt idx="286">
                  <c:v>5.6499142761243641</c:v>
                </c:pt>
                <c:pt idx="287">
                  <c:v>5.5855063793524327</c:v>
                </c:pt>
                <c:pt idx="288">
                  <c:v>5.5211634619588494</c:v>
                </c:pt>
                <c:pt idx="289">
                  <c:v>5.4569033748841722</c:v>
                </c:pt>
                <c:pt idx="290">
                  <c:v>5.3927434850787614</c:v>
                </c:pt>
                <c:pt idx="291">
                  <c:v>5.3287006821657101</c:v>
                </c:pt>
                <c:pt idx="292">
                  <c:v>5.2647913848444885</c:v>
                </c:pt>
                <c:pt idx="293">
                  <c:v>5.2010315470766457</c:v>
                </c:pt>
                <c:pt idx="294">
                  <c:v>5.137436664090238</c:v>
                </c:pt>
                <c:pt idx="295">
                  <c:v>5.0740217782353865</c:v>
                </c:pt>
                <c:pt idx="296">
                  <c:v>5.0108014847195443</c:v>
                </c:pt>
                <c:pt idx="297">
                  <c:v>4.9477899372475829</c:v>
                </c:pt>
                <c:pt idx="298">
                  <c:v>4.8850008535886875</c:v>
                </c:pt>
                <c:pt idx="299">
                  <c:v>4.8224475210892255</c:v>
                </c:pt>
                <c:pt idx="300">
                  <c:v>4.7601428021482635</c:v>
                </c:pt>
                <c:pt idx="301">
                  <c:v>4.6980991396700356</c:v>
                </c:pt>
                <c:pt idx="302">
                  <c:v>4.6363285625056401</c:v>
                </c:pt>
                <c:pt idx="303">
                  <c:v>4.5748426908944033</c:v>
                </c:pt>
                <c:pt idx="304">
                  <c:v>4.5136527419135639</c:v>
                </c:pt>
                <c:pt idx="305">
                  <c:v>4.4527695349435819</c:v>
                </c:pt>
                <c:pt idx="306">
                  <c:v>4.3922034971548527</c:v>
                </c:pt>
                <c:pt idx="307">
                  <c:v>4.3319646690204765</c:v>
                </c:pt>
                <c:pt idx="308">
                  <c:v>4.2720627098586066</c:v>
                </c:pt>
                <c:pt idx="309">
                  <c:v>4.2125069034069398</c:v>
                </c:pt>
                <c:pt idx="310">
                  <c:v>4.1533061634309894</c:v>
                </c:pt>
                <c:pt idx="311">
                  <c:v>4.0944690393670493</c:v>
                </c:pt>
                <c:pt idx="312">
                  <c:v>4.0360037220000082</c:v>
                </c:pt>
                <c:pt idx="313">
                  <c:v>3.9779180491756252</c:v>
                </c:pt>
                <c:pt idx="314">
                  <c:v>3.9202195115462652</c:v>
                </c:pt>
                <c:pt idx="315">
                  <c:v>3.8629152583486315</c:v>
                </c:pt>
                <c:pt idx="316">
                  <c:v>3.8060121032116578</c:v>
                </c:pt>
                <c:pt idx="317">
                  <c:v>3.7495165299923068</c:v>
                </c:pt>
                <c:pt idx="318">
                  <c:v>3.693434698636711</c:v>
                </c:pt>
                <c:pt idx="319">
                  <c:v>3.6377724510638796</c:v>
                </c:pt>
                <c:pt idx="320">
                  <c:v>3.5825353170689054</c:v>
                </c:pt>
                <c:pt idx="321">
                  <c:v>3.5277285202424391</c:v>
                </c:pt>
                <c:pt idx="322">
                  <c:v>3.4733569839030691</c:v>
                </c:pt>
                <c:pt idx="323">
                  <c:v>3.4194253370391001</c:v>
                </c:pt>
                <c:pt idx="324">
                  <c:v>3.3659379202561253</c:v>
                </c:pt>
                <c:pt idx="325">
                  <c:v>3.312898791726762</c:v>
                </c:pt>
                <c:pt idx="326">
                  <c:v>3.2603117331388125</c:v>
                </c:pt>
                <c:pt idx="327">
                  <c:v>3.2081802556381342</c:v>
                </c:pt>
                <c:pt idx="328">
                  <c:v>3.156507605762557</c:v>
                </c:pt>
                <c:pt idx="329">
                  <c:v>3.1052967713630055</c:v>
                </c:pt>
                <c:pt idx="330">
                  <c:v>3.0545504875083207</c:v>
                </c:pt>
                <c:pt idx="331">
                  <c:v>3.0042712423699784</c:v>
                </c:pt>
                <c:pt idx="332">
                  <c:v>2.9544612830832735</c:v>
                </c:pt>
                <c:pt idx="333">
                  <c:v>2.9051226215813539</c:v>
                </c:pt>
                <c:pt idx="334">
                  <c:v>2.8562570403987655</c:v>
                </c:pt>
                <c:pt idx="335">
                  <c:v>2.8078660984410924</c:v>
                </c:pt>
                <c:pt idx="336">
                  <c:v>2.7599511367175129</c:v>
                </c:pt>
                <c:pt idx="337">
                  <c:v>2.7125132840330757</c:v>
                </c:pt>
                <c:pt idx="338">
                  <c:v>2.6655534626377149</c:v>
                </c:pt>
                <c:pt idx="339">
                  <c:v>2.6190723938290112</c:v>
                </c:pt>
                <c:pt idx="340">
                  <c:v>2.5730706035059541</c:v>
                </c:pt>
                <c:pt idx="341">
                  <c:v>2.5275484276709888</c:v>
                </c:pt>
                <c:pt idx="342">
                  <c:v>2.4825060178777489</c:v>
                </c:pt>
                <c:pt idx="343">
                  <c:v>2.4379433466220997</c:v>
                </c:pt>
                <c:pt idx="344">
                  <c:v>2.3938602126740829</c:v>
                </c:pt>
                <c:pt idx="345">
                  <c:v>2.3502562463486614</c:v>
                </c:pt>
                <c:pt idx="346">
                  <c:v>2.3071309147130883</c:v>
                </c:pt>
                <c:pt idx="347">
                  <c:v>2.2644835267290553</c:v>
                </c:pt>
                <c:pt idx="348">
                  <c:v>2.2223132383277182</c:v>
                </c:pt>
                <c:pt idx="349">
                  <c:v>2.1806190574159503</c:v>
                </c:pt>
                <c:pt idx="350">
                  <c:v>2.139399848812225</c:v>
                </c:pt>
                <c:pt idx="351">
                  <c:v>2.0986543391106975</c:v>
                </c:pt>
                <c:pt idx="352">
                  <c:v>2.0583811214721122</c:v>
                </c:pt>
                <c:pt idx="353">
                  <c:v>2.018578660340359</c:v>
                </c:pt>
                <c:pt idx="354">
                  <c:v>1.9792452960835432</c:v>
                </c:pt>
                <c:pt idx="355">
                  <c:v>1.9403792495585908</c:v>
                </c:pt>
                <c:pt idx="356">
                  <c:v>1.901978626598547</c:v>
                </c:pt>
                <c:pt idx="357">
                  <c:v>1.864041422421705</c:v>
                </c:pt>
                <c:pt idx="358">
                  <c:v>1.8265655259620033</c:v>
                </c:pt>
                <c:pt idx="359">
                  <c:v>1.7895487241200296</c:v>
                </c:pt>
                <c:pt idx="360">
                  <c:v>1.7529887059342215</c:v>
                </c:pt>
                <c:pt idx="361">
                  <c:v>1.7168830666719153</c:v>
                </c:pt>
                <c:pt idx="362">
                  <c:v>1.6812293118398554</c:v>
                </c:pt>
                <c:pt idx="363">
                  <c:v>1.6460248611140944</c:v>
                </c:pt>
                <c:pt idx="364">
                  <c:v>1.6112670521890777</c:v>
                </c:pt>
                <c:pt idx="365">
                  <c:v>1.5769531445460139</c:v>
                </c:pt>
                <c:pt idx="366">
                  <c:v>1.543080323140412</c:v>
                </c:pt>
                <c:pt idx="367">
                  <c:v>1.5096457020090792</c:v>
                </c:pt>
                <c:pt idx="368">
                  <c:v>1.4766463277967201</c:v>
                </c:pt>
                <c:pt idx="369">
                  <c:v>1.4440791832023621</c:v>
                </c:pt>
                <c:pt idx="370">
                  <c:v>1.4119411903460684</c:v>
                </c:pt>
                <c:pt idx="371">
                  <c:v>1.3802292140561896</c:v>
                </c:pt>
                <c:pt idx="372">
                  <c:v>1.348940065077759</c:v>
                </c:pt>
                <c:pt idx="373">
                  <c:v>1.318070503202506</c:v>
                </c:pt>
                <c:pt idx="374">
                  <c:v>1.2876172403209587</c:v>
                </c:pt>
                <c:pt idx="375">
                  <c:v>1.2575769433974529</c:v>
                </c:pt>
                <c:pt idx="376">
                  <c:v>1.2279462373685526</c:v>
                </c:pt>
                <c:pt idx="377">
                  <c:v>1.198721707965678</c:v>
                </c:pt>
                <c:pt idx="378">
                  <c:v>1.1698999044627207</c:v>
                </c:pt>
                <c:pt idx="379">
                  <c:v>1.1414773423493596</c:v>
                </c:pt>
                <c:pt idx="380">
                  <c:v>1.1134505059310325</c:v>
                </c:pt>
                <c:pt idx="381">
                  <c:v>1.0858158508562852</c:v>
                </c:pt>
                <c:pt idx="382">
                  <c:v>1.058569806572585</c:v>
                </c:pt>
                <c:pt idx="383">
                  <c:v>1.0317087787113497</c:v>
                </c:pt>
                <c:pt idx="384">
                  <c:v>1.0052291514032703</c:v>
                </c:pt>
                <c:pt idx="385">
                  <c:v>0.97912728952485217</c:v>
                </c:pt>
                <c:pt idx="386">
                  <c:v>0.97910159829949528</c:v>
                </c:pt>
                <c:pt idx="387">
                  <c:v>0.97907590744224215</c:v>
                </c:pt>
                <c:pt idx="388">
                  <c:v>0.97905021695307504</c:v>
                </c:pt>
                <c:pt idx="389">
                  <c:v>0.97902452683199925</c:v>
                </c:pt>
                <c:pt idx="390">
                  <c:v>0.97899883707900415</c:v>
                </c:pt>
                <c:pt idx="391">
                  <c:v>0.97897314769409505</c:v>
                </c:pt>
                <c:pt idx="392">
                  <c:v>0.97894745867726485</c:v>
                </c:pt>
                <c:pt idx="393">
                  <c:v>0.97892177002850822</c:v>
                </c:pt>
                <c:pt idx="394">
                  <c:v>0.97889608174782339</c:v>
                </c:pt>
                <c:pt idx="395">
                  <c:v>0.97887039383520502</c:v>
                </c:pt>
                <c:pt idx="396">
                  <c:v>0.97884470629064957</c:v>
                </c:pt>
                <c:pt idx="397">
                  <c:v>0.97881901911415525</c:v>
                </c:pt>
                <c:pt idx="398">
                  <c:v>0.97879333230571675</c:v>
                </c:pt>
                <c:pt idx="399">
                  <c:v>0.97876764586533405</c:v>
                </c:pt>
                <c:pt idx="400">
                  <c:v>0.97874195979300005</c:v>
                </c:pt>
                <c:pt idx="401">
                  <c:v>0.97871627408870943</c:v>
                </c:pt>
                <c:pt idx="402">
                  <c:v>0.97869058875246573</c:v>
                </c:pt>
                <c:pt idx="403">
                  <c:v>0.97866490378425652</c:v>
                </c:pt>
                <c:pt idx="404">
                  <c:v>0.97863921918408892</c:v>
                </c:pt>
                <c:pt idx="405">
                  <c:v>0.97861353495194514</c:v>
                </c:pt>
                <c:pt idx="406">
                  <c:v>0.97858785108783408</c:v>
                </c:pt>
                <c:pt idx="407">
                  <c:v>0.97856216759174508</c:v>
                </c:pt>
                <c:pt idx="408">
                  <c:v>0.97853648446367636</c:v>
                </c:pt>
                <c:pt idx="409">
                  <c:v>0.97851080170362614</c:v>
                </c:pt>
                <c:pt idx="410">
                  <c:v>0.97848511931158555</c:v>
                </c:pt>
                <c:pt idx="411">
                  <c:v>0.97845943728756168</c:v>
                </c:pt>
                <c:pt idx="412">
                  <c:v>0.97843375563153856</c:v>
                </c:pt>
                <c:pt idx="413">
                  <c:v>0.97840807434352328</c:v>
                </c:pt>
                <c:pt idx="414">
                  <c:v>0.97838239342350164</c:v>
                </c:pt>
                <c:pt idx="415">
                  <c:v>0.97835671287148251</c:v>
                </c:pt>
                <c:pt idx="416">
                  <c:v>0.9783310326874517</c:v>
                </c:pt>
                <c:pt idx="417">
                  <c:v>0.97830535287140741</c:v>
                </c:pt>
                <c:pt idx="418">
                  <c:v>0.97827967342335143</c:v>
                </c:pt>
                <c:pt idx="419">
                  <c:v>0.97825399434327664</c:v>
                </c:pt>
                <c:pt idx="420">
                  <c:v>0.97822831563118307</c:v>
                </c:pt>
                <c:pt idx="421">
                  <c:v>0.97820263728705825</c:v>
                </c:pt>
                <c:pt idx="422">
                  <c:v>0.97817695931091109</c:v>
                </c:pt>
                <c:pt idx="423">
                  <c:v>0.97815128170272381</c:v>
                </c:pt>
                <c:pt idx="424">
                  <c:v>0.97812560446249819</c:v>
                </c:pt>
                <c:pt idx="425">
                  <c:v>0.97809992759023956</c:v>
                </c:pt>
                <c:pt idx="426">
                  <c:v>0.97807425108593549</c:v>
                </c:pt>
                <c:pt idx="427">
                  <c:v>0.97804857494958242</c:v>
                </c:pt>
                <c:pt idx="428">
                  <c:v>0.9780228991811768</c:v>
                </c:pt>
                <c:pt idx="429">
                  <c:v>0.97799722378071685</c:v>
                </c:pt>
                <c:pt idx="430">
                  <c:v>0.9779715487482008</c:v>
                </c:pt>
                <c:pt idx="431">
                  <c:v>0.97794587408362155</c:v>
                </c:pt>
                <c:pt idx="432">
                  <c:v>0.97792019978698264</c:v>
                </c:pt>
                <c:pt idx="433">
                  <c:v>0.97789452585826275</c:v>
                </c:pt>
                <c:pt idx="434">
                  <c:v>0.97786885229748322</c:v>
                </c:pt>
                <c:pt idx="435">
                  <c:v>0.97784317910462626</c:v>
                </c:pt>
                <c:pt idx="436">
                  <c:v>0.977817506279683</c:v>
                </c:pt>
                <c:pt idx="437">
                  <c:v>0.97779183382266233</c:v>
                </c:pt>
                <c:pt idx="438">
                  <c:v>0.97776616173355357</c:v>
                </c:pt>
                <c:pt idx="439">
                  <c:v>0.97774049001235142</c:v>
                </c:pt>
                <c:pt idx="440">
                  <c:v>0.97771481865905585</c:v>
                </c:pt>
                <c:pt idx="441">
                  <c:v>0.97768914767366866</c:v>
                </c:pt>
                <c:pt idx="442">
                  <c:v>0.97766347705617207</c:v>
                </c:pt>
                <c:pt idx="443">
                  <c:v>0.97763780680657852</c:v>
                </c:pt>
                <c:pt idx="444">
                  <c:v>0.97761213692487203</c:v>
                </c:pt>
                <c:pt idx="445">
                  <c:v>0.97758646741105792</c:v>
                </c:pt>
                <c:pt idx="446">
                  <c:v>0.97756079826512732</c:v>
                </c:pt>
                <c:pt idx="447">
                  <c:v>0.97753512948707488</c:v>
                </c:pt>
                <c:pt idx="448">
                  <c:v>0.97750946107690062</c:v>
                </c:pt>
                <c:pt idx="449">
                  <c:v>0.9774837930345992</c:v>
                </c:pt>
                <c:pt idx="450">
                  <c:v>0.97745812536017063</c:v>
                </c:pt>
                <c:pt idx="451">
                  <c:v>0.97743245805360779</c:v>
                </c:pt>
                <c:pt idx="452">
                  <c:v>0.97740679111490714</c:v>
                </c:pt>
                <c:pt idx="453">
                  <c:v>0.97738112454406334</c:v>
                </c:pt>
                <c:pt idx="454">
                  <c:v>0.97735545834108706</c:v>
                </c:pt>
                <c:pt idx="455">
                  <c:v>0.97732979250594632</c:v>
                </c:pt>
                <c:pt idx="456">
                  <c:v>0.97730412703866953</c:v>
                </c:pt>
                <c:pt idx="457">
                  <c:v>0.97727846193922652</c:v>
                </c:pt>
                <c:pt idx="458">
                  <c:v>0.97725279720763147</c:v>
                </c:pt>
                <c:pt idx="459">
                  <c:v>0.97722713284387197</c:v>
                </c:pt>
                <c:pt idx="460">
                  <c:v>0.97720146884794801</c:v>
                </c:pt>
                <c:pt idx="461">
                  <c:v>0.97717580521985603</c:v>
                </c:pt>
                <c:pt idx="462">
                  <c:v>0.97715014195958894</c:v>
                </c:pt>
                <c:pt idx="463">
                  <c:v>0.97712447906714495</c:v>
                </c:pt>
                <c:pt idx="464">
                  <c:v>0.97709881654252051</c:v>
                </c:pt>
                <c:pt idx="465">
                  <c:v>0.9770731543857174</c:v>
                </c:pt>
                <c:pt idx="466">
                  <c:v>0.97704749259671786</c:v>
                </c:pt>
                <c:pt idx="467">
                  <c:v>0.97702183117553609</c:v>
                </c:pt>
                <c:pt idx="468">
                  <c:v>0.97699617012215612</c:v>
                </c:pt>
                <c:pt idx="469">
                  <c:v>0.97697050943658148</c:v>
                </c:pt>
                <c:pt idx="470">
                  <c:v>0.97694484911879975</c:v>
                </c:pt>
                <c:pt idx="471">
                  <c:v>0.97691918916881626</c:v>
                </c:pt>
                <c:pt idx="472">
                  <c:v>0.97689352958662745</c:v>
                </c:pt>
                <c:pt idx="473">
                  <c:v>0.97686787037222622</c:v>
                </c:pt>
                <c:pt idx="474">
                  <c:v>0.97684221152560369</c:v>
                </c:pt>
                <c:pt idx="475">
                  <c:v>0.9768165530467634</c:v>
                </c:pt>
                <c:pt idx="476">
                  <c:v>0.97679089493569826</c:v>
                </c:pt>
                <c:pt idx="477">
                  <c:v>0.97676523719241359</c:v>
                </c:pt>
                <c:pt idx="478">
                  <c:v>0.97673957981689163</c:v>
                </c:pt>
                <c:pt idx="479">
                  <c:v>0.97671392280914304</c:v>
                </c:pt>
                <c:pt idx="480">
                  <c:v>0.97668826616915005</c:v>
                </c:pt>
                <c:pt idx="481">
                  <c:v>0.97666260989692155</c:v>
                </c:pt>
                <c:pt idx="482">
                  <c:v>0.97663695399243622</c:v>
                </c:pt>
                <c:pt idx="483">
                  <c:v>0.9766112984557207</c:v>
                </c:pt>
                <c:pt idx="484">
                  <c:v>0.97658564328674125</c:v>
                </c:pt>
                <c:pt idx="485">
                  <c:v>0.97655998848551206</c:v>
                </c:pt>
                <c:pt idx="486">
                  <c:v>0.9765343340520225</c:v>
                </c:pt>
                <c:pt idx="487">
                  <c:v>0.976508679986269</c:v>
                </c:pt>
                <c:pt idx="488">
                  <c:v>0.97648302628825334</c:v>
                </c:pt>
                <c:pt idx="489">
                  <c:v>0.97645737295796664</c:v>
                </c:pt>
                <c:pt idx="490">
                  <c:v>0.97643171999540179</c:v>
                </c:pt>
                <c:pt idx="491">
                  <c:v>0.97640606740057123</c:v>
                </c:pt>
                <c:pt idx="492">
                  <c:v>0.97638041517344831</c:v>
                </c:pt>
                <c:pt idx="493">
                  <c:v>0.97635476331404547</c:v>
                </c:pt>
                <c:pt idx="494">
                  <c:v>0.97632911182235382</c:v>
                </c:pt>
                <c:pt idx="495">
                  <c:v>0.97630346069837692</c:v>
                </c:pt>
                <c:pt idx="496">
                  <c:v>0.97627780994209878</c:v>
                </c:pt>
                <c:pt idx="497">
                  <c:v>0.97625215955352473</c:v>
                </c:pt>
                <c:pt idx="498">
                  <c:v>0.97622650953264767</c:v>
                </c:pt>
                <c:pt idx="499">
                  <c:v>0.97620085987947114</c:v>
                </c:pt>
                <c:pt idx="500">
                  <c:v>0.97617521059397738</c:v>
                </c:pt>
                <c:pt idx="501">
                  <c:v>0.97614956167617706</c:v>
                </c:pt>
                <c:pt idx="502">
                  <c:v>0.97612391312605595</c:v>
                </c:pt>
                <c:pt idx="503">
                  <c:v>0.97609826494361407</c:v>
                </c:pt>
                <c:pt idx="504">
                  <c:v>0.97607261712885141</c:v>
                </c:pt>
                <c:pt idx="505">
                  <c:v>0.97604696968176441</c:v>
                </c:pt>
                <c:pt idx="506">
                  <c:v>0.97602132260234598</c:v>
                </c:pt>
                <c:pt idx="507">
                  <c:v>0.97599567589059255</c:v>
                </c:pt>
                <c:pt idx="508">
                  <c:v>0.97597002954650414</c:v>
                </c:pt>
                <c:pt idx="509">
                  <c:v>0.97594438357006652</c:v>
                </c:pt>
                <c:pt idx="510">
                  <c:v>0.97591873796129036</c:v>
                </c:pt>
                <c:pt idx="511">
                  <c:v>0.97589309272016322</c:v>
                </c:pt>
                <c:pt idx="512">
                  <c:v>0.97586744784668333</c:v>
                </c:pt>
                <c:pt idx="513">
                  <c:v>0.97584180334085069</c:v>
                </c:pt>
                <c:pt idx="514">
                  <c:v>0.97581615920265641</c:v>
                </c:pt>
                <c:pt idx="515">
                  <c:v>0.97579051543210049</c:v>
                </c:pt>
                <c:pt idx="516">
                  <c:v>0.97576487202918116</c:v>
                </c:pt>
                <c:pt idx="517">
                  <c:v>0.97573922899388421</c:v>
                </c:pt>
                <c:pt idx="518">
                  <c:v>0.97571358632621852</c:v>
                </c:pt>
                <c:pt idx="519">
                  <c:v>0.97568794402617698</c:v>
                </c:pt>
                <c:pt idx="520">
                  <c:v>0.97566230209375249</c:v>
                </c:pt>
                <c:pt idx="521">
                  <c:v>0.97563666052894149</c:v>
                </c:pt>
                <c:pt idx="522">
                  <c:v>0.97561101933174399</c:v>
                </c:pt>
                <c:pt idx="523">
                  <c:v>0.97558537850215465</c:v>
                </c:pt>
                <c:pt idx="524">
                  <c:v>0.97555973804017171</c:v>
                </c:pt>
                <c:pt idx="525">
                  <c:v>0.97553409794578805</c:v>
                </c:pt>
                <c:pt idx="526">
                  <c:v>0.975508458219009</c:v>
                </c:pt>
                <c:pt idx="527">
                  <c:v>0.97548281885981858</c:v>
                </c:pt>
                <c:pt idx="528">
                  <c:v>0.97545717986821678</c:v>
                </c:pt>
                <c:pt idx="529">
                  <c:v>0.97543154124420539</c:v>
                </c:pt>
                <c:pt idx="530">
                  <c:v>0.97540590298777552</c:v>
                </c:pt>
                <c:pt idx="531">
                  <c:v>0.97538026509892539</c:v>
                </c:pt>
                <c:pt idx="532">
                  <c:v>0.9753546275776479</c:v>
                </c:pt>
                <c:pt idx="533">
                  <c:v>0.97532899042395016</c:v>
                </c:pt>
                <c:pt idx="534">
                  <c:v>0.97530335363781795</c:v>
                </c:pt>
                <c:pt idx="535">
                  <c:v>0.97527771721925127</c:v>
                </c:pt>
                <c:pt idx="536">
                  <c:v>0.9752520811682448</c:v>
                </c:pt>
                <c:pt idx="537">
                  <c:v>0.97522644548480031</c:v>
                </c:pt>
                <c:pt idx="538">
                  <c:v>0.97520081016890536</c:v>
                </c:pt>
                <c:pt idx="539">
                  <c:v>0.97517517522056352</c:v>
                </c:pt>
                <c:pt idx="540">
                  <c:v>0.97514954063976766</c:v>
                </c:pt>
                <c:pt idx="541">
                  <c:v>0.97512390642651603</c:v>
                </c:pt>
                <c:pt idx="542">
                  <c:v>0.97509827258080861</c:v>
                </c:pt>
                <c:pt idx="543">
                  <c:v>0.97507263910263653</c:v>
                </c:pt>
                <c:pt idx="544">
                  <c:v>0.97504700599199978</c:v>
                </c:pt>
                <c:pt idx="545">
                  <c:v>0.97502137324888949</c:v>
                </c:pt>
                <c:pt idx="546">
                  <c:v>0.9749957408733021</c:v>
                </c:pt>
                <c:pt idx="547">
                  <c:v>0.97497010886523761</c:v>
                </c:pt>
                <c:pt idx="548">
                  <c:v>0.97494447722469602</c:v>
                </c:pt>
                <c:pt idx="549">
                  <c:v>0.97491884595166489</c:v>
                </c:pt>
                <c:pt idx="550">
                  <c:v>0.97489321504615312</c:v>
                </c:pt>
                <c:pt idx="551">
                  <c:v>0.9748675845081447</c:v>
                </c:pt>
                <c:pt idx="552">
                  <c:v>0.97484195433764143</c:v>
                </c:pt>
                <c:pt idx="553">
                  <c:v>0.9748163245346344</c:v>
                </c:pt>
                <c:pt idx="554">
                  <c:v>0.97479069509912719</c:v>
                </c:pt>
                <c:pt idx="555">
                  <c:v>0.97476506603111623</c:v>
                </c:pt>
                <c:pt idx="556">
                  <c:v>0.97473943733059265</c:v>
                </c:pt>
                <c:pt idx="557">
                  <c:v>0.97471380899755644</c:v>
                </c:pt>
                <c:pt idx="558">
                  <c:v>0.97468818103200583</c:v>
                </c:pt>
                <c:pt idx="559">
                  <c:v>0.97466255343393371</c:v>
                </c:pt>
                <c:pt idx="560">
                  <c:v>0.97463692620333653</c:v>
                </c:pt>
                <c:pt idx="561">
                  <c:v>0.97461129934020896</c:v>
                </c:pt>
                <c:pt idx="562">
                  <c:v>0.97458567284455278</c:v>
                </c:pt>
                <c:pt idx="563">
                  <c:v>0.97456004671636265</c:v>
                </c:pt>
                <c:pt idx="564">
                  <c:v>0.9745344209556297</c:v>
                </c:pt>
                <c:pt idx="565">
                  <c:v>0.9745087955623557</c:v>
                </c:pt>
                <c:pt idx="566">
                  <c:v>0.97448317053653355</c:v>
                </c:pt>
                <c:pt idx="567">
                  <c:v>0.97445754587817035</c:v>
                </c:pt>
                <c:pt idx="568">
                  <c:v>0.97443192158725367</c:v>
                </c:pt>
                <c:pt idx="569">
                  <c:v>0.97440629766376752</c:v>
                </c:pt>
                <c:pt idx="570">
                  <c:v>0.97438067410773321</c:v>
                </c:pt>
                <c:pt idx="571">
                  <c:v>0.97435505091912944</c:v>
                </c:pt>
                <c:pt idx="572">
                  <c:v>0.97432942809796508</c:v>
                </c:pt>
                <c:pt idx="573">
                  <c:v>0.97430380564422592</c:v>
                </c:pt>
                <c:pt idx="574">
                  <c:v>0.97427818355791018</c:v>
                </c:pt>
                <c:pt idx="575">
                  <c:v>0.9742525618390161</c:v>
                </c:pt>
                <c:pt idx="576">
                  <c:v>0.97422694048754366</c:v>
                </c:pt>
                <c:pt idx="577">
                  <c:v>0.97420131950348754</c:v>
                </c:pt>
                <c:pt idx="578">
                  <c:v>0.97417569888683886</c:v>
                </c:pt>
                <c:pt idx="579">
                  <c:v>0.97415007863759406</c:v>
                </c:pt>
                <c:pt idx="580">
                  <c:v>0.97412445875576026</c:v>
                </c:pt>
                <c:pt idx="581">
                  <c:v>0.9740988392413179</c:v>
                </c:pt>
                <c:pt idx="582">
                  <c:v>0.97407322009427943</c:v>
                </c:pt>
                <c:pt idx="583">
                  <c:v>0.97404760131463597</c:v>
                </c:pt>
                <c:pt idx="584">
                  <c:v>0.97402198290237862</c:v>
                </c:pt>
                <c:pt idx="585">
                  <c:v>0.97399636485750918</c:v>
                </c:pt>
                <c:pt idx="586">
                  <c:v>0.97397074718002052</c:v>
                </c:pt>
                <c:pt idx="587">
                  <c:v>0.97394512986991089</c:v>
                </c:pt>
                <c:pt idx="588">
                  <c:v>0.97391951292717138</c:v>
                </c:pt>
                <c:pt idx="589">
                  <c:v>0.97389389635181622</c:v>
                </c:pt>
                <c:pt idx="590">
                  <c:v>0.97386828014381699</c:v>
                </c:pt>
                <c:pt idx="591">
                  <c:v>0.97384266430319144</c:v>
                </c:pt>
                <c:pt idx="592">
                  <c:v>0.97381704882992359</c:v>
                </c:pt>
                <c:pt idx="593">
                  <c:v>0.97379143372400989</c:v>
                </c:pt>
                <c:pt idx="594">
                  <c:v>0.97376581898545034</c:v>
                </c:pt>
                <c:pt idx="595">
                  <c:v>0.9737402046142396</c:v>
                </c:pt>
                <c:pt idx="596">
                  <c:v>0.97371459061038124</c:v>
                </c:pt>
                <c:pt idx="597">
                  <c:v>0.97368897697386458</c:v>
                </c:pt>
                <c:pt idx="598">
                  <c:v>0.97366336370468787</c:v>
                </c:pt>
                <c:pt idx="599">
                  <c:v>0.97363775080284398</c:v>
                </c:pt>
                <c:pt idx="600">
                  <c:v>0.97361213826832937</c:v>
                </c:pt>
                <c:pt idx="601">
                  <c:v>0.9735865261011476</c:v>
                </c:pt>
                <c:pt idx="602">
                  <c:v>0.97356091430128977</c:v>
                </c:pt>
                <c:pt idx="603">
                  <c:v>0.97353530286875589</c:v>
                </c:pt>
                <c:pt idx="604">
                  <c:v>0.9735096918035353</c:v>
                </c:pt>
                <c:pt idx="605">
                  <c:v>0.97348408110563156</c:v>
                </c:pt>
                <c:pt idx="606">
                  <c:v>0.973458470775034</c:v>
                </c:pt>
                <c:pt idx="607">
                  <c:v>0.97343286081174796</c:v>
                </c:pt>
                <c:pt idx="608">
                  <c:v>0.97340725121576988</c:v>
                </c:pt>
                <c:pt idx="609">
                  <c:v>0.97338164198708554</c:v>
                </c:pt>
                <c:pt idx="610">
                  <c:v>0.97335603312569496</c:v>
                </c:pt>
                <c:pt idx="611">
                  <c:v>0.97333042463160346</c:v>
                </c:pt>
                <c:pt idx="612">
                  <c:v>0.97330481650479861</c:v>
                </c:pt>
                <c:pt idx="613">
                  <c:v>0.97327920874528218</c:v>
                </c:pt>
                <c:pt idx="614">
                  <c:v>0.97325360135304528</c:v>
                </c:pt>
                <c:pt idx="615">
                  <c:v>0.97322799432808793</c:v>
                </c:pt>
                <c:pt idx="616">
                  <c:v>0.97320238767040124</c:v>
                </c:pt>
                <c:pt idx="617">
                  <c:v>0.97317678137998875</c:v>
                </c:pt>
                <c:pt idx="618">
                  <c:v>0.97315117545684693</c:v>
                </c:pt>
                <c:pt idx="619">
                  <c:v>0.97312556990096333</c:v>
                </c:pt>
                <c:pt idx="620">
                  <c:v>0.9730999647123415</c:v>
                </c:pt>
                <c:pt idx="621">
                  <c:v>0.97307435989097968</c:v>
                </c:pt>
                <c:pt idx="622">
                  <c:v>0.97304875543687075</c:v>
                </c:pt>
                <c:pt idx="623">
                  <c:v>0.97302315135000583</c:v>
                </c:pt>
                <c:pt idx="624">
                  <c:v>0.97299754763039559</c:v>
                </c:pt>
                <c:pt idx="625">
                  <c:v>0.9729719442780187</c:v>
                </c:pt>
                <c:pt idx="626">
                  <c:v>0.9729463412928876</c:v>
                </c:pt>
                <c:pt idx="627">
                  <c:v>0.97292073867498985</c:v>
                </c:pt>
                <c:pt idx="628">
                  <c:v>0.97289513642432546</c:v>
                </c:pt>
                <c:pt idx="629">
                  <c:v>0.97286953454088376</c:v>
                </c:pt>
                <c:pt idx="630">
                  <c:v>0.97284393302467365</c:v>
                </c:pt>
                <c:pt idx="631">
                  <c:v>0.9728183318756809</c:v>
                </c:pt>
                <c:pt idx="632">
                  <c:v>0.97279273109390552</c:v>
                </c:pt>
                <c:pt idx="633">
                  <c:v>0.97276713067934573</c:v>
                </c:pt>
                <c:pt idx="634">
                  <c:v>0.97274153063199087</c:v>
                </c:pt>
                <c:pt idx="635">
                  <c:v>0.97271593095184627</c:v>
                </c:pt>
                <c:pt idx="636">
                  <c:v>0.97269033163890128</c:v>
                </c:pt>
                <c:pt idx="637">
                  <c:v>0.97266473269316478</c:v>
                </c:pt>
                <c:pt idx="638">
                  <c:v>0.972639134114619</c:v>
                </c:pt>
                <c:pt idx="639">
                  <c:v>0.97261353590326571</c:v>
                </c:pt>
                <c:pt idx="640">
                  <c:v>0.97258793805910138</c:v>
                </c:pt>
                <c:pt idx="641">
                  <c:v>0.97256234058212065</c:v>
                </c:pt>
                <c:pt idx="642">
                  <c:v>0.97253674347232355</c:v>
                </c:pt>
                <c:pt idx="643">
                  <c:v>0.97251114672970296</c:v>
                </c:pt>
                <c:pt idx="644">
                  <c:v>0.97248555035425888</c:v>
                </c:pt>
                <c:pt idx="645">
                  <c:v>0.97245995434598242</c:v>
                </c:pt>
                <c:pt idx="646">
                  <c:v>0.97243435870487183</c:v>
                </c:pt>
                <c:pt idx="647">
                  <c:v>0.97240876343092886</c:v>
                </c:pt>
                <c:pt idx="648">
                  <c:v>0.97238316852414641</c:v>
                </c:pt>
                <c:pt idx="649">
                  <c:v>0.97235757398451561</c:v>
                </c:pt>
                <c:pt idx="650">
                  <c:v>0.97233197981204</c:v>
                </c:pt>
                <c:pt idx="651">
                  <c:v>0.97230638600671604</c:v>
                </c:pt>
                <c:pt idx="652">
                  <c:v>0.97228079256853484</c:v>
                </c:pt>
                <c:pt idx="653">
                  <c:v>0.97225519949749106</c:v>
                </c:pt>
                <c:pt idx="654">
                  <c:v>0.97222960679359183</c:v>
                </c:pt>
                <c:pt idx="655">
                  <c:v>0.97220401445683002</c:v>
                </c:pt>
                <c:pt idx="656">
                  <c:v>0.97217842248718966</c:v>
                </c:pt>
                <c:pt idx="657">
                  <c:v>0.97215283088468318</c:v>
                </c:pt>
                <c:pt idx="658">
                  <c:v>0.9721272396493017</c:v>
                </c:pt>
                <c:pt idx="659">
                  <c:v>0.97210164878103988</c:v>
                </c:pt>
                <c:pt idx="660">
                  <c:v>0.97207605827989241</c:v>
                </c:pt>
                <c:pt idx="661">
                  <c:v>0.97205046814586638</c:v>
                </c:pt>
                <c:pt idx="662">
                  <c:v>0.97202487837894047</c:v>
                </c:pt>
                <c:pt idx="663">
                  <c:v>0.97199928897912358</c:v>
                </c:pt>
                <c:pt idx="664">
                  <c:v>0.97197369994641392</c:v>
                </c:pt>
                <c:pt idx="665">
                  <c:v>0.9719481112807955</c:v>
                </c:pt>
                <c:pt idx="666">
                  <c:v>0.97192252298227899</c:v>
                </c:pt>
                <c:pt idx="667">
                  <c:v>0.97189693505085195</c:v>
                </c:pt>
                <c:pt idx="668">
                  <c:v>0.9718713474865126</c:v>
                </c:pt>
                <c:pt idx="669">
                  <c:v>0.97184576028925562</c:v>
                </c:pt>
                <c:pt idx="670">
                  <c:v>0.971820173459081</c:v>
                </c:pt>
                <c:pt idx="671">
                  <c:v>0.97179458699598875</c:v>
                </c:pt>
                <c:pt idx="672">
                  <c:v>0.9717690008999611</c:v>
                </c:pt>
                <c:pt idx="673">
                  <c:v>0.97174341517101404</c:v>
                </c:pt>
                <c:pt idx="674">
                  <c:v>0.97171782980912624</c:v>
                </c:pt>
                <c:pt idx="675">
                  <c:v>0.97169224481430483</c:v>
                </c:pt>
                <c:pt idx="676">
                  <c:v>0.97166666018653913</c:v>
                </c:pt>
                <c:pt idx="677">
                  <c:v>0.97164107592583271</c:v>
                </c:pt>
                <c:pt idx="678">
                  <c:v>0.97161549203218023</c:v>
                </c:pt>
                <c:pt idx="679">
                  <c:v>0.97158990850557458</c:v>
                </c:pt>
                <c:pt idx="680">
                  <c:v>0.97156432534601223</c:v>
                </c:pt>
                <c:pt idx="681">
                  <c:v>0.97153874255349315</c:v>
                </c:pt>
                <c:pt idx="682">
                  <c:v>0.9715131601280067</c:v>
                </c:pt>
                <c:pt idx="683">
                  <c:v>0.97148757806956176</c:v>
                </c:pt>
                <c:pt idx="684">
                  <c:v>0.97146199637814945</c:v>
                </c:pt>
                <c:pt idx="685">
                  <c:v>0.97143641505375555</c:v>
                </c:pt>
                <c:pt idx="686">
                  <c:v>0.97141083409639251</c:v>
                </c:pt>
                <c:pt idx="687">
                  <c:v>0.97138525350605143</c:v>
                </c:pt>
                <c:pt idx="688">
                  <c:v>0.97135967328271811</c:v>
                </c:pt>
                <c:pt idx="689">
                  <c:v>0.9713340934264032</c:v>
                </c:pt>
                <c:pt idx="690">
                  <c:v>0.97130851393709428</c:v>
                </c:pt>
                <c:pt idx="691">
                  <c:v>0.97128293481479311</c:v>
                </c:pt>
                <c:pt idx="692">
                  <c:v>0.97125735605949615</c:v>
                </c:pt>
                <c:pt idx="693">
                  <c:v>0.97123177767119806</c:v>
                </c:pt>
                <c:pt idx="694">
                  <c:v>0.97120619964988997</c:v>
                </c:pt>
                <c:pt idx="695">
                  <c:v>0.97118062199557187</c:v>
                </c:pt>
                <c:pt idx="696">
                  <c:v>0.97115504470824554</c:v>
                </c:pt>
                <c:pt idx="697">
                  <c:v>0.97112946778790565</c:v>
                </c:pt>
                <c:pt idx="698">
                  <c:v>0.97110389123453977</c:v>
                </c:pt>
                <c:pt idx="699">
                  <c:v>0.97107831504815145</c:v>
                </c:pt>
                <c:pt idx="700">
                  <c:v>0.97105273922874069</c:v>
                </c:pt>
                <c:pt idx="701">
                  <c:v>0.97102716377629861</c:v>
                </c:pt>
                <c:pt idx="702">
                  <c:v>0.97100158869082165</c:v>
                </c:pt>
                <c:pt idx="703">
                  <c:v>0.97097601397230804</c:v>
                </c:pt>
                <c:pt idx="704">
                  <c:v>0.97095043962075778</c:v>
                </c:pt>
                <c:pt idx="705">
                  <c:v>0.97092486563615665</c:v>
                </c:pt>
                <c:pt idx="706">
                  <c:v>0.97089929201851177</c:v>
                </c:pt>
                <c:pt idx="707">
                  <c:v>0.9708737187678107</c:v>
                </c:pt>
                <c:pt idx="708">
                  <c:v>0.97084814588405521</c:v>
                </c:pt>
                <c:pt idx="709">
                  <c:v>0.97082257336724176</c:v>
                </c:pt>
                <c:pt idx="710">
                  <c:v>0.97079700121737034</c:v>
                </c:pt>
                <c:pt idx="711">
                  <c:v>0.97077142943442496</c:v>
                </c:pt>
                <c:pt idx="712">
                  <c:v>0.97074585801841096</c:v>
                </c:pt>
                <c:pt idx="713">
                  <c:v>0.97072028696932655</c:v>
                </c:pt>
                <c:pt idx="714">
                  <c:v>0.97069471628716641</c:v>
                </c:pt>
                <c:pt idx="715">
                  <c:v>0.97066914597191989</c:v>
                </c:pt>
                <c:pt idx="716">
                  <c:v>0.97064357602359763</c:v>
                </c:pt>
                <c:pt idx="717">
                  <c:v>0.97061800644218366</c:v>
                </c:pt>
                <c:pt idx="718">
                  <c:v>0.97059243722767974</c:v>
                </c:pt>
                <c:pt idx="719">
                  <c:v>0.97056686838008233</c:v>
                </c:pt>
                <c:pt idx="720">
                  <c:v>0.97054129989938609</c:v>
                </c:pt>
                <c:pt idx="721">
                  <c:v>0.97051573178558392</c:v>
                </c:pt>
                <c:pt idx="722">
                  <c:v>0.97049016403867761</c:v>
                </c:pt>
                <c:pt idx="723">
                  <c:v>0.9704645966586618</c:v>
                </c:pt>
                <c:pt idx="724">
                  <c:v>0.9704390296455383</c:v>
                </c:pt>
                <c:pt idx="725">
                  <c:v>0.97041346299928755</c:v>
                </c:pt>
                <c:pt idx="726">
                  <c:v>0.97038789671992731</c:v>
                </c:pt>
                <c:pt idx="727">
                  <c:v>0.97036233080743806</c:v>
                </c:pt>
                <c:pt idx="728">
                  <c:v>0.97033676526182155</c:v>
                </c:pt>
                <c:pt idx="729">
                  <c:v>0.97031120008307425</c:v>
                </c:pt>
                <c:pt idx="730">
                  <c:v>0.97028563527119083</c:v>
                </c:pt>
                <c:pt idx="731">
                  <c:v>0.97026007082617305</c:v>
                </c:pt>
                <c:pt idx="732">
                  <c:v>0.97023450674801559</c:v>
                </c:pt>
                <c:pt idx="733">
                  <c:v>0.97020894303671135</c:v>
                </c:pt>
                <c:pt idx="734">
                  <c:v>0.97018337969225676</c:v>
                </c:pt>
                <c:pt idx="735">
                  <c:v>0.9701578167146554</c:v>
                </c:pt>
                <c:pt idx="736">
                  <c:v>0.97013225410389126</c:v>
                </c:pt>
                <c:pt idx="737">
                  <c:v>0.97010669185996612</c:v>
                </c:pt>
                <c:pt idx="738">
                  <c:v>0.97008112998288354</c:v>
                </c:pt>
                <c:pt idx="739">
                  <c:v>0.97005556847263463</c:v>
                </c:pt>
                <c:pt idx="740">
                  <c:v>0.9700300073292123</c:v>
                </c:pt>
                <c:pt idx="741">
                  <c:v>0.97000444655261653</c:v>
                </c:pt>
                <c:pt idx="742">
                  <c:v>0.969978886142842</c:v>
                </c:pt>
                <c:pt idx="743">
                  <c:v>0.96995332609988694</c:v>
                </c:pt>
                <c:pt idx="744">
                  <c:v>0.96992776642375311</c:v>
                </c:pt>
                <c:pt idx="745">
                  <c:v>0.96990220711442277</c:v>
                </c:pt>
                <c:pt idx="746">
                  <c:v>0.96987664817190655</c:v>
                </c:pt>
                <c:pt idx="747">
                  <c:v>0.96985108959619204</c:v>
                </c:pt>
                <c:pt idx="748">
                  <c:v>0.96982553138728456</c:v>
                </c:pt>
                <c:pt idx="749">
                  <c:v>0.96979997354516989</c:v>
                </c:pt>
                <c:pt idx="750">
                  <c:v>0.96977441606984449</c:v>
                </c:pt>
                <c:pt idx="751">
                  <c:v>0.96974885896131724</c:v>
                </c:pt>
                <c:pt idx="752">
                  <c:v>0.96972330221956859</c:v>
                </c:pt>
                <c:pt idx="753">
                  <c:v>0.96969774584460566</c:v>
                </c:pt>
                <c:pt idx="754">
                  <c:v>0.96967218983642667</c:v>
                </c:pt>
                <c:pt idx="755">
                  <c:v>0.96964663419502095</c:v>
                </c:pt>
                <c:pt idx="756">
                  <c:v>0.96962107892038851</c:v>
                </c:pt>
                <c:pt idx="757">
                  <c:v>0.96959552401252225</c:v>
                </c:pt>
                <c:pt idx="758">
                  <c:v>0.96956996947142571</c:v>
                </c:pt>
                <c:pt idx="759">
                  <c:v>0.96954441529708291</c:v>
                </c:pt>
                <c:pt idx="760">
                  <c:v>0.9695188614895045</c:v>
                </c:pt>
                <c:pt idx="761">
                  <c:v>0.96949330804867806</c:v>
                </c:pt>
                <c:pt idx="762">
                  <c:v>0.9694677549746018</c:v>
                </c:pt>
                <c:pt idx="763">
                  <c:v>0.96944220226727751</c:v>
                </c:pt>
                <c:pt idx="764">
                  <c:v>0.96941664992669097</c:v>
                </c:pt>
                <c:pt idx="765">
                  <c:v>0.9693910979528475</c:v>
                </c:pt>
                <c:pt idx="766">
                  <c:v>0.96936554634573469</c:v>
                </c:pt>
                <c:pt idx="767">
                  <c:v>0.96933999510535962</c:v>
                </c:pt>
                <c:pt idx="768">
                  <c:v>0.9693144442317152</c:v>
                </c:pt>
                <c:pt idx="769">
                  <c:v>0.9692888937247961</c:v>
                </c:pt>
                <c:pt idx="770">
                  <c:v>0.96926334358460053</c:v>
                </c:pt>
                <c:pt idx="771">
                  <c:v>0.96923779381112318</c:v>
                </c:pt>
                <c:pt idx="772">
                  <c:v>0.96921224440435338</c:v>
                </c:pt>
                <c:pt idx="773">
                  <c:v>0.96918669536430357</c:v>
                </c:pt>
                <c:pt idx="774">
                  <c:v>0.96916114669096132</c:v>
                </c:pt>
                <c:pt idx="775">
                  <c:v>0.96913559838431418</c:v>
                </c:pt>
                <c:pt idx="776">
                  <c:v>0.96911005044437637</c:v>
                </c:pt>
                <c:pt idx="777">
                  <c:v>0.9690845028711319</c:v>
                </c:pt>
                <c:pt idx="778">
                  <c:v>0.96905895566458256</c:v>
                </c:pt>
                <c:pt idx="779">
                  <c:v>0.96903340882472122</c:v>
                </c:pt>
                <c:pt idx="780">
                  <c:v>0.9690078623515479</c:v>
                </c:pt>
                <c:pt idx="781">
                  <c:v>0.96898231624505549</c:v>
                </c:pt>
                <c:pt idx="782">
                  <c:v>0.96895677050524043</c:v>
                </c:pt>
                <c:pt idx="783">
                  <c:v>0.9689312251321045</c:v>
                </c:pt>
                <c:pt idx="784">
                  <c:v>0.96890568012563349</c:v>
                </c:pt>
                <c:pt idx="785">
                  <c:v>0.96888013548583807</c:v>
                </c:pt>
                <c:pt idx="786">
                  <c:v>0.96885459121270934</c:v>
                </c:pt>
                <c:pt idx="787">
                  <c:v>0.96882904730623842</c:v>
                </c:pt>
                <c:pt idx="788">
                  <c:v>0.96880350376642177</c:v>
                </c:pt>
                <c:pt idx="789">
                  <c:v>0.96877796059326116</c:v>
                </c:pt>
                <c:pt idx="790">
                  <c:v>0.96875241778675125</c:v>
                </c:pt>
                <c:pt idx="791">
                  <c:v>0.96872687534689383</c:v>
                </c:pt>
                <c:pt idx="792">
                  <c:v>0.96870133327367114</c:v>
                </c:pt>
                <c:pt idx="793">
                  <c:v>0.96867579156709205</c:v>
                </c:pt>
                <c:pt idx="794">
                  <c:v>0.9686502502271388</c:v>
                </c:pt>
                <c:pt idx="795">
                  <c:v>0.96862470925382738</c:v>
                </c:pt>
                <c:pt idx="796">
                  <c:v>0.96859916864714535</c:v>
                </c:pt>
                <c:pt idx="797">
                  <c:v>0.96857362840708561</c:v>
                </c:pt>
                <c:pt idx="798">
                  <c:v>0.96854808853364993</c:v>
                </c:pt>
                <c:pt idx="799">
                  <c:v>0.96852254902682766</c:v>
                </c:pt>
                <c:pt idx="800">
                  <c:v>0.96849700988662413</c:v>
                </c:pt>
                <c:pt idx="801">
                  <c:v>0.96847147111302867</c:v>
                </c:pt>
                <c:pt idx="802">
                  <c:v>0.96844593270604129</c:v>
                </c:pt>
                <c:pt idx="803">
                  <c:v>0.96842039466565666</c:v>
                </c:pt>
                <c:pt idx="804">
                  <c:v>0.96839485699187122</c:v>
                </c:pt>
                <c:pt idx="805">
                  <c:v>0.96836931968468498</c:v>
                </c:pt>
                <c:pt idx="806">
                  <c:v>0.96834378274409261</c:v>
                </c:pt>
                <c:pt idx="807">
                  <c:v>0.96831824617008877</c:v>
                </c:pt>
                <c:pt idx="808">
                  <c:v>0.96829270996266636</c:v>
                </c:pt>
                <c:pt idx="809">
                  <c:v>0.96826717412183072</c:v>
                </c:pt>
                <c:pt idx="810">
                  <c:v>0.96824163864757118</c:v>
                </c:pt>
                <c:pt idx="811">
                  <c:v>0.96821610353988596</c:v>
                </c:pt>
                <c:pt idx="812">
                  <c:v>0.96819056879877685</c:v>
                </c:pt>
                <c:pt idx="813">
                  <c:v>0.96816503442423141</c:v>
                </c:pt>
                <c:pt idx="814">
                  <c:v>0.96813950041624608</c:v>
                </c:pt>
                <c:pt idx="815">
                  <c:v>0.96811396677482264</c:v>
                </c:pt>
                <c:pt idx="816">
                  <c:v>0.96808843349995932</c:v>
                </c:pt>
                <c:pt idx="817">
                  <c:v>0.96806290059165256</c:v>
                </c:pt>
                <c:pt idx="818">
                  <c:v>0.96803736804988993</c:v>
                </c:pt>
                <c:pt idx="819">
                  <c:v>0.96801183587467499</c:v>
                </c:pt>
                <c:pt idx="820">
                  <c:v>0.96798630406600061</c:v>
                </c:pt>
                <c:pt idx="821">
                  <c:v>0.96796077262386859</c:v>
                </c:pt>
                <c:pt idx="822">
                  <c:v>0.96793524154827359</c:v>
                </c:pt>
                <c:pt idx="823">
                  <c:v>0.96790971083920851</c:v>
                </c:pt>
                <c:pt idx="824">
                  <c:v>0.96788418049667158</c:v>
                </c:pt>
                <c:pt idx="825">
                  <c:v>0.9678586505206539</c:v>
                </c:pt>
                <c:pt idx="826">
                  <c:v>0.96783312091116613</c:v>
                </c:pt>
                <c:pt idx="827">
                  <c:v>0.96780759166818875</c:v>
                </c:pt>
                <c:pt idx="828">
                  <c:v>0.96778206279172352</c:v>
                </c:pt>
                <c:pt idx="829">
                  <c:v>0.96775653428177222</c:v>
                </c:pt>
                <c:pt idx="830">
                  <c:v>0.9677310061383313</c:v>
                </c:pt>
                <c:pt idx="831">
                  <c:v>0.96770547836139187</c:v>
                </c:pt>
                <c:pt idx="832">
                  <c:v>0.96767995095094861</c:v>
                </c:pt>
                <c:pt idx="833">
                  <c:v>0.96765442390699796</c:v>
                </c:pt>
                <c:pt idx="834">
                  <c:v>0.96762889722954704</c:v>
                </c:pt>
                <c:pt idx="835">
                  <c:v>0.96760337091858162</c:v>
                </c:pt>
                <c:pt idx="836">
                  <c:v>0.96757784497410171</c:v>
                </c:pt>
                <c:pt idx="837">
                  <c:v>0.96755231939610731</c:v>
                </c:pt>
                <c:pt idx="838">
                  <c:v>0.96752679418458065</c:v>
                </c:pt>
                <c:pt idx="839">
                  <c:v>0.96750126933953062</c:v>
                </c:pt>
                <c:pt idx="840">
                  <c:v>0.967475744860959</c:v>
                </c:pt>
                <c:pt idx="841">
                  <c:v>0.96745022074884801</c:v>
                </c:pt>
                <c:pt idx="842">
                  <c:v>0.96742469700320655</c:v>
                </c:pt>
                <c:pt idx="843">
                  <c:v>0.96739917362402039</c:v>
                </c:pt>
                <c:pt idx="844">
                  <c:v>0.9673736506112931</c:v>
                </c:pt>
                <c:pt idx="845">
                  <c:v>0.96734812796501934</c:v>
                </c:pt>
                <c:pt idx="846">
                  <c:v>0.96732260568519024</c:v>
                </c:pt>
                <c:pt idx="847">
                  <c:v>0.96729708377181112</c:v>
                </c:pt>
                <c:pt idx="848">
                  <c:v>0.96727156222487132</c:v>
                </c:pt>
                <c:pt idx="849">
                  <c:v>0.96724604104436906</c:v>
                </c:pt>
                <c:pt idx="850">
                  <c:v>0.96722052023030436</c:v>
                </c:pt>
                <c:pt idx="851">
                  <c:v>0.96719499978266121</c:v>
                </c:pt>
                <c:pt idx="852">
                  <c:v>0.96716947970146094</c:v>
                </c:pt>
                <c:pt idx="853">
                  <c:v>0.96714395998667513</c:v>
                </c:pt>
                <c:pt idx="854">
                  <c:v>0.96711844063831087</c:v>
                </c:pt>
                <c:pt idx="855">
                  <c:v>0.96709292165636818</c:v>
                </c:pt>
                <c:pt idx="856">
                  <c:v>0.96706740304083638</c:v>
                </c:pt>
                <c:pt idx="857">
                  <c:v>0.96704188479171371</c:v>
                </c:pt>
                <c:pt idx="858">
                  <c:v>0.96701636690899306</c:v>
                </c:pt>
                <c:pt idx="859">
                  <c:v>0.96699084939267976</c:v>
                </c:pt>
                <c:pt idx="860">
                  <c:v>0.96696533224276671</c:v>
                </c:pt>
                <c:pt idx="861">
                  <c:v>0.96693981545924323</c:v>
                </c:pt>
                <c:pt idx="862">
                  <c:v>0.96691429904211645</c:v>
                </c:pt>
                <c:pt idx="863">
                  <c:v>0.96688878299137571</c:v>
                </c:pt>
                <c:pt idx="864">
                  <c:v>0.96686326730702454</c:v>
                </c:pt>
                <c:pt idx="865">
                  <c:v>0.96683775198904698</c:v>
                </c:pt>
                <c:pt idx="866">
                  <c:v>0.96681223703744656</c:v>
                </c:pt>
                <c:pt idx="867">
                  <c:v>0.96678672245222508</c:v>
                </c:pt>
                <c:pt idx="868">
                  <c:v>0.96676120823337186</c:v>
                </c:pt>
                <c:pt idx="869">
                  <c:v>0.96673569438088514</c:v>
                </c:pt>
                <c:pt idx="870">
                  <c:v>0.96671018089476135</c:v>
                </c:pt>
                <c:pt idx="871">
                  <c:v>0.96668466777499695</c:v>
                </c:pt>
                <c:pt idx="872">
                  <c:v>0.96665915502158484</c:v>
                </c:pt>
                <c:pt idx="873">
                  <c:v>0.96663364263453211</c:v>
                </c:pt>
                <c:pt idx="874">
                  <c:v>0.96660813061382456</c:v>
                </c:pt>
                <c:pt idx="875">
                  <c:v>0.96658261895945508</c:v>
                </c:pt>
                <c:pt idx="876">
                  <c:v>0.9665571076714361</c:v>
                </c:pt>
                <c:pt idx="877">
                  <c:v>0.96653159674974809</c:v>
                </c:pt>
                <c:pt idx="878">
                  <c:v>0.96650608619440348</c:v>
                </c:pt>
                <c:pt idx="879">
                  <c:v>0.96648057600538273</c:v>
                </c:pt>
                <c:pt idx="880">
                  <c:v>0.96645506618269295</c:v>
                </c:pt>
                <c:pt idx="881">
                  <c:v>0.96642955672632702</c:v>
                </c:pt>
                <c:pt idx="882">
                  <c:v>0.96640404763627785</c:v>
                </c:pt>
                <c:pt idx="883">
                  <c:v>0.96637853891254544</c:v>
                </c:pt>
                <c:pt idx="884">
                  <c:v>0.96635303055512445</c:v>
                </c:pt>
                <c:pt idx="885">
                  <c:v>0.96632752256401488</c:v>
                </c:pt>
                <c:pt idx="886">
                  <c:v>0.96630201493921142</c:v>
                </c:pt>
                <c:pt idx="887">
                  <c:v>0.96627650768070694</c:v>
                </c:pt>
                <c:pt idx="888">
                  <c:v>0.96625100078850146</c:v>
                </c:pt>
                <c:pt idx="889">
                  <c:v>0.96622549426259496</c:v>
                </c:pt>
                <c:pt idx="890">
                  <c:v>0.96619998810297325</c:v>
                </c:pt>
                <c:pt idx="891">
                  <c:v>0.96617448230963809</c:v>
                </c:pt>
                <c:pt idx="892">
                  <c:v>0.96614897688259127</c:v>
                </c:pt>
                <c:pt idx="893">
                  <c:v>0.96612347182182745</c:v>
                </c:pt>
                <c:pt idx="894">
                  <c:v>0.96609796712733775</c:v>
                </c:pt>
                <c:pt idx="895">
                  <c:v>0.96607246279911685</c:v>
                </c:pt>
                <c:pt idx="896">
                  <c:v>0.96604695883717184</c:v>
                </c:pt>
                <c:pt idx="897">
                  <c:v>0.96602145524149208</c:v>
                </c:pt>
                <c:pt idx="898">
                  <c:v>0.96599595201207578</c:v>
                </c:pt>
                <c:pt idx="899">
                  <c:v>0.96597044914891583</c:v>
                </c:pt>
                <c:pt idx="900">
                  <c:v>0.96594494665201225</c:v>
                </c:pt>
                <c:pt idx="901">
                  <c:v>0.96591944452135969</c:v>
                </c:pt>
                <c:pt idx="902">
                  <c:v>0.96589394275695462</c:v>
                </c:pt>
                <c:pt idx="903">
                  <c:v>0.96586844135879346</c:v>
                </c:pt>
                <c:pt idx="904">
                  <c:v>0.96584294032686913</c:v>
                </c:pt>
                <c:pt idx="905">
                  <c:v>0.96581743966119404</c:v>
                </c:pt>
                <c:pt idx="906">
                  <c:v>0.96579193936174157</c:v>
                </c:pt>
                <c:pt idx="907">
                  <c:v>0.96576643942852236</c:v>
                </c:pt>
                <c:pt idx="908">
                  <c:v>0.96574093986153287</c:v>
                </c:pt>
                <c:pt idx="909">
                  <c:v>0.96571544066076065</c:v>
                </c:pt>
                <c:pt idx="910">
                  <c:v>0.96568994182620926</c:v>
                </c:pt>
                <c:pt idx="911">
                  <c:v>0.96566444335787693</c:v>
                </c:pt>
                <c:pt idx="912">
                  <c:v>0.965638945255753</c:v>
                </c:pt>
                <c:pt idx="913">
                  <c:v>0.96561344751983746</c:v>
                </c:pt>
                <c:pt idx="914">
                  <c:v>0.96558795015013388</c:v>
                </c:pt>
                <c:pt idx="915">
                  <c:v>0.9655624531466227</c:v>
                </c:pt>
                <c:pt idx="916">
                  <c:v>0.96553695650931637</c:v>
                </c:pt>
                <c:pt idx="917">
                  <c:v>0.96551146023820245</c:v>
                </c:pt>
                <c:pt idx="918">
                  <c:v>0.96548596433327383</c:v>
                </c:pt>
                <c:pt idx="919">
                  <c:v>0.96546046879453939</c:v>
                </c:pt>
                <c:pt idx="920">
                  <c:v>0.96543497362198138</c:v>
                </c:pt>
                <c:pt idx="921">
                  <c:v>0.96540947881560868</c:v>
                </c:pt>
                <c:pt idx="922">
                  <c:v>0.96538398437541062</c:v>
                </c:pt>
                <c:pt idx="923">
                  <c:v>0.96535849030138543</c:v>
                </c:pt>
                <c:pt idx="924">
                  <c:v>0.96533299659352956</c:v>
                </c:pt>
                <c:pt idx="925">
                  <c:v>0.9653075032518359</c:v>
                </c:pt>
                <c:pt idx="926">
                  <c:v>0.96528201027630978</c:v>
                </c:pt>
                <c:pt idx="927">
                  <c:v>0.96525651766693876</c:v>
                </c:pt>
                <c:pt idx="928">
                  <c:v>0.96523102542372285</c:v>
                </c:pt>
                <c:pt idx="929">
                  <c:v>0.96520553354664962</c:v>
                </c:pt>
                <c:pt idx="930">
                  <c:v>0.96518004203573327</c:v>
                </c:pt>
                <c:pt idx="931">
                  <c:v>0.96515455089095958</c:v>
                </c:pt>
                <c:pt idx="932">
                  <c:v>0.9651290601123268</c:v>
                </c:pt>
                <c:pt idx="933">
                  <c:v>0.96510356969983135</c:v>
                </c:pt>
                <c:pt idx="934">
                  <c:v>0.96507807965346792</c:v>
                </c:pt>
                <c:pt idx="935">
                  <c:v>0.96505258997323473</c:v>
                </c:pt>
                <c:pt idx="936">
                  <c:v>0.96502710065912645</c:v>
                </c:pt>
                <c:pt idx="937">
                  <c:v>0.96500161171113596</c:v>
                </c:pt>
                <c:pt idx="938">
                  <c:v>0.96497612312927217</c:v>
                </c:pt>
                <c:pt idx="939">
                  <c:v>0.96495063491351374</c:v>
                </c:pt>
                <c:pt idx="940">
                  <c:v>0.96492514706387666</c:v>
                </c:pt>
                <c:pt idx="941">
                  <c:v>0.96489965958034318</c:v>
                </c:pt>
                <c:pt idx="942">
                  <c:v>0.96487417246291507</c:v>
                </c:pt>
                <c:pt idx="943">
                  <c:v>0.96484868571158344</c:v>
                </c:pt>
                <c:pt idx="944">
                  <c:v>0.96482319932635718</c:v>
                </c:pt>
                <c:pt idx="945">
                  <c:v>0.96479771330722031</c:v>
                </c:pt>
                <c:pt idx="946">
                  <c:v>0.96477222765417103</c:v>
                </c:pt>
                <c:pt idx="947">
                  <c:v>0.96474674236720936</c:v>
                </c:pt>
                <c:pt idx="948">
                  <c:v>0.9647212574463282</c:v>
                </c:pt>
                <c:pt idx="949">
                  <c:v>0.96469577289153463</c:v>
                </c:pt>
                <c:pt idx="950">
                  <c:v>0.96467028870281268</c:v>
                </c:pt>
                <c:pt idx="951">
                  <c:v>0.96464480488016058</c:v>
                </c:pt>
                <c:pt idx="952">
                  <c:v>0.96461932142357476</c:v>
                </c:pt>
                <c:pt idx="953">
                  <c:v>0.96459383833305878</c:v>
                </c:pt>
                <c:pt idx="954">
                  <c:v>0.96456835560859666</c:v>
                </c:pt>
                <c:pt idx="955">
                  <c:v>0.96454287325019905</c:v>
                </c:pt>
                <c:pt idx="956">
                  <c:v>0.96451739125785885</c:v>
                </c:pt>
                <c:pt idx="957">
                  <c:v>0.96449190963156006</c:v>
                </c:pt>
                <c:pt idx="958">
                  <c:v>0.96446642837131158</c:v>
                </c:pt>
                <c:pt idx="959">
                  <c:v>0.96444094747710984</c:v>
                </c:pt>
                <c:pt idx="960">
                  <c:v>0.96441546694894775</c:v>
                </c:pt>
                <c:pt idx="961">
                  <c:v>0.96438998678681997</c:v>
                </c:pt>
                <c:pt idx="962">
                  <c:v>0.96436450699072296</c:v>
                </c:pt>
                <c:pt idx="963">
                  <c:v>0.96433902756065137</c:v>
                </c:pt>
                <c:pt idx="964">
                  <c:v>0.96431354849661233</c:v>
                </c:pt>
                <c:pt idx="965">
                  <c:v>0.96428806979859161</c:v>
                </c:pt>
                <c:pt idx="966">
                  <c:v>0.96426259146658921</c:v>
                </c:pt>
                <c:pt idx="967">
                  <c:v>0.9642371135006087</c:v>
                </c:pt>
                <c:pt idx="968">
                  <c:v>0.96421163590063053</c:v>
                </c:pt>
                <c:pt idx="969">
                  <c:v>0.96418615866665469</c:v>
                </c:pt>
                <c:pt idx="970">
                  <c:v>0.96416068179869185</c:v>
                </c:pt>
                <c:pt idx="971">
                  <c:v>0.96413520529672425</c:v>
                </c:pt>
                <c:pt idx="972">
                  <c:v>0.96410972916076076</c:v>
                </c:pt>
                <c:pt idx="973">
                  <c:v>0.96408425339078185</c:v>
                </c:pt>
                <c:pt idx="974">
                  <c:v>0.9640587779867964</c:v>
                </c:pt>
                <c:pt idx="975">
                  <c:v>0.96403330294879908</c:v>
                </c:pt>
                <c:pt idx="976">
                  <c:v>0.96400782827677567</c:v>
                </c:pt>
                <c:pt idx="977">
                  <c:v>0.96398235397073684</c:v>
                </c:pt>
                <c:pt idx="978">
                  <c:v>0.96395688003067725</c:v>
                </c:pt>
                <c:pt idx="979">
                  <c:v>0.96393140645658271</c:v>
                </c:pt>
                <c:pt idx="980">
                  <c:v>0.96390593324845675</c:v>
                </c:pt>
                <c:pt idx="981">
                  <c:v>0.9638804604062976</c:v>
                </c:pt>
                <c:pt idx="982">
                  <c:v>0.96385498793009816</c:v>
                </c:pt>
                <c:pt idx="983">
                  <c:v>0.96382951581985665</c:v>
                </c:pt>
                <c:pt idx="984">
                  <c:v>0.96380404407556419</c:v>
                </c:pt>
                <c:pt idx="985">
                  <c:v>0.96377857269722433</c:v>
                </c:pt>
                <c:pt idx="986">
                  <c:v>0.96375310168483175</c:v>
                </c:pt>
                <c:pt idx="987">
                  <c:v>0.96372763103838288</c:v>
                </c:pt>
                <c:pt idx="988">
                  <c:v>0.96370216075786708</c:v>
                </c:pt>
                <c:pt idx="989">
                  <c:v>0.96367669084329144</c:v>
                </c:pt>
                <c:pt idx="990">
                  <c:v>0.96365122129464886</c:v>
                </c:pt>
                <c:pt idx="991">
                  <c:v>0.96362575211193224</c:v>
                </c:pt>
                <c:pt idx="992">
                  <c:v>0.9636002832951398</c:v>
                </c:pt>
                <c:pt idx="993">
                  <c:v>0.96357481484426977</c:v>
                </c:pt>
                <c:pt idx="994">
                  <c:v>0.96354934675931325</c:v>
                </c:pt>
                <c:pt idx="995">
                  <c:v>0.96352387904027914</c:v>
                </c:pt>
                <c:pt idx="996">
                  <c:v>0.96349841168715145</c:v>
                </c:pt>
                <c:pt idx="997">
                  <c:v>0.96347294469993017</c:v>
                </c:pt>
                <c:pt idx="998">
                  <c:v>0.96344747807860642</c:v>
                </c:pt>
                <c:pt idx="999">
                  <c:v>0.9634220118231891</c:v>
                </c:pt>
                <c:pt idx="1000">
                  <c:v>0.96339654593366753</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Calculs!$AH$4:$AH$1004</c:f>
              <c:numCache>
                <c:formatCode>0.00</c:formatCode>
                <c:ptCount val="1001"/>
                <c:pt idx="0">
                  <c:v>0</c:v>
                </c:pt>
                <c:pt idx="1">
                  <c:v>-18.599994193230103</c:v>
                </c:pt>
                <c:pt idx="2">
                  <c:v>-18.528519217259248</c:v>
                </c:pt>
                <c:pt idx="3">
                  <c:v>-18.457374555771249</c:v>
                </c:pt>
                <c:pt idx="4">
                  <c:v>-18.386558183043505</c:v>
                </c:pt>
                <c:pt idx="5">
                  <c:v>-18.316068088970937</c:v>
                </c:pt>
                <c:pt idx="6">
                  <c:v>-18.245902278921378</c:v>
                </c:pt>
                <c:pt idx="7">
                  <c:v>-18.176058773592604</c:v>
                </c:pt>
                <c:pt idx="8">
                  <c:v>-18.106535608870864</c:v>
                </c:pt>
                <c:pt idx="9">
                  <c:v>-18.037330835690963</c:v>
                </c:pt>
                <c:pt idx="10">
                  <c:v>-17.968442519897835</c:v>
                </c:pt>
                <c:pt idx="11">
                  <c:v>-17.900194811011399</c:v>
                </c:pt>
                <c:pt idx="12">
                  <c:v>-17.832579184694186</c:v>
                </c:pt>
                <c:pt idx="13">
                  <c:v>-17.765261125901464</c:v>
                </c:pt>
                <c:pt idx="14">
                  <c:v>-17.698238931957583</c:v>
                </c:pt>
                <c:pt idx="15">
                  <c:v>-17.631510912535191</c:v>
                </c:pt>
                <c:pt idx="16">
                  <c:v>-17.565075389547616</c:v>
                </c:pt>
                <c:pt idx="17">
                  <c:v>-17.498930697042333</c:v>
                </c:pt>
                <c:pt idx="18">
                  <c:v>-17.433075181095496</c:v>
                </c:pt>
                <c:pt idx="19">
                  <c:v>-17.367507199707603</c:v>
                </c:pt>
                <c:pt idx="20">
                  <c:v>-17.302225122700158</c:v>
                </c:pt>
                <c:pt idx="21">
                  <c:v>-17.237064184966343</c:v>
                </c:pt>
                <c:pt idx="22">
                  <c:v>-17.172025975976254</c:v>
                </c:pt>
                <c:pt idx="23">
                  <c:v>-17.107275211921216</c:v>
                </c:pt>
                <c:pt idx="24">
                  <c:v>-17.042810226302038</c:v>
                </c:pt>
                <c:pt idx="25">
                  <c:v>-16.978629364819991</c:v>
                </c:pt>
                <c:pt idx="26">
                  <c:v>-16.914730985269486</c:v>
                </c:pt>
                <c:pt idx="27">
                  <c:v>-16.851113457432017</c:v>
                </c:pt>
                <c:pt idx="28">
                  <c:v>-16.787775162971087</c:v>
                </c:pt>
                <c:pt idx="29">
                  <c:v>-16.724714495328229</c:v>
                </c:pt>
                <c:pt idx="30">
                  <c:v>-16.66192985962012</c:v>
                </c:pt>
                <c:pt idx="31">
                  <c:v>-16.599419672536701</c:v>
                </c:pt>
                <c:pt idx="32">
                  <c:v>-16.537182362240415</c:v>
                </c:pt>
                <c:pt idx="33">
                  <c:v>-16.475216368266331</c:v>
                </c:pt>
                <c:pt idx="34">
                  <c:v>-16.413520141423422</c:v>
                </c:pt>
                <c:pt idx="35">
                  <c:v>-16.352092143696776</c:v>
                </c:pt>
                <c:pt idx="36">
                  <c:v>-16.290930848150825</c:v>
                </c:pt>
                <c:pt idx="37">
                  <c:v>-16.230034738833528</c:v>
                </c:pt>
                <c:pt idx="38">
                  <c:v>-16.169402310681484</c:v>
                </c:pt>
                <c:pt idx="39">
                  <c:v>-16.109032069426164</c:v>
                </c:pt>
                <c:pt idx="40">
                  <c:v>-16.04892253150086</c:v>
                </c:pt>
                <c:pt idx="41">
                  <c:v>-15.989072223948764</c:v>
                </c:pt>
                <c:pt idx="42">
                  <c:v>-15.929479684331833</c:v>
                </c:pt>
                <c:pt idx="43">
                  <c:v>-15.870143460640643</c:v>
                </c:pt>
                <c:pt idx="44">
                  <c:v>-15.811062111205187</c:v>
                </c:pt>
                <c:pt idx="45">
                  <c:v>-15.752234204606399</c:v>
                </c:pt>
                <c:pt idx="46">
                  <c:v>-15.693658319588758</c:v>
                </c:pt>
                <c:pt idx="47">
                  <c:v>-15.635333044973617</c:v>
                </c:pt>
                <c:pt idx="48">
                  <c:v>-15.577256979573498</c:v>
                </c:pt>
                <c:pt idx="49">
                  <c:v>-15.51942873210716</c:v>
                </c:pt>
                <c:pt idx="50">
                  <c:v>-15.461846921115548</c:v>
                </c:pt>
                <c:pt idx="51">
                  <c:v>-15.404510174878574</c:v>
                </c:pt>
                <c:pt idx="52">
                  <c:v>-15.347417131332744</c:v>
                </c:pt>
                <c:pt idx="53">
                  <c:v>-15.290566437989508</c:v>
                </c:pt>
                <c:pt idx="54">
                  <c:v>-15.233956751854576</c:v>
                </c:pt>
                <c:pt idx="55">
                  <c:v>-15.177586739347809</c:v>
                </c:pt>
                <c:pt idx="56">
                  <c:v>-15.121455076224169</c:v>
                </c:pt>
                <c:pt idx="57">
                  <c:v>-15.065560447495175</c:v>
                </c:pt>
                <c:pt idx="58">
                  <c:v>-15.009901547351326</c:v>
                </c:pt>
                <c:pt idx="59">
                  <c:v>-14.954477079085208</c:v>
                </c:pt>
                <c:pt idx="60">
                  <c:v>-14.899285755015333</c:v>
                </c:pt>
                <c:pt idx="61">
                  <c:v>-14.844326296410772</c:v>
                </c:pt>
                <c:pt idx="62">
                  <c:v>-14.78959743341648</c:v>
                </c:pt>
                <c:pt idx="63">
                  <c:v>-14.735097904979394</c:v>
                </c:pt>
                <c:pt idx="64">
                  <c:v>-14.68082645877522</c:v>
                </c:pt>
                <c:pt idx="65">
                  <c:v>-14.626781851135908</c:v>
                </c:pt>
                <c:pt idx="66">
                  <c:v>-14.572962846977909</c:v>
                </c:pt>
                <c:pt idx="67">
                  <c:v>-14.519368219731023</c:v>
                </c:pt>
                <c:pt idx="68">
                  <c:v>-14.465996751268055</c:v>
                </c:pt>
                <c:pt idx="69">
                  <c:v>-14.412847231835014</c:v>
                </c:pt>
                <c:pt idx="70">
                  <c:v>-14.359918459982117</c:v>
                </c:pt>
                <c:pt idx="71">
                  <c:v>-14.307209242495377</c:v>
                </c:pt>
                <c:pt idx="72">
                  <c:v>-14.254718394328847</c:v>
                </c:pt>
                <c:pt idx="73">
                  <c:v>-14.202444738537604</c:v>
                </c:pt>
                <c:pt idx="74">
                  <c:v>-14.150387106211227</c:v>
                </c:pt>
                <c:pt idx="75">
                  <c:v>-14.098544336408048</c:v>
                </c:pt>
                <c:pt idx="76">
                  <c:v>-14.04691527609002</c:v>
                </c:pt>
                <c:pt idx="77">
                  <c:v>-13.99549878005808</c:v>
                </c:pt>
                <c:pt idx="78">
                  <c:v>-13.944293710888244</c:v>
                </c:pt>
                <c:pt idx="79">
                  <c:v>-13.893298938868362</c:v>
                </c:pt>
                <c:pt idx="80">
                  <c:v>-13.842513341935271</c:v>
                </c:pt>
                <c:pt idx="81">
                  <c:v>-13.791935805612781</c:v>
                </c:pt>
                <c:pt idx="82">
                  <c:v>-13.741565222950072</c:v>
                </c:pt>
                <c:pt idx="83">
                  <c:v>-13.691400494460785</c:v>
                </c:pt>
                <c:pt idx="84">
                  <c:v>-13.641440528062617</c:v>
                </c:pt>
                <c:pt idx="85">
                  <c:v>-13.591684239017546</c:v>
                </c:pt>
                <c:pt idx="86">
                  <c:v>-13.542130549872555</c:v>
                </c:pt>
                <c:pt idx="87">
                  <c:v>-13.492778390401003</c:v>
                </c:pt>
                <c:pt idx="88">
                  <c:v>-13.443626697544445</c:v>
                </c:pt>
                <c:pt idx="89">
                  <c:v>-13.394674415355082</c:v>
                </c:pt>
                <c:pt idx="90">
                  <c:v>-13.345920494938719</c:v>
                </c:pt>
                <c:pt idx="91">
                  <c:v>-13.297363894398229</c:v>
                </c:pt>
                <c:pt idx="92">
                  <c:v>-13.249003578777627</c:v>
                </c:pt>
                <c:pt idx="93">
                  <c:v>-13.200838520006569</c:v>
                </c:pt>
                <c:pt idx="94">
                  <c:v>-13.152867696845433</c:v>
                </c:pt>
                <c:pt idx="95">
                  <c:v>-13.10509009483091</c:v>
                </c:pt>
                <c:pt idx="96">
                  <c:v>-13.05750470622205</c:v>
                </c:pt>
                <c:pt idx="97">
                  <c:v>-13.0101105299469</c:v>
                </c:pt>
                <c:pt idx="98">
                  <c:v>-12.962906571549542</c:v>
                </c:pt>
                <c:pt idx="99">
                  <c:v>-12.915891843137672</c:v>
                </c:pt>
                <c:pt idx="100">
                  <c:v>-12.869065363330659</c:v>
                </c:pt>
                <c:pt idx="101">
                  <c:v>-12.822426157208088</c:v>
                </c:pt>
                <c:pt idx="102">
                  <c:v>-12.36208563089869</c:v>
                </c:pt>
                <c:pt idx="103">
                  <c:v>-11.919830237153205</c:v>
                </c:pt>
                <c:pt idx="104">
                  <c:v>-11.494751130935558</c:v>
                </c:pt>
                <c:pt idx="105">
                  <c:v>-11.085996949385423</c:v>
                </c:pt>
                <c:pt idx="106">
                  <c:v>-10.692769497288886</c:v>
                </c:pt>
                <c:pt idx="107">
                  <c:v>-10.314319807403999</c:v>
                </c:pt>
                <c:pt idx="108">
                  <c:v>-9.9499445387853829</c:v>
                </c:pt>
                <c:pt idx="109">
                  <c:v>-9.5989826802885148</c:v>
                </c:pt>
                <c:pt idx="110">
                  <c:v>-9.2608125299847099</c:v>
                </c:pt>
                <c:pt idx="111">
                  <c:v>-8.9348489243458431</c:v>
                </c:pt>
                <c:pt idx="112">
                  <c:v>-8.6205406938180271</c:v>
                </c:pt>
                <c:pt idx="113">
                  <c:v>-8.317368323842917</c:v>
                </c:pt>
                <c:pt idx="114">
                  <c:v>-8.0248418025448967</c:v>
                </c:pt>
                <c:pt idx="115">
                  <c:v>-7.74249863821675</c:v>
                </c:pt>
                <c:pt idx="116">
                  <c:v>-7.4699020314360309</c:v>
                </c:pt>
                <c:pt idx="117">
                  <c:v>-7.2066391881555631</c:v>
                </c:pt>
                <c:pt idx="118">
                  <c:v>-6.9523197614567342</c:v>
                </c:pt>
                <c:pt idx="119">
                  <c:v>-6.7065744108539871</c:v>
                </c:pt>
                <c:pt idx="120">
                  <c:v>-6.46905346910936</c:v>
                </c:pt>
                <c:pt idx="121">
                  <c:v>-6.2394257074734352</c:v>
                </c:pt>
                <c:pt idx="122">
                  <c:v>-6.017377191125509</c:v>
                </c:pt>
                <c:pt idx="123">
                  <c:v>-5.8026102173536476</c:v>
                </c:pt>
                <c:pt idx="124">
                  <c:v>-5.5948423297039698</c:v>
                </c:pt>
                <c:pt idx="125">
                  <c:v>-5.3938054019473922</c:v>
                </c:pt>
                <c:pt idx="126">
                  <c:v>-5.1992447862683937</c:v>
                </c:pt>
                <c:pt idx="127">
                  <c:v>-5.0109185205814111</c:v>
                </c:pt>
                <c:pt idx="128">
                  <c:v>-4.8285965903321175</c:v>
                </c:pt>
                <c:pt idx="129">
                  <c:v>-4.6520602405481855</c:v>
                </c:pt>
                <c:pt idx="130">
                  <c:v>-4.4811013342723953</c:v>
                </c:pt>
                <c:pt idx="131">
                  <c:v>-4.3155217538435853</c:v>
                </c:pt>
                <c:pt idx="132">
                  <c:v>-4.1551328417924038</c:v>
                </c:pt>
                <c:pt idx="133">
                  <c:v>-3.9997548783916241</c:v>
                </c:pt>
                <c:pt idx="134">
                  <c:v>-3.8492165931485425</c:v>
                </c:pt>
                <c:pt idx="135">
                  <c:v>-3.7033547077515547</c:v>
                </c:pt>
                <c:pt idx="136">
                  <c:v>-3.5620135081874662</c:v>
                </c:pt>
                <c:pt idx="137">
                  <c:v>-3.4250444439316454</c:v>
                </c:pt>
                <c:pt idx="138">
                  <c:v>-3.2923057522824535</c:v>
                </c:pt>
                <c:pt idx="139">
                  <c:v>-3.1636621060653347</c:v>
                </c:pt>
                <c:pt idx="140">
                  <c:v>-3.0389842830725886</c:v>
                </c:pt>
                <c:pt idx="141">
                  <c:v>-2.9181488557330875</c:v>
                </c:pt>
                <c:pt idx="142">
                  <c:v>-2.8010378996233976</c:v>
                </c:pt>
                <c:pt idx="143">
                  <c:v>-2.6875387195389133</c:v>
                </c:pt>
                <c:pt idx="144">
                  <c:v>-2.577543591941668</c:v>
                </c:pt>
                <c:pt idx="145">
                  <c:v>-2.4709495226912623</c:v>
                </c:pt>
                <c:pt idx="146">
                  <c:v>-2.3676580190476328</c:v>
                </c:pt>
                <c:pt idx="147">
                  <c:v>-2.2675748750098776</c:v>
                </c:pt>
                <c:pt idx="148">
                  <c:v>-2.1706099691246052</c:v>
                </c:pt>
                <c:pt idx="149">
                  <c:v>-2.0766770739609264</c:v>
                </c:pt>
                <c:pt idx="150">
                  <c:v>-1.9856936765076829</c:v>
                </c:pt>
                <c:pt idx="151">
                  <c:v>-1.8975808088023083</c:v>
                </c:pt>
                <c:pt idx="152">
                  <c:v>-1.8122628881502472</c:v>
                </c:pt>
                <c:pt idx="153">
                  <c:v>-1.7296675663394396</c:v>
                </c:pt>
                <c:pt idx="154">
                  <c:v>-1.6497255872964447</c:v>
                </c:pt>
                <c:pt idx="155">
                  <c:v>-1.5723706526694881</c:v>
                </c:pt>
                <c:pt idx="156">
                  <c:v>-1.4975392948595101</c:v>
                </c:pt>
                <c:pt idx="157">
                  <c:v>-1.4251707570532723</c:v>
                </c:pt>
                <c:pt idx="158">
                  <c:v>-1.3552068798430452</c:v>
                </c:pt>
                <c:pt idx="159">
                  <c:v>-1.2875919940455518</c:v>
                </c:pt>
                <c:pt idx="160">
                  <c:v>-1.2222728193588197</c:v>
                </c:pt>
                <c:pt idx="161">
                  <c:v>-1.1591983685196168</c:v>
                </c:pt>
                <c:pt idx="162">
                  <c:v>-1.0983198566463035</c:v>
                </c:pt>
                <c:pt idx="163">
                  <c:v>-1.0395906154723944</c:v>
                </c:pt>
                <c:pt idx="164">
                  <c:v>-0.98296601219498558</c:v>
                </c:pt>
                <c:pt idx="165">
                  <c:v>-0.92840337267957374</c:v>
                </c:pt>
                <c:pt idx="166">
                  <c:v>-0.87586190877873005</c:v>
                </c:pt>
                <c:pt idx="167">
                  <c:v>-0.82530264953668675</c:v>
                </c:pt>
                <c:pt idx="168">
                  <c:v>-0.77668837606520336</c:v>
                </c:pt>
                <c:pt idx="169">
                  <c:v>-0.72998355988807939</c:v>
                </c:pt>
                <c:pt idx="170">
                  <c:v>-0.68515430456244597</c:v>
                </c:pt>
                <c:pt idx="171">
                  <c:v>-0.64216829039444479</c:v>
                </c:pt>
                <c:pt idx="172">
                  <c:v>-0.60099472207504789</c:v>
                </c:pt>
                <c:pt idx="173">
                  <c:v>-0.56160427906850208</c:v>
                </c:pt>
                <c:pt idx="174">
                  <c:v>-0.5239690685910986</c:v>
                </c:pt>
                <c:pt idx="175">
                  <c:v>-0.4880625810214414</c:v>
                </c:pt>
                <c:pt idx="176">
                  <c:v>-0.45385964758489916</c:v>
                </c:pt>
                <c:pt idx="177">
                  <c:v>-0.42133640015414009</c:v>
                </c:pt>
                <c:pt idx="178">
                  <c:v>-0.39047023300406536</c:v>
                </c:pt>
                <c:pt idx="179">
                  <c:v>-0.36123976635253746</c:v>
                </c:pt>
                <c:pt idx="180">
                  <c:v>-0.33362481150722162</c:v>
                </c:pt>
                <c:pt idx="181">
                  <c:v>-0.30760633742263754</c:v>
                </c:pt>
                <c:pt idx="182">
                  <c:v>-0.28316643844889272</c:v>
                </c:pt>
                <c:pt idx="183">
                  <c:v>-0.26028830302293626</c:v>
                </c:pt>
                <c:pt idx="184">
                  <c:v>-0.2389561830126308</c:v>
                </c:pt>
                <c:pt idx="185">
                  <c:v>-0.21915536337123026</c:v>
                </c:pt>
                <c:pt idx="186">
                  <c:v>-0.200872131692516</c:v>
                </c:pt>
                <c:pt idx="187">
                  <c:v>-0.18409374717247484</c:v>
                </c:pt>
                <c:pt idx="188">
                  <c:v>-0.16880840838024566</c:v>
                </c:pt>
                <c:pt idx="189">
                  <c:v>-0.15500521911901302</c:v>
                </c:pt>
                <c:pt idx="190">
                  <c:v>-0.14267415151995025</c:v>
                </c:pt>
                <c:pt idx="191">
                  <c:v>-0.13180600536858508</c:v>
                </c:pt>
                <c:pt idx="192">
                  <c:v>-0.12239236253196638</c:v>
                </c:pt>
                <c:pt idx="193">
                  <c:v>-0.11442553526882905</c:v>
                </c:pt>
                <c:pt idx="194">
                  <c:v>-0.10789850721107071</c:v>
                </c:pt>
                <c:pt idx="195">
                  <c:v>-0.10280486596361556</c:v>
                </c:pt>
                <c:pt idx="196">
                  <c:v>-9.9138726642799255E-2</c:v>
                </c:pt>
                <c:pt idx="197">
                  <c:v>-9.6894646299775358E-2</c:v>
                </c:pt>
                <c:pt idx="198">
                  <c:v>-9.606753003824671E-2</c:v>
                </c:pt>
                <c:pt idx="199">
                  <c:v>-9.6652530633452138E-2</c:v>
                </c:pt>
                <c:pt idx="200">
                  <c:v>-9.8644944404367246E-2</c:v>
                </c:pt>
                <c:pt idx="201">
                  <c:v>-0.10204010675560485</c:v>
                </c:pt>
                <c:pt idx="202">
                  <c:v>-0.10683329100526273</c:v>
                </c:pt>
                <c:pt idx="203">
                  <c:v>-0.11301961379087312</c:v>
                </c:pt>
                <c:pt idx="204">
                  <c:v>-0.12059394959196507</c:v>
                </c:pt>
                <c:pt idx="205">
                  <c:v>-0.12955085592804574</c:v>
                </c:pt>
                <c:pt idx="206">
                  <c:v>-0.13988450981054412</c:v>
                </c:pt>
                <c:pt idx="207">
                  <c:v>-0.15158865521614168</c:v>
                </c:pt>
                <c:pt idx="208">
                  <c:v>-0.16465656078691071</c:v>
                </c:pt>
                <c:pt idx="209">
                  <c:v>-0.17908098664989769</c:v>
                </c:pt>
                <c:pt idx="210">
                  <c:v>-0.19485415913744597</c:v>
                </c:pt>
                <c:pt idx="211">
                  <c:v>-0.21196775221605577</c:v>
                </c:pt>
                <c:pt idx="212">
                  <c:v>-0.23041287453755235</c:v>
                </c:pt>
                <c:pt idx="213">
                  <c:v>-0.25018006116777042</c:v>
                </c:pt>
                <c:pt idx="214">
                  <c:v>-0.2712592691961454</c:v>
                </c:pt>
                <c:pt idx="215">
                  <c:v>-0.29363987656831747</c:v>
                </c:pt>
                <c:pt idx="216">
                  <c:v>-0.31731068360554721</c:v>
                </c:pt>
                <c:pt idx="217">
                  <c:v>-0.34225991677721584</c:v>
                </c:pt>
                <c:pt idx="218">
                  <c:v>-0.36847523437666857</c:v>
                </c:pt>
                <c:pt idx="219">
                  <c:v>-0.39594373381826986</c:v>
                </c:pt>
                <c:pt idx="220">
                  <c:v>-0.42465196032729385</c:v>
                </c:pt>
                <c:pt idx="221">
                  <c:v>-0.4545859168367008</c:v>
                </c:pt>
                <c:pt idx="222">
                  <c:v>-0.48573107493814754</c:v>
                </c:pt>
                <c:pt idx="223">
                  <c:v>-0.51807238676068779</c:v>
                </c:pt>
                <c:pt idx="224">
                  <c:v>-0.55159429767101897</c:v>
                </c:pt>
                <c:pt idx="225">
                  <c:v>-0.58628075970512705</c:v>
                </c:pt>
                <c:pt idx="226">
                  <c:v>-0.62211524565372034</c:v>
                </c:pt>
                <c:pt idx="227">
                  <c:v>-0.65908076373368296</c:v>
                </c:pt>
                <c:pt idx="228">
                  <c:v>-0.69715987278556435</c:v>
                </c:pt>
                <c:pt idx="229">
                  <c:v>-0.73633469794326822</c:v>
                </c:pt>
                <c:pt idx="230">
                  <c:v>-0.77658694672700401</c:v>
                </c:pt>
                <c:pt idx="231">
                  <c:v>-0.81789792551449658</c:v>
                </c:pt>
                <c:pt idx="232">
                  <c:v>-0.8602485563486153</c:v>
                </c:pt>
                <c:pt idx="233">
                  <c:v>-0.90361939404216829</c:v>
                </c:pt>
                <c:pt idx="234">
                  <c:v>-0.94799064354274754</c:v>
                </c:pt>
                <c:pt idx="235">
                  <c:v>-0.99334217752227705</c:v>
                </c:pt>
                <c:pt idx="236">
                  <c:v>-1.0396535541574423</c:v>
                </c:pt>
                <c:pt idx="237">
                  <c:v>-1.0869040350684744</c:v>
                </c:pt>
                <c:pt idx="238">
                  <c:v>-1.1350726033849177</c:v>
                </c:pt>
                <c:pt idx="239">
                  <c:v>-1.1841379819080244</c:v>
                </c:pt>
                <c:pt idx="240">
                  <c:v>-1.2340786513403987</c:v>
                </c:pt>
                <c:pt idx="241">
                  <c:v>-1.2848728685543398</c:v>
                </c:pt>
                <c:pt idx="242">
                  <c:v>-1.3364986848712239</c:v>
                </c:pt>
                <c:pt idx="243">
                  <c:v>-1.3889339643250374</c:v>
                </c:pt>
                <c:pt idx="244">
                  <c:v>-1.4421564018839761</c:v>
                </c:pt>
                <c:pt idx="245">
                  <c:v>-1.4961435416047937</c:v>
                </c:pt>
                <c:pt idx="246">
                  <c:v>-1.5508727946953873</c:v>
                </c:pt>
                <c:pt idx="247">
                  <c:v>-1.6063214574618436</c:v>
                </c:pt>
                <c:pt idx="248">
                  <c:v>-1.6624667291170052</c:v>
                </c:pt>
                <c:pt idx="249">
                  <c:v>-1.7192857294283641</c:v>
                </c:pt>
                <c:pt idx="250">
                  <c:v>-1.776755516183937</c:v>
                </c:pt>
                <c:pt idx="251">
                  <c:v>-1.8348531024555508</c:v>
                </c:pt>
                <c:pt idx="252">
                  <c:v>-1.8935554736398255</c:v>
                </c:pt>
                <c:pt idx="253">
                  <c:v>-1.9528396042579825</c:v>
                </c:pt>
                <c:pt idx="254">
                  <c:v>-2.0126824744964034</c:v>
                </c:pt>
                <c:pt idx="255">
                  <c:v>-2.073061086470807</c:v>
                </c:pt>
                <c:pt idx="256">
                  <c:v>-2.1339524801976966</c:v>
                </c:pt>
                <c:pt idx="257">
                  <c:v>-2.1953337492576601</c:v>
                </c:pt>
                <c:pt idx="258">
                  <c:v>-2.2571820561359606</c:v>
                </c:pt>
                <c:pt idx="259">
                  <c:v>-2.3194746472267429</c:v>
                </c:pt>
                <c:pt idx="260">
                  <c:v>-2.382188867488066</c:v>
                </c:pt>
                <c:pt idx="261">
                  <c:v>-2.4453021747358732</c:v>
                </c:pt>
                <c:pt idx="262">
                  <c:v>-2.5087921535658633</c:v>
                </c:pt>
                <c:pt idx="263">
                  <c:v>-2.5726365288931721</c:v>
                </c:pt>
                <c:pt idx="264">
                  <c:v>-2.6368131791005602</c:v>
                </c:pt>
                <c:pt idx="265">
                  <c:v>-2.7013001487867729</c:v>
                </c:pt>
                <c:pt idx="266">
                  <c:v>-2.7660756611075312</c:v>
                </c:pt>
                <c:pt idx="267">
                  <c:v>-2.8311181297025074</c:v>
                </c:pt>
                <c:pt idx="268">
                  <c:v>-2.8964061702024599</c:v>
                </c:pt>
                <c:pt idx="269">
                  <c:v>-2.9619186113115368</c:v>
                </c:pt>
                <c:pt idx="270">
                  <c:v>-3.0276345054605986</c:v>
                </c:pt>
                <c:pt idx="271">
                  <c:v>-3.0935331390281617</c:v>
                </c:pt>
                <c:pt idx="272">
                  <c:v>-3.1595940421263964</c:v>
                </c:pt>
                <c:pt idx="273">
                  <c:v>-3.225796997950348</c:v>
                </c:pt>
                <c:pt idx="274">
                  <c:v>-3.2921220516893053</c:v>
                </c:pt>
                <c:pt idx="275">
                  <c:v>-3.3585495189999808</c:v>
                </c:pt>
                <c:pt idx="276">
                  <c:v>-3.4250599940418103</c:v>
                </c:pt>
                <c:pt idx="277">
                  <c:v>-3.4916343570754611</c:v>
                </c:pt>
                <c:pt idx="278">
                  <c:v>-3.5582537816261923</c:v>
                </c:pt>
                <c:pt idx="279">
                  <c:v>-3.6248997412144135</c:v>
                </c:pt>
                <c:pt idx="280">
                  <c:v>-3.6915540156563731</c:v>
                </c:pt>
                <c:pt idx="281">
                  <c:v>-3.758198696938472</c:v>
                </c:pt>
                <c:pt idx="282">
                  <c:v>-3.8248161946693005</c:v>
                </c:pt>
                <c:pt idx="283">
                  <c:v>-3.8913892411139828</c:v>
                </c:pt>
                <c:pt idx="284">
                  <c:v>-3.9579008958159432</c:v>
                </c:pt>
                <c:pt idx="285">
                  <c:v>-4.0243345498117113</c:v>
                </c:pt>
                <c:pt idx="286">
                  <c:v>-4.0906739294447414</c:v>
                </c:pt>
                <c:pt idx="287">
                  <c:v>-4.1569030997847936</c:v>
                </c:pt>
                <c:pt idx="288">
                  <c:v>-4.223006467659669</c:v>
                </c:pt>
                <c:pt idx="289">
                  <c:v>-4.2889687843066024</c:v>
                </c:pt>
                <c:pt idx="290">
                  <c:v>-4.3547751476508259</c:v>
                </c:pt>
                <c:pt idx="291">
                  <c:v>-4.4204110042192823</c:v>
                </c:pt>
                <c:pt idx="292">
                  <c:v>-4.485862150697618</c:v>
                </c:pt>
                <c:pt idx="293">
                  <c:v>-4.5511147351389596</c:v>
                </c:pt>
                <c:pt idx="294">
                  <c:v>-4.6161552578331779</c:v>
                </c:pt>
                <c:pt idx="295">
                  <c:v>-4.6809705718455534</c:v>
                </c:pt>
                <c:pt idx="296">
                  <c:v>-4.7455478832339706</c:v>
                </c:pt>
                <c:pt idx="297">
                  <c:v>-4.8098747509539344</c:v>
                </c:pt>
                <c:pt idx="298">
                  <c:v>-4.8739390864608279</c:v>
                </c:pt>
                <c:pt idx="299">
                  <c:v>-4.9377291530190188</c:v>
                </c:pt>
                <c:pt idx="300">
                  <c:v>-5.0012335647274293</c:v>
                </c:pt>
                <c:pt idx="301">
                  <c:v>-5.0644412852713296</c:v>
                </c:pt>
                <c:pt idx="302">
                  <c:v>-5.1273416264101934</c:v>
                </c:pt>
                <c:pt idx="303">
                  <c:v>-5.1899242462114117</c:v>
                </c:pt>
                <c:pt idx="304">
                  <c:v>-5.2521791470397989</c:v>
                </c:pt>
                <c:pt idx="305">
                  <c:v>-5.3140966733127035</c:v>
                </c:pt>
                <c:pt idx="306">
                  <c:v>-5.3756675090306203</c:v>
                </c:pt>
                <c:pt idx="307">
                  <c:v>-5.4368826750931349</c:v>
                </c:pt>
                <c:pt idx="308">
                  <c:v>-5.4977335264099727</c:v>
                </c:pt>
                <c:pt idx="309">
                  <c:v>-5.5582117488168716</c:v>
                </c:pt>
                <c:pt idx="310">
                  <c:v>-5.6183093558059456</c:v>
                </c:pt>
                <c:pt idx="311">
                  <c:v>-5.6780186850800698</c:v>
                </c:pt>
                <c:pt idx="312">
                  <c:v>-5.7373323949407586</c:v>
                </c:pt>
                <c:pt idx="313">
                  <c:v>-5.7962434605188777</c:v>
                </c:pt>
                <c:pt idx="314">
                  <c:v>-5.8547451698573694</c:v>
                </c:pt>
                <c:pt idx="315">
                  <c:v>-5.91283111985513</c:v>
                </c:pt>
                <c:pt idx="316">
                  <c:v>-5.9704952120809063</c:v>
                </c:pt>
                <c:pt idx="317">
                  <c:v>-6.0277316484660188</c:v>
                </c:pt>
                <c:pt idx="318">
                  <c:v>-6.0845349268845244</c:v>
                </c:pt>
                <c:pt idx="319">
                  <c:v>-6.140899836629238</c:v>
                </c:pt>
                <c:pt idx="320">
                  <c:v>-6.196821453791892</c:v>
                </c:pt>
                <c:pt idx="321">
                  <c:v>-6.2522951365555013</c:v>
                </c:pt>
                <c:pt idx="322">
                  <c:v>-6.3073165204068227</c:v>
                </c:pt>
                <c:pt idx="323">
                  <c:v>-6.3618815132766011</c:v>
                </c:pt>
                <c:pt idx="324">
                  <c:v>-6.4159862906150869</c:v>
                </c:pt>
                <c:pt idx="325">
                  <c:v>-6.4696272904101226</c:v>
                </c:pt>
                <c:pt idx="326">
                  <c:v>-6.5228012081548643</c:v>
                </c:pt>
                <c:pt idx="327">
                  <c:v>-6.5755049917720472</c:v>
                </c:pt>
                <c:pt idx="328">
                  <c:v>-6.627735836501393</c:v>
                </c:pt>
                <c:pt idx="329">
                  <c:v>-6.6794911797566856</c:v>
                </c:pt>
                <c:pt idx="330">
                  <c:v>-6.730768695958675</c:v>
                </c:pt>
                <c:pt idx="331">
                  <c:v>-6.7815662913498942</c:v>
                </c:pt>
                <c:pt idx="332">
                  <c:v>-6.8318820987971423</c:v>
                </c:pt>
                <c:pt idx="333">
                  <c:v>-6.8817144725872623</c:v>
                </c:pt>
                <c:pt idx="334">
                  <c:v>-6.9310619832215705</c:v>
                </c:pt>
                <c:pt idx="335">
                  <c:v>-6.9799234122141112</c:v>
                </c:pt>
                <c:pt idx="336">
                  <c:v>-7.028297746898696</c:v>
                </c:pt>
                <c:pt idx="337">
                  <c:v>-7.0761841752494483</c:v>
                </c:pt>
                <c:pt idx="338">
                  <c:v>-7.1235820807194061</c:v>
                </c:pt>
                <c:pt idx="339">
                  <c:v>-7.1704910371015274</c:v>
                </c:pt>
                <c:pt idx="340">
                  <c:v>-7.2169108034161962</c:v>
                </c:pt>
                <c:pt idx="341">
                  <c:v>-7.2628413188291647</c:v>
                </c:pt>
                <c:pt idx="342">
                  <c:v>-7.3082826976036985</c:v>
                </c:pt>
                <c:pt idx="343">
                  <c:v>-7.3532352240903842</c:v>
                </c:pt>
                <c:pt idx="344">
                  <c:v>-7.3976993477580493</c:v>
                </c:pt>
                <c:pt idx="345">
                  <c:v>-7.44167567826885</c:v>
                </c:pt>
                <c:pt idx="346">
                  <c:v>-7.4851649806005938</c:v>
                </c:pt>
                <c:pt idx="347">
                  <c:v>-7.5281681702190131</c:v>
                </c:pt>
                <c:pt idx="348">
                  <c:v>-7.5706863083027027</c:v>
                </c:pt>
                <c:pt idx="349">
                  <c:v>-7.6127205970230856</c:v>
                </c:pt>
                <c:pt idx="350">
                  <c:v>-7.6542723748817671</c:v>
                </c:pt>
                <c:pt idx="351">
                  <c:v>-7.6953431121073352</c:v>
                </c:pt>
                <c:pt idx="352">
                  <c:v>-7.7359344061136346</c:v>
                </c:pt>
                <c:pt idx="353">
                  <c:v>-7.7760479770212845</c:v>
                </c:pt>
                <c:pt idx="354">
                  <c:v>-7.8156856632441345</c:v>
                </c:pt>
                <c:pt idx="355">
                  <c:v>-7.8548494171421464</c:v>
                </c:pt>
                <c:pt idx="356">
                  <c:v>-7.8935413007421023</c:v>
                </c:pt>
                <c:pt idx="357">
                  <c:v>-7.9317634815273976</c:v>
                </c:pt>
                <c:pt idx="358">
                  <c:v>-7.9695182282979928</c:v>
                </c:pt>
                <c:pt idx="359">
                  <c:v>-8.0068079071015585</c:v>
                </c:pt>
                <c:pt idx="360">
                  <c:v>-8.0436349772366569</c:v>
                </c:pt>
                <c:pt idx="361">
                  <c:v>-8.0800019873286786</c:v>
                </c:pt>
                <c:pt idx="362">
                  <c:v>-8.1159115714792485</c:v>
                </c:pt>
                <c:pt idx="363">
                  <c:v>-8.1513664454895611</c:v>
                </c:pt>
                <c:pt idx="364">
                  <c:v>-8.1863694031581176</c:v>
                </c:pt>
                <c:pt idx="365">
                  <c:v>-8.2209233126531043</c:v>
                </c:pt>
                <c:pt idx="366">
                  <c:v>-8.2550311129597933</c:v>
                </c:pt>
                <c:pt idx="367">
                  <c:v>-8.2886958104029702</c:v>
                </c:pt>
                <c:pt idx="368">
                  <c:v>-8.3219204752444664</c:v>
                </c:pt>
                <c:pt idx="369">
                  <c:v>-8.3547082383558511</c:v>
                </c:pt>
                <c:pt idx="370">
                  <c:v>-8.3870622879660406</c:v>
                </c:pt>
                <c:pt idx="371">
                  <c:v>-8.4189858664837747</c:v>
                </c:pt>
                <c:pt idx="372">
                  <c:v>-8.4504822673946052</c:v>
                </c:pt>
                <c:pt idx="373">
                  <c:v>-8.4815548322320726</c:v>
                </c:pt>
                <c:pt idx="374">
                  <c:v>-8.5122069476228166</c:v>
                </c:pt>
                <c:pt idx="375">
                  <c:v>-8.5424420424049892</c:v>
                </c:pt>
                <c:pt idx="376">
                  <c:v>-8.5722635848195878</c:v>
                </c:pt>
                <c:pt idx="377">
                  <c:v>-8.601675079774143</c:v>
                </c:pt>
                <c:pt idx="378">
                  <c:v>-8.6306800661780674</c:v>
                </c:pt>
                <c:pt idx="379">
                  <c:v>-8.6592821143491445</c:v>
                </c:pt>
                <c:pt idx="380">
                  <c:v>-8.6874848234903066</c:v>
                </c:pt>
                <c:pt idx="381">
                  <c:v>-8.7152918192361568</c:v>
                </c:pt>
                <c:pt idx="382">
                  <c:v>-8.7427067512682068</c:v>
                </c:pt>
                <c:pt idx="383">
                  <c:v>-8.769733290998273</c:v>
                </c:pt>
                <c:pt idx="384">
                  <c:v>-8.7963751293190011</c:v>
                </c:pt>
                <c:pt idx="385">
                  <c:v>-8.8226359744207574</c:v>
                </c:pt>
                <c:pt idx="386">
                  <c:v>-8.8226618223643065</c:v>
                </c:pt>
                <c:pt idx="387">
                  <c:v>-8.8226876699366255</c:v>
                </c:pt>
                <c:pt idx="388">
                  <c:v>-8.8227135171377267</c:v>
                </c:pt>
                <c:pt idx="389">
                  <c:v>-8.8227393639676102</c:v>
                </c:pt>
                <c:pt idx="390">
                  <c:v>-8.8227652104262795</c:v>
                </c:pt>
                <c:pt idx="391">
                  <c:v>-8.8227910565137364</c:v>
                </c:pt>
                <c:pt idx="392">
                  <c:v>-8.8228169022299845</c:v>
                </c:pt>
                <c:pt idx="393">
                  <c:v>-8.8228427475750326</c:v>
                </c:pt>
                <c:pt idx="394">
                  <c:v>-8.8228685925488772</c:v>
                </c:pt>
                <c:pt idx="395">
                  <c:v>-8.8228944371515254</c:v>
                </c:pt>
                <c:pt idx="396">
                  <c:v>-8.8229202813829861</c:v>
                </c:pt>
                <c:pt idx="397">
                  <c:v>-8.8229461252432539</c:v>
                </c:pt>
                <c:pt idx="398">
                  <c:v>-8.8229719687323378</c:v>
                </c:pt>
                <c:pt idx="399">
                  <c:v>-8.8229978118502359</c:v>
                </c:pt>
                <c:pt idx="400">
                  <c:v>-8.8230236545969589</c:v>
                </c:pt>
                <c:pt idx="401">
                  <c:v>-8.8230494969725086</c:v>
                </c:pt>
                <c:pt idx="402">
                  <c:v>-8.8230753389768832</c:v>
                </c:pt>
                <c:pt idx="403">
                  <c:v>-8.8231011806100952</c:v>
                </c:pt>
                <c:pt idx="404">
                  <c:v>-8.8231270218721374</c:v>
                </c:pt>
                <c:pt idx="405">
                  <c:v>-8.8231528627630276</c:v>
                </c:pt>
                <c:pt idx="406">
                  <c:v>-8.8231787032827569</c:v>
                </c:pt>
                <c:pt idx="407">
                  <c:v>-8.823204543431336</c:v>
                </c:pt>
                <c:pt idx="408">
                  <c:v>-8.8232303832087666</c:v>
                </c:pt>
                <c:pt idx="409">
                  <c:v>-8.8232562226150506</c:v>
                </c:pt>
                <c:pt idx="410">
                  <c:v>-8.8232820616501986</c:v>
                </c:pt>
                <c:pt idx="411">
                  <c:v>-8.8233079003141999</c:v>
                </c:pt>
                <c:pt idx="412">
                  <c:v>-8.823333738607074</c:v>
                </c:pt>
                <c:pt idx="413">
                  <c:v>-8.8233595765288122</c:v>
                </c:pt>
                <c:pt idx="414">
                  <c:v>-8.8233854140794303</c:v>
                </c:pt>
                <c:pt idx="415">
                  <c:v>-8.8234112512589178</c:v>
                </c:pt>
                <c:pt idx="416">
                  <c:v>-8.8234370880672905</c:v>
                </c:pt>
                <c:pt idx="417">
                  <c:v>-8.8234629245045486</c:v>
                </c:pt>
                <c:pt idx="418">
                  <c:v>-8.8234887605706902</c:v>
                </c:pt>
                <c:pt idx="419">
                  <c:v>-8.8235145962657242</c:v>
                </c:pt>
                <c:pt idx="420">
                  <c:v>-8.8235404315896488</c:v>
                </c:pt>
                <c:pt idx="421">
                  <c:v>-8.8235662665424783</c:v>
                </c:pt>
                <c:pt idx="422">
                  <c:v>-8.823592101124202</c:v>
                </c:pt>
                <c:pt idx="423">
                  <c:v>-8.8236179353348412</c:v>
                </c:pt>
                <c:pt idx="424">
                  <c:v>-8.8236437691743888</c:v>
                </c:pt>
                <c:pt idx="425">
                  <c:v>-8.8236696026428447</c:v>
                </c:pt>
                <c:pt idx="426">
                  <c:v>-8.8236954357402198</c:v>
                </c:pt>
                <c:pt idx="427">
                  <c:v>-8.8237212684665174</c:v>
                </c:pt>
                <c:pt idx="428">
                  <c:v>-8.8237471008217394</c:v>
                </c:pt>
                <c:pt idx="429">
                  <c:v>-8.8237729328058894</c:v>
                </c:pt>
                <c:pt idx="430">
                  <c:v>-8.823798764418969</c:v>
                </c:pt>
                <c:pt idx="431">
                  <c:v>-8.8238245956609855</c:v>
                </c:pt>
                <c:pt idx="432">
                  <c:v>-8.8238504265319371</c:v>
                </c:pt>
                <c:pt idx="433">
                  <c:v>-8.8238762570318396</c:v>
                </c:pt>
                <c:pt idx="434">
                  <c:v>-8.823902087160679</c:v>
                </c:pt>
                <c:pt idx="435">
                  <c:v>-8.8239279169184694</c:v>
                </c:pt>
                <c:pt idx="436">
                  <c:v>-8.823953746305218</c:v>
                </c:pt>
                <c:pt idx="437">
                  <c:v>-8.8239795753209194</c:v>
                </c:pt>
                <c:pt idx="438">
                  <c:v>-8.8240054039655842</c:v>
                </c:pt>
                <c:pt idx="439">
                  <c:v>-8.8240312322392143</c:v>
                </c:pt>
                <c:pt idx="440">
                  <c:v>-8.8240570601418131</c:v>
                </c:pt>
                <c:pt idx="441">
                  <c:v>-8.8240828876733772</c:v>
                </c:pt>
                <c:pt idx="442">
                  <c:v>-8.8241087148339261</c:v>
                </c:pt>
                <c:pt idx="443">
                  <c:v>-8.8241345416234456</c:v>
                </c:pt>
                <c:pt idx="444">
                  <c:v>-8.8241603680419516</c:v>
                </c:pt>
                <c:pt idx="445">
                  <c:v>-8.8241861940894424</c:v>
                </c:pt>
                <c:pt idx="446">
                  <c:v>-8.8242120197659233</c:v>
                </c:pt>
                <c:pt idx="447">
                  <c:v>-8.8242378450713996</c:v>
                </c:pt>
                <c:pt idx="448">
                  <c:v>-8.8242636700058732</c:v>
                </c:pt>
                <c:pt idx="449">
                  <c:v>-8.8242894945693493</c:v>
                </c:pt>
                <c:pt idx="450">
                  <c:v>-8.8243153187618262</c:v>
                </c:pt>
                <c:pt idx="451">
                  <c:v>-8.8243411425833127</c:v>
                </c:pt>
                <c:pt idx="452">
                  <c:v>-8.8243669660338124</c:v>
                </c:pt>
                <c:pt idx="453">
                  <c:v>-8.8243927891133307</c:v>
                </c:pt>
                <c:pt idx="454">
                  <c:v>-8.8244186118218586</c:v>
                </c:pt>
                <c:pt idx="455">
                  <c:v>-8.824444434159421</c:v>
                </c:pt>
                <c:pt idx="456">
                  <c:v>-8.8244702561260002</c:v>
                </c:pt>
                <c:pt idx="457">
                  <c:v>-8.8244960777216175</c:v>
                </c:pt>
                <c:pt idx="458">
                  <c:v>-8.8245218989462639</c:v>
                </c:pt>
                <c:pt idx="459">
                  <c:v>-8.8245477197999485</c:v>
                </c:pt>
                <c:pt idx="460">
                  <c:v>-8.8245735402826764</c:v>
                </c:pt>
                <c:pt idx="461">
                  <c:v>-8.8245993603944459</c:v>
                </c:pt>
                <c:pt idx="462">
                  <c:v>-8.824625180135266</c:v>
                </c:pt>
                <c:pt idx="463">
                  <c:v>-8.8246509995051383</c:v>
                </c:pt>
                <c:pt idx="464">
                  <c:v>-8.82467681850407</c:v>
                </c:pt>
                <c:pt idx="465">
                  <c:v>-8.8247026371320523</c:v>
                </c:pt>
                <c:pt idx="466">
                  <c:v>-8.8247284553891099</c:v>
                </c:pt>
                <c:pt idx="467">
                  <c:v>-8.8247542732752251</c:v>
                </c:pt>
                <c:pt idx="468">
                  <c:v>-8.8247800907904139</c:v>
                </c:pt>
                <c:pt idx="469">
                  <c:v>-8.8248059079346763</c:v>
                </c:pt>
                <c:pt idx="470">
                  <c:v>-8.8248317247080177</c:v>
                </c:pt>
                <c:pt idx="471">
                  <c:v>-8.8248575411104397</c:v>
                </c:pt>
                <c:pt idx="472">
                  <c:v>-8.8248833571419443</c:v>
                </c:pt>
                <c:pt idx="473">
                  <c:v>-8.8249091728025384</c:v>
                </c:pt>
                <c:pt idx="474">
                  <c:v>-8.8249349880922274</c:v>
                </c:pt>
                <c:pt idx="475">
                  <c:v>-8.8249608030110114</c:v>
                </c:pt>
                <c:pt idx="476">
                  <c:v>-8.8249866175588991</c:v>
                </c:pt>
                <c:pt idx="477">
                  <c:v>-8.8250124317358818</c:v>
                </c:pt>
                <c:pt idx="478">
                  <c:v>-8.8250382455419771</c:v>
                </c:pt>
                <c:pt idx="479">
                  <c:v>-8.825064058977178</c:v>
                </c:pt>
                <c:pt idx="480">
                  <c:v>-8.8250898720415005</c:v>
                </c:pt>
                <c:pt idx="481">
                  <c:v>-8.8251156847349357</c:v>
                </c:pt>
                <c:pt idx="482">
                  <c:v>-8.8251414970575031</c:v>
                </c:pt>
                <c:pt idx="483">
                  <c:v>-8.8251673090091796</c:v>
                </c:pt>
                <c:pt idx="484">
                  <c:v>-8.8251931205899972</c:v>
                </c:pt>
                <c:pt idx="485">
                  <c:v>-8.8252189317999399</c:v>
                </c:pt>
                <c:pt idx="486">
                  <c:v>-8.8252447426390219</c:v>
                </c:pt>
                <c:pt idx="487">
                  <c:v>-8.8252705531072433</c:v>
                </c:pt>
                <c:pt idx="488">
                  <c:v>-8.8252963632046075</c:v>
                </c:pt>
                <c:pt idx="489">
                  <c:v>-8.82532217293112</c:v>
                </c:pt>
                <c:pt idx="490">
                  <c:v>-8.825347982286786</c:v>
                </c:pt>
                <c:pt idx="491">
                  <c:v>-8.8253737912715984</c:v>
                </c:pt>
                <c:pt idx="492">
                  <c:v>-8.8253995998855785</c:v>
                </c:pt>
                <c:pt idx="493">
                  <c:v>-8.8254254081287176</c:v>
                </c:pt>
                <c:pt idx="494">
                  <c:v>-8.8254512160010243</c:v>
                </c:pt>
                <c:pt idx="495">
                  <c:v>-8.8254770235024917</c:v>
                </c:pt>
                <c:pt idx="496">
                  <c:v>-8.8255028306331411</c:v>
                </c:pt>
                <c:pt idx="497">
                  <c:v>-8.8255286373929618</c:v>
                </c:pt>
                <c:pt idx="498">
                  <c:v>-8.8255544437819662</c:v>
                </c:pt>
                <c:pt idx="499">
                  <c:v>-8.8255802498001472</c:v>
                </c:pt>
                <c:pt idx="500">
                  <c:v>-8.8256060554475244</c:v>
                </c:pt>
                <c:pt idx="501">
                  <c:v>-8.8256318607240871</c:v>
                </c:pt>
                <c:pt idx="502">
                  <c:v>-8.8256576656298478</c:v>
                </c:pt>
                <c:pt idx="503">
                  <c:v>-8.8256834701648081</c:v>
                </c:pt>
                <c:pt idx="504">
                  <c:v>-8.82570927432897</c:v>
                </c:pt>
                <c:pt idx="505">
                  <c:v>-8.8257350781223316</c:v>
                </c:pt>
                <c:pt idx="506">
                  <c:v>-8.8257608815449036</c:v>
                </c:pt>
                <c:pt idx="507">
                  <c:v>-8.825786684596693</c:v>
                </c:pt>
                <c:pt idx="508">
                  <c:v>-8.8258124872776929</c:v>
                </c:pt>
                <c:pt idx="509">
                  <c:v>-8.8258382895879226</c:v>
                </c:pt>
                <c:pt idx="510">
                  <c:v>-8.8258640915273698</c:v>
                </c:pt>
                <c:pt idx="511">
                  <c:v>-8.825889893096047</c:v>
                </c:pt>
                <c:pt idx="512">
                  <c:v>-8.8259156942939541</c:v>
                </c:pt>
                <c:pt idx="513">
                  <c:v>-8.8259414951210964</c:v>
                </c:pt>
                <c:pt idx="514">
                  <c:v>-8.8259672955774775</c:v>
                </c:pt>
                <c:pt idx="515">
                  <c:v>-8.8259930956631027</c:v>
                </c:pt>
                <c:pt idx="516">
                  <c:v>-8.8260188953779686</c:v>
                </c:pt>
                <c:pt idx="517">
                  <c:v>-8.826044694722091</c:v>
                </c:pt>
                <c:pt idx="518">
                  <c:v>-8.8260704936954628</c:v>
                </c:pt>
                <c:pt idx="519">
                  <c:v>-8.8260962922980895</c:v>
                </c:pt>
                <c:pt idx="520">
                  <c:v>-8.8261220905299798</c:v>
                </c:pt>
                <c:pt idx="521">
                  <c:v>-8.8261478883911355</c:v>
                </c:pt>
                <c:pt idx="522">
                  <c:v>-8.8261736858815567</c:v>
                </c:pt>
                <c:pt idx="523">
                  <c:v>-8.8261994830012522</c:v>
                </c:pt>
                <c:pt idx="524">
                  <c:v>-8.8262252797502203</c:v>
                </c:pt>
                <c:pt idx="525">
                  <c:v>-8.826251076128468</c:v>
                </c:pt>
                <c:pt idx="526">
                  <c:v>-8.8262768721359919</c:v>
                </c:pt>
                <c:pt idx="527">
                  <c:v>-8.8263026677728078</c:v>
                </c:pt>
                <c:pt idx="528">
                  <c:v>-8.8263284630389158</c:v>
                </c:pt>
                <c:pt idx="529">
                  <c:v>-8.8263542579343142</c:v>
                </c:pt>
                <c:pt idx="530">
                  <c:v>-8.8263800524590099</c:v>
                </c:pt>
                <c:pt idx="531">
                  <c:v>-8.8264058466130066</c:v>
                </c:pt>
                <c:pt idx="532">
                  <c:v>-8.8264316403963132</c:v>
                </c:pt>
                <c:pt idx="533">
                  <c:v>-8.826457433808919</c:v>
                </c:pt>
                <c:pt idx="534">
                  <c:v>-8.82648322685084</c:v>
                </c:pt>
                <c:pt idx="535">
                  <c:v>-8.8265090195220761</c:v>
                </c:pt>
                <c:pt idx="536">
                  <c:v>-8.8265348118226346</c:v>
                </c:pt>
                <c:pt idx="537">
                  <c:v>-8.8265606037525099</c:v>
                </c:pt>
                <c:pt idx="538">
                  <c:v>-8.8265863953117183</c:v>
                </c:pt>
                <c:pt idx="539">
                  <c:v>-8.8266121865002525</c:v>
                </c:pt>
                <c:pt idx="540">
                  <c:v>-8.8266379773181249</c:v>
                </c:pt>
                <c:pt idx="541">
                  <c:v>-8.8266637677653321</c:v>
                </c:pt>
                <c:pt idx="542">
                  <c:v>-8.8266895578418758</c:v>
                </c:pt>
                <c:pt idx="543">
                  <c:v>-8.8267153475477684</c:v>
                </c:pt>
                <c:pt idx="544">
                  <c:v>-8.8267411368830047</c:v>
                </c:pt>
                <c:pt idx="545">
                  <c:v>-8.8267669258475969</c:v>
                </c:pt>
                <c:pt idx="546">
                  <c:v>-8.826792714441547</c:v>
                </c:pt>
                <c:pt idx="547">
                  <c:v>-8.8268185026648549</c:v>
                </c:pt>
                <c:pt idx="548">
                  <c:v>-8.8268442905175242</c:v>
                </c:pt>
                <c:pt idx="549">
                  <c:v>-8.8268700779995637</c:v>
                </c:pt>
                <c:pt idx="550">
                  <c:v>-8.8268958651109664</c:v>
                </c:pt>
                <c:pt idx="551">
                  <c:v>-8.8269216518517464</c:v>
                </c:pt>
                <c:pt idx="552">
                  <c:v>-8.8269474382219038</c:v>
                </c:pt>
                <c:pt idx="553">
                  <c:v>-8.8269732242214456</c:v>
                </c:pt>
                <c:pt idx="554">
                  <c:v>-8.8269990098503701</c:v>
                </c:pt>
                <c:pt idx="555">
                  <c:v>-8.8270247951086827</c:v>
                </c:pt>
                <c:pt idx="556">
                  <c:v>-8.8270505799963885</c:v>
                </c:pt>
                <c:pt idx="557">
                  <c:v>-8.8270763645134895</c:v>
                </c:pt>
                <c:pt idx="558">
                  <c:v>-8.8271021486599874</c:v>
                </c:pt>
                <c:pt idx="559">
                  <c:v>-8.8271279324358893</c:v>
                </c:pt>
                <c:pt idx="560">
                  <c:v>-8.8271537158412006</c:v>
                </c:pt>
                <c:pt idx="561">
                  <c:v>-8.8271794988759211</c:v>
                </c:pt>
                <c:pt idx="562">
                  <c:v>-8.8272052815400546</c:v>
                </c:pt>
                <c:pt idx="563">
                  <c:v>-8.8272310638336062</c:v>
                </c:pt>
                <c:pt idx="564">
                  <c:v>-8.8272568457565814</c:v>
                </c:pt>
                <c:pt idx="565">
                  <c:v>-8.8272826273089819</c:v>
                </c:pt>
                <c:pt idx="566">
                  <c:v>-8.8273084084908113</c:v>
                </c:pt>
                <c:pt idx="567">
                  <c:v>-8.827334189302066</c:v>
                </c:pt>
                <c:pt idx="568">
                  <c:v>-8.8273599697427585</c:v>
                </c:pt>
                <c:pt idx="569">
                  <c:v>-8.8273857498129011</c:v>
                </c:pt>
                <c:pt idx="570">
                  <c:v>-8.827411529512478</c:v>
                </c:pt>
                <c:pt idx="571">
                  <c:v>-8.827437308841505</c:v>
                </c:pt>
                <c:pt idx="572">
                  <c:v>-8.8274630877999787</c:v>
                </c:pt>
                <c:pt idx="573">
                  <c:v>-8.8274888663879079</c:v>
                </c:pt>
                <c:pt idx="574">
                  <c:v>-8.8275146446052997</c:v>
                </c:pt>
                <c:pt idx="575">
                  <c:v>-8.8275404224521505</c:v>
                </c:pt>
                <c:pt idx="576">
                  <c:v>-8.8275661999284658</c:v>
                </c:pt>
                <c:pt idx="577">
                  <c:v>-8.827591977034249</c:v>
                </c:pt>
                <c:pt idx="578">
                  <c:v>-8.8276177537695055</c:v>
                </c:pt>
                <c:pt idx="579">
                  <c:v>-8.8276435301342442</c:v>
                </c:pt>
                <c:pt idx="580">
                  <c:v>-8.8276693061284544</c:v>
                </c:pt>
                <c:pt idx="581">
                  <c:v>-8.8276950817521573</c:v>
                </c:pt>
                <c:pt idx="582">
                  <c:v>-8.8277208570053407</c:v>
                </c:pt>
                <c:pt idx="583">
                  <c:v>-8.8277466318880151</c:v>
                </c:pt>
                <c:pt idx="584">
                  <c:v>-8.8277724064001841</c:v>
                </c:pt>
                <c:pt idx="585">
                  <c:v>-8.8277981805418513</c:v>
                </c:pt>
                <c:pt idx="586">
                  <c:v>-8.8278239543130219</c:v>
                </c:pt>
                <c:pt idx="587">
                  <c:v>-8.8278497277136978</c:v>
                </c:pt>
                <c:pt idx="588">
                  <c:v>-8.8278755007438878</c:v>
                </c:pt>
                <c:pt idx="589">
                  <c:v>-8.8279012734035778</c:v>
                </c:pt>
                <c:pt idx="590">
                  <c:v>-8.8279270456927978</c:v>
                </c:pt>
                <c:pt idx="591">
                  <c:v>-8.8279528176115285</c:v>
                </c:pt>
                <c:pt idx="592">
                  <c:v>-8.8279785891597857</c:v>
                </c:pt>
                <c:pt idx="593">
                  <c:v>-8.8280043603375731</c:v>
                </c:pt>
                <c:pt idx="594">
                  <c:v>-8.8280301311448923</c:v>
                </c:pt>
                <c:pt idx="595">
                  <c:v>-8.8280559015817452</c:v>
                </c:pt>
                <c:pt idx="596">
                  <c:v>-8.8280816716481336</c:v>
                </c:pt>
                <c:pt idx="597">
                  <c:v>-8.8281074413440628</c:v>
                </c:pt>
                <c:pt idx="598">
                  <c:v>-8.8281332106695398</c:v>
                </c:pt>
                <c:pt idx="599">
                  <c:v>-8.8281589796245665</c:v>
                </c:pt>
                <c:pt idx="600">
                  <c:v>-8.8281847482091518</c:v>
                </c:pt>
                <c:pt idx="601">
                  <c:v>-8.8282105164232885</c:v>
                </c:pt>
                <c:pt idx="602">
                  <c:v>-8.8282362842669855</c:v>
                </c:pt>
                <c:pt idx="603">
                  <c:v>-8.8282620517402464</c:v>
                </c:pt>
                <c:pt idx="604">
                  <c:v>-8.8282878188430782</c:v>
                </c:pt>
                <c:pt idx="605">
                  <c:v>-8.8283135855754793</c:v>
                </c:pt>
                <c:pt idx="606">
                  <c:v>-8.8283393519374584</c:v>
                </c:pt>
                <c:pt idx="607">
                  <c:v>-8.8283651179290139</c:v>
                </c:pt>
                <c:pt idx="608">
                  <c:v>-8.8283908835501457</c:v>
                </c:pt>
                <c:pt idx="609">
                  <c:v>-8.8284166488008697</c:v>
                </c:pt>
                <c:pt idx="610">
                  <c:v>-8.8284424136811879</c:v>
                </c:pt>
                <c:pt idx="611">
                  <c:v>-8.8284681781910894</c:v>
                </c:pt>
                <c:pt idx="612">
                  <c:v>-8.8284939423305939</c:v>
                </c:pt>
                <c:pt idx="613">
                  <c:v>-8.8285197060996943</c:v>
                </c:pt>
                <c:pt idx="614">
                  <c:v>-8.8285454694984029</c:v>
                </c:pt>
                <c:pt idx="615">
                  <c:v>-8.828571232526718</c:v>
                </c:pt>
                <c:pt idx="616">
                  <c:v>-8.8285969951846468</c:v>
                </c:pt>
                <c:pt idx="617">
                  <c:v>-8.8286227574721892</c:v>
                </c:pt>
                <c:pt idx="618">
                  <c:v>-8.8286485193893487</c:v>
                </c:pt>
                <c:pt idx="619">
                  <c:v>-8.8286742809361343</c:v>
                </c:pt>
                <c:pt idx="620">
                  <c:v>-8.8287000421125459</c:v>
                </c:pt>
                <c:pt idx="621">
                  <c:v>-8.8287258029185836</c:v>
                </c:pt>
                <c:pt idx="622">
                  <c:v>-8.8287515633542561</c:v>
                </c:pt>
                <c:pt idx="623">
                  <c:v>-8.8287773234195708</c:v>
                </c:pt>
                <c:pt idx="624">
                  <c:v>-8.8288030831145186</c:v>
                </c:pt>
                <c:pt idx="625">
                  <c:v>-8.8288288424391173</c:v>
                </c:pt>
                <c:pt idx="626">
                  <c:v>-8.8288546013933598</c:v>
                </c:pt>
                <c:pt idx="627">
                  <c:v>-8.8288803599772567</c:v>
                </c:pt>
                <c:pt idx="628">
                  <c:v>-8.8289061181908064</c:v>
                </c:pt>
                <c:pt idx="629">
                  <c:v>-8.8289318760340194</c:v>
                </c:pt>
                <c:pt idx="630">
                  <c:v>-8.8289576335068904</c:v>
                </c:pt>
                <c:pt idx="631">
                  <c:v>-8.8289833906094302</c:v>
                </c:pt>
                <c:pt idx="632">
                  <c:v>-8.8290091473416403</c:v>
                </c:pt>
                <c:pt idx="633">
                  <c:v>-8.8290349037035245</c:v>
                </c:pt>
                <c:pt idx="634">
                  <c:v>-8.829060659695088</c:v>
                </c:pt>
                <c:pt idx="635">
                  <c:v>-8.8290864153163291</c:v>
                </c:pt>
                <c:pt idx="636">
                  <c:v>-8.8291121705672602</c:v>
                </c:pt>
                <c:pt idx="637">
                  <c:v>-8.8291379254478706</c:v>
                </c:pt>
                <c:pt idx="638">
                  <c:v>-8.8291636799581763</c:v>
                </c:pt>
                <c:pt idx="639">
                  <c:v>-8.8291894340981791</c:v>
                </c:pt>
                <c:pt idx="640">
                  <c:v>-8.8292151878678808</c:v>
                </c:pt>
                <c:pt idx="641">
                  <c:v>-8.8292409412672868</c:v>
                </c:pt>
                <c:pt idx="642">
                  <c:v>-8.8292666942963987</c:v>
                </c:pt>
                <c:pt idx="643">
                  <c:v>-8.8292924469552201</c:v>
                </c:pt>
                <c:pt idx="644">
                  <c:v>-8.8293181992437546</c:v>
                </c:pt>
                <c:pt idx="645">
                  <c:v>-8.8293439511620093</c:v>
                </c:pt>
                <c:pt idx="646">
                  <c:v>-8.8293697027099878</c:v>
                </c:pt>
                <c:pt idx="647">
                  <c:v>-8.8293954538876847</c:v>
                </c:pt>
                <c:pt idx="648">
                  <c:v>-8.8294212046951124</c:v>
                </c:pt>
                <c:pt idx="649">
                  <c:v>-8.8294469551322745</c:v>
                </c:pt>
                <c:pt idx="650">
                  <c:v>-8.829472705199171</c:v>
                </c:pt>
                <c:pt idx="651">
                  <c:v>-8.8294984548958055</c:v>
                </c:pt>
                <c:pt idx="652">
                  <c:v>-8.8295242042221869</c:v>
                </c:pt>
                <c:pt idx="653">
                  <c:v>-8.8295499531783168</c:v>
                </c:pt>
                <c:pt idx="654">
                  <c:v>-8.8295757017641936</c:v>
                </c:pt>
                <c:pt idx="655">
                  <c:v>-8.8296014499798225</c:v>
                </c:pt>
                <c:pt idx="656">
                  <c:v>-8.8296271978252161</c:v>
                </c:pt>
                <c:pt idx="657">
                  <c:v>-8.8296529453003689</c:v>
                </c:pt>
                <c:pt idx="658">
                  <c:v>-8.8296786924052828</c:v>
                </c:pt>
                <c:pt idx="659">
                  <c:v>-8.8297044391399684</c:v>
                </c:pt>
                <c:pt idx="660">
                  <c:v>-8.8297301855044275</c:v>
                </c:pt>
                <c:pt idx="661">
                  <c:v>-8.8297559314986565</c:v>
                </c:pt>
                <c:pt idx="662">
                  <c:v>-8.8297816771226731</c:v>
                </c:pt>
                <c:pt idx="663">
                  <c:v>-8.8298074223764704</c:v>
                </c:pt>
                <c:pt idx="664">
                  <c:v>-8.8298331672600519</c:v>
                </c:pt>
                <c:pt idx="665">
                  <c:v>-8.8298589117734299</c:v>
                </c:pt>
                <c:pt idx="666">
                  <c:v>-8.8298846559165973</c:v>
                </c:pt>
                <c:pt idx="667">
                  <c:v>-8.8299103996895649</c:v>
                </c:pt>
                <c:pt idx="668">
                  <c:v>-8.8299361430923344</c:v>
                </c:pt>
                <c:pt idx="669">
                  <c:v>-8.8299618861249112</c:v>
                </c:pt>
                <c:pt idx="670">
                  <c:v>-8.8299876287872952</c:v>
                </c:pt>
                <c:pt idx="671">
                  <c:v>-8.8300133710794899</c:v>
                </c:pt>
                <c:pt idx="672">
                  <c:v>-8.8300391130015061</c:v>
                </c:pt>
                <c:pt idx="673">
                  <c:v>-8.8300648545533349</c:v>
                </c:pt>
                <c:pt idx="674">
                  <c:v>-8.830090595734994</c:v>
                </c:pt>
                <c:pt idx="675">
                  <c:v>-8.8301163365464781</c:v>
                </c:pt>
                <c:pt idx="676">
                  <c:v>-8.8301420769877961</c:v>
                </c:pt>
                <c:pt idx="677">
                  <c:v>-8.8301678170589444</c:v>
                </c:pt>
                <c:pt idx="678">
                  <c:v>-8.8301935567599301</c:v>
                </c:pt>
                <c:pt idx="679">
                  <c:v>-8.8302192960907604</c:v>
                </c:pt>
                <c:pt idx="680">
                  <c:v>-8.8302450350514388</c:v>
                </c:pt>
                <c:pt idx="681">
                  <c:v>-8.8302707736419634</c:v>
                </c:pt>
                <c:pt idx="682">
                  <c:v>-8.8302965118623469</c:v>
                </c:pt>
                <c:pt idx="683">
                  <c:v>-8.8303222497125784</c:v>
                </c:pt>
                <c:pt idx="684">
                  <c:v>-8.8303479871926704</c:v>
                </c:pt>
                <c:pt idx="685">
                  <c:v>-8.8303737243026337</c:v>
                </c:pt>
                <c:pt idx="686">
                  <c:v>-8.8303994610424592</c:v>
                </c:pt>
                <c:pt idx="687">
                  <c:v>-8.8304251974121524</c:v>
                </c:pt>
                <c:pt idx="688">
                  <c:v>-8.8304509334117292</c:v>
                </c:pt>
                <c:pt idx="689">
                  <c:v>-8.8304766690411789</c:v>
                </c:pt>
                <c:pt idx="690">
                  <c:v>-8.830502404300514</c:v>
                </c:pt>
                <c:pt idx="691">
                  <c:v>-8.8305281391897346</c:v>
                </c:pt>
                <c:pt idx="692">
                  <c:v>-8.8305538737088423</c:v>
                </c:pt>
                <c:pt idx="693">
                  <c:v>-8.8305796078578425</c:v>
                </c:pt>
                <c:pt idx="694">
                  <c:v>-8.8306053416367423</c:v>
                </c:pt>
                <c:pt idx="695">
                  <c:v>-8.8306310750455452</c:v>
                </c:pt>
                <c:pt idx="696">
                  <c:v>-8.8306568080842496</c:v>
                </c:pt>
                <c:pt idx="697">
                  <c:v>-8.8306825407528589</c:v>
                </c:pt>
                <c:pt idx="698">
                  <c:v>-8.8307082730513855</c:v>
                </c:pt>
                <c:pt idx="699">
                  <c:v>-8.830734004979826</c:v>
                </c:pt>
                <c:pt idx="700">
                  <c:v>-8.8307597365381838</c:v>
                </c:pt>
                <c:pt idx="701">
                  <c:v>-8.8307854677264626</c:v>
                </c:pt>
                <c:pt idx="702">
                  <c:v>-8.8308111985446693</c:v>
                </c:pt>
                <c:pt idx="703">
                  <c:v>-8.8308369289928041</c:v>
                </c:pt>
                <c:pt idx="704">
                  <c:v>-8.8308626590708705</c:v>
                </c:pt>
                <c:pt idx="705">
                  <c:v>-8.8308883887788774</c:v>
                </c:pt>
                <c:pt idx="706">
                  <c:v>-8.8309141181168229</c:v>
                </c:pt>
                <c:pt idx="707">
                  <c:v>-8.830939847084716</c:v>
                </c:pt>
                <c:pt idx="708">
                  <c:v>-8.8309655756825567</c:v>
                </c:pt>
                <c:pt idx="709">
                  <c:v>-8.8309913039103485</c:v>
                </c:pt>
                <c:pt idx="710">
                  <c:v>-8.8310170317680914</c:v>
                </c:pt>
                <c:pt idx="711">
                  <c:v>-8.8310427592557978</c:v>
                </c:pt>
                <c:pt idx="712">
                  <c:v>-8.8310684863734679</c:v>
                </c:pt>
                <c:pt idx="713">
                  <c:v>-8.8310942131211032</c:v>
                </c:pt>
                <c:pt idx="714">
                  <c:v>-8.8311199394987074</c:v>
                </c:pt>
                <c:pt idx="715">
                  <c:v>-8.8311456655062877</c:v>
                </c:pt>
                <c:pt idx="716">
                  <c:v>-8.8311713911438403</c:v>
                </c:pt>
                <c:pt idx="717">
                  <c:v>-8.8311971164113761</c:v>
                </c:pt>
                <c:pt idx="718">
                  <c:v>-8.8312228413088967</c:v>
                </c:pt>
                <c:pt idx="719">
                  <c:v>-8.8312485658364039</c:v>
                </c:pt>
                <c:pt idx="720">
                  <c:v>-8.8312742899939032</c:v>
                </c:pt>
                <c:pt idx="721">
                  <c:v>-8.8313000137814015</c:v>
                </c:pt>
                <c:pt idx="722">
                  <c:v>-8.8313257371988989</c:v>
                </c:pt>
                <c:pt idx="723">
                  <c:v>-8.8313514602463989</c:v>
                </c:pt>
                <c:pt idx="724">
                  <c:v>-8.8313771829238998</c:v>
                </c:pt>
                <c:pt idx="725">
                  <c:v>-8.8314029052314229</c:v>
                </c:pt>
                <c:pt idx="726">
                  <c:v>-8.8314286271689468</c:v>
                </c:pt>
                <c:pt idx="727">
                  <c:v>-8.8314543487364983</c:v>
                </c:pt>
                <c:pt idx="728">
                  <c:v>-8.8314800699340665</c:v>
                </c:pt>
                <c:pt idx="729">
                  <c:v>-8.8315057907616623</c:v>
                </c:pt>
                <c:pt idx="730">
                  <c:v>-8.8315315112192874</c:v>
                </c:pt>
                <c:pt idx="731">
                  <c:v>-8.8315572313069417</c:v>
                </c:pt>
                <c:pt idx="732">
                  <c:v>-8.8315829510246306</c:v>
                </c:pt>
                <c:pt idx="733">
                  <c:v>-8.8316086703723595</c:v>
                </c:pt>
                <c:pt idx="734">
                  <c:v>-8.8316343893501337</c:v>
                </c:pt>
                <c:pt idx="735">
                  <c:v>-8.8316601079579495</c:v>
                </c:pt>
                <c:pt idx="736">
                  <c:v>-8.8316858261958231</c:v>
                </c:pt>
                <c:pt idx="737">
                  <c:v>-8.8317115440637508</c:v>
                </c:pt>
                <c:pt idx="738">
                  <c:v>-8.8317372615617327</c:v>
                </c:pt>
                <c:pt idx="739">
                  <c:v>-8.8317629786897758</c:v>
                </c:pt>
                <c:pt idx="740">
                  <c:v>-8.8317886954478855</c:v>
                </c:pt>
                <c:pt idx="741">
                  <c:v>-8.8318144118360635</c:v>
                </c:pt>
                <c:pt idx="742">
                  <c:v>-8.831840127854317</c:v>
                </c:pt>
                <c:pt idx="743">
                  <c:v>-8.8318658435026443</c:v>
                </c:pt>
                <c:pt idx="744">
                  <c:v>-8.8318915587810487</c:v>
                </c:pt>
                <c:pt idx="745">
                  <c:v>-8.831917273689541</c:v>
                </c:pt>
                <c:pt idx="746">
                  <c:v>-8.8319429882281177</c:v>
                </c:pt>
                <c:pt idx="747">
                  <c:v>-8.8319687023967859</c:v>
                </c:pt>
                <c:pt idx="748">
                  <c:v>-8.8319944161955437</c:v>
                </c:pt>
                <c:pt idx="749">
                  <c:v>-8.8320201296244054</c:v>
                </c:pt>
                <c:pt idx="750">
                  <c:v>-8.832045842683371</c:v>
                </c:pt>
                <c:pt idx="751">
                  <c:v>-8.8320715553724352</c:v>
                </c:pt>
                <c:pt idx="752">
                  <c:v>-8.8320972676916156</c:v>
                </c:pt>
                <c:pt idx="753">
                  <c:v>-8.8321229796409071</c:v>
                </c:pt>
                <c:pt idx="754">
                  <c:v>-8.8321486912203095</c:v>
                </c:pt>
                <c:pt idx="755">
                  <c:v>-8.8321744024298354</c:v>
                </c:pt>
                <c:pt idx="756">
                  <c:v>-8.8322001132694847</c:v>
                </c:pt>
                <c:pt idx="757">
                  <c:v>-8.8322258237392628</c:v>
                </c:pt>
                <c:pt idx="758">
                  <c:v>-8.8322515338391678</c:v>
                </c:pt>
                <c:pt idx="759">
                  <c:v>-8.8322772435692141</c:v>
                </c:pt>
                <c:pt idx="760">
                  <c:v>-8.8323029529293944</c:v>
                </c:pt>
                <c:pt idx="761">
                  <c:v>-8.8323286619197177</c:v>
                </c:pt>
                <c:pt idx="762">
                  <c:v>-8.8323543705401875</c:v>
                </c:pt>
                <c:pt idx="763">
                  <c:v>-8.832380078790802</c:v>
                </c:pt>
                <c:pt idx="764">
                  <c:v>-8.8324057866715755</c:v>
                </c:pt>
                <c:pt idx="765">
                  <c:v>-8.8324314941825026</c:v>
                </c:pt>
                <c:pt idx="766">
                  <c:v>-8.8324572013235958</c:v>
                </c:pt>
                <c:pt idx="767">
                  <c:v>-8.8324829080948462</c:v>
                </c:pt>
                <c:pt idx="768">
                  <c:v>-8.8325086144962643</c:v>
                </c:pt>
                <c:pt idx="769">
                  <c:v>-8.8325343205278557</c:v>
                </c:pt>
                <c:pt idx="770">
                  <c:v>-8.8325600261896184</c:v>
                </c:pt>
                <c:pt idx="771">
                  <c:v>-8.8325857314815597</c:v>
                </c:pt>
                <c:pt idx="772">
                  <c:v>-8.8326114364036918</c:v>
                </c:pt>
                <c:pt idx="773">
                  <c:v>-8.8326371409560007</c:v>
                </c:pt>
                <c:pt idx="774">
                  <c:v>-8.8326628451384988</c:v>
                </c:pt>
                <c:pt idx="775">
                  <c:v>-8.8326885489511984</c:v>
                </c:pt>
                <c:pt idx="776">
                  <c:v>-8.8327142523940889</c:v>
                </c:pt>
                <c:pt idx="777">
                  <c:v>-8.832739955467181</c:v>
                </c:pt>
                <c:pt idx="778">
                  <c:v>-8.8327656581704748</c:v>
                </c:pt>
                <c:pt idx="779">
                  <c:v>-8.8327913605039807</c:v>
                </c:pt>
                <c:pt idx="780">
                  <c:v>-8.8328170624676936</c:v>
                </c:pt>
                <c:pt idx="781">
                  <c:v>-8.8328427640616241</c:v>
                </c:pt>
                <c:pt idx="782">
                  <c:v>-8.8328684652857774</c:v>
                </c:pt>
                <c:pt idx="783">
                  <c:v>-8.8328941661401483</c:v>
                </c:pt>
                <c:pt idx="784">
                  <c:v>-8.832919866624751</c:v>
                </c:pt>
                <c:pt idx="785">
                  <c:v>-8.8329455667395766</c:v>
                </c:pt>
                <c:pt idx="786">
                  <c:v>-8.832971266484634</c:v>
                </c:pt>
                <c:pt idx="787">
                  <c:v>-8.8329969658599321</c:v>
                </c:pt>
                <c:pt idx="788">
                  <c:v>-8.8330226648654726</c:v>
                </c:pt>
                <c:pt idx="789">
                  <c:v>-8.8330483635012556</c:v>
                </c:pt>
                <c:pt idx="790">
                  <c:v>-8.833074061767288</c:v>
                </c:pt>
                <c:pt idx="791">
                  <c:v>-8.8330997596635648</c:v>
                </c:pt>
                <c:pt idx="792">
                  <c:v>-8.833125457190107</c:v>
                </c:pt>
                <c:pt idx="793">
                  <c:v>-8.8331511543469023</c:v>
                </c:pt>
                <c:pt idx="794">
                  <c:v>-8.8331768511339703</c:v>
                </c:pt>
                <c:pt idx="795">
                  <c:v>-8.833202547551295</c:v>
                </c:pt>
                <c:pt idx="796">
                  <c:v>-8.8332282435988905</c:v>
                </c:pt>
                <c:pt idx="797">
                  <c:v>-8.8332539392767622</c:v>
                </c:pt>
                <c:pt idx="798">
                  <c:v>-8.8332796345849083</c:v>
                </c:pt>
                <c:pt idx="799">
                  <c:v>-8.8333053295233395</c:v>
                </c:pt>
                <c:pt idx="800">
                  <c:v>-8.8333310240920522</c:v>
                </c:pt>
                <c:pt idx="801">
                  <c:v>-8.8333567182910553</c:v>
                </c:pt>
                <c:pt idx="802">
                  <c:v>-8.8333824121203488</c:v>
                </c:pt>
                <c:pt idx="803">
                  <c:v>-8.8334081055799398</c:v>
                </c:pt>
                <c:pt idx="804">
                  <c:v>-8.8334337986698301</c:v>
                </c:pt>
                <c:pt idx="805">
                  <c:v>-8.8334594913900215</c:v>
                </c:pt>
                <c:pt idx="806">
                  <c:v>-8.8334851837405193</c:v>
                </c:pt>
                <c:pt idx="807">
                  <c:v>-8.833510875721327</c:v>
                </c:pt>
                <c:pt idx="808">
                  <c:v>-8.8335365673324517</c:v>
                </c:pt>
                <c:pt idx="809">
                  <c:v>-8.8335622585738918</c:v>
                </c:pt>
                <c:pt idx="810">
                  <c:v>-8.8335879494456524</c:v>
                </c:pt>
                <c:pt idx="811">
                  <c:v>-8.8336136399477407</c:v>
                </c:pt>
                <c:pt idx="812">
                  <c:v>-8.8336393300801515</c:v>
                </c:pt>
                <c:pt idx="813">
                  <c:v>-8.8336650198429005</c:v>
                </c:pt>
                <c:pt idx="814">
                  <c:v>-8.833690709235988</c:v>
                </c:pt>
                <c:pt idx="815">
                  <c:v>-8.8337163982594138</c:v>
                </c:pt>
                <c:pt idx="816">
                  <c:v>-8.833742086913178</c:v>
                </c:pt>
                <c:pt idx="817">
                  <c:v>-8.8337677751972894</c:v>
                </c:pt>
                <c:pt idx="818">
                  <c:v>-8.8337934631117534</c:v>
                </c:pt>
                <c:pt idx="819">
                  <c:v>-8.8338191506565718</c:v>
                </c:pt>
                <c:pt idx="820">
                  <c:v>-8.8338448378317516</c:v>
                </c:pt>
                <c:pt idx="821">
                  <c:v>-8.8338705246372875</c:v>
                </c:pt>
                <c:pt idx="822">
                  <c:v>-8.8338962110731867</c:v>
                </c:pt>
                <c:pt idx="823">
                  <c:v>-8.8339218971394562</c:v>
                </c:pt>
                <c:pt idx="824">
                  <c:v>-8.8339475828360996</c:v>
                </c:pt>
                <c:pt idx="825">
                  <c:v>-8.833973268163124</c:v>
                </c:pt>
                <c:pt idx="826">
                  <c:v>-8.8339989531205187</c:v>
                </c:pt>
                <c:pt idx="827">
                  <c:v>-8.8340246377083051</c:v>
                </c:pt>
                <c:pt idx="828">
                  <c:v>-8.8340503219264779</c:v>
                </c:pt>
                <c:pt idx="829">
                  <c:v>-8.8340760057750405</c:v>
                </c:pt>
                <c:pt idx="830">
                  <c:v>-8.834101689253993</c:v>
                </c:pt>
                <c:pt idx="831">
                  <c:v>-8.834127372363346</c:v>
                </c:pt>
                <c:pt idx="832">
                  <c:v>-8.8341530551031031</c:v>
                </c:pt>
                <c:pt idx="833">
                  <c:v>-8.8341787374732661</c:v>
                </c:pt>
                <c:pt idx="834">
                  <c:v>-8.8342044194738349</c:v>
                </c:pt>
                <c:pt idx="835">
                  <c:v>-8.8342301011048185</c:v>
                </c:pt>
                <c:pt idx="836">
                  <c:v>-8.8342557823662169</c:v>
                </c:pt>
                <c:pt idx="837">
                  <c:v>-8.8342814632580335</c:v>
                </c:pt>
                <c:pt idx="838">
                  <c:v>-8.8343071437802827</c:v>
                </c:pt>
                <c:pt idx="839">
                  <c:v>-8.8343328239329555</c:v>
                </c:pt>
                <c:pt idx="840">
                  <c:v>-8.8343585037160537</c:v>
                </c:pt>
                <c:pt idx="841">
                  <c:v>-8.8343841831295933</c:v>
                </c:pt>
                <c:pt idx="842">
                  <c:v>-8.8344098621735654</c:v>
                </c:pt>
                <c:pt idx="843">
                  <c:v>-8.8344355408479824</c:v>
                </c:pt>
                <c:pt idx="844">
                  <c:v>-8.8344612191528444</c:v>
                </c:pt>
                <c:pt idx="845">
                  <c:v>-8.8344868970881532</c:v>
                </c:pt>
                <c:pt idx="846">
                  <c:v>-8.834512574653921</c:v>
                </c:pt>
                <c:pt idx="847">
                  <c:v>-8.834538251850141</c:v>
                </c:pt>
                <c:pt idx="848">
                  <c:v>-8.8345639286768236</c:v>
                </c:pt>
                <c:pt idx="849">
                  <c:v>-8.8345896051339707</c:v>
                </c:pt>
                <c:pt idx="850">
                  <c:v>-8.8346152812215824</c:v>
                </c:pt>
                <c:pt idx="851">
                  <c:v>-8.8346409569396744</c:v>
                </c:pt>
                <c:pt idx="852">
                  <c:v>-8.8346666322882292</c:v>
                </c:pt>
                <c:pt idx="853">
                  <c:v>-8.8346923072672698</c:v>
                </c:pt>
                <c:pt idx="854">
                  <c:v>-8.8347179818767909</c:v>
                </c:pt>
                <c:pt idx="855">
                  <c:v>-8.8347436561167942</c:v>
                </c:pt>
                <c:pt idx="856">
                  <c:v>-8.8347693299872905</c:v>
                </c:pt>
                <c:pt idx="857">
                  <c:v>-8.8347950034882796</c:v>
                </c:pt>
                <c:pt idx="858">
                  <c:v>-8.8348206766197706</c:v>
                </c:pt>
                <c:pt idx="859">
                  <c:v>-8.8348463493817562</c:v>
                </c:pt>
                <c:pt idx="860">
                  <c:v>-8.8348720217742454</c:v>
                </c:pt>
                <c:pt idx="861">
                  <c:v>-8.834897693797247</c:v>
                </c:pt>
                <c:pt idx="862">
                  <c:v>-8.8349233654507575</c:v>
                </c:pt>
                <c:pt idx="863">
                  <c:v>-8.8349490367347823</c:v>
                </c:pt>
                <c:pt idx="864">
                  <c:v>-8.8349747076493248</c:v>
                </c:pt>
                <c:pt idx="865">
                  <c:v>-8.8350003781943958</c:v>
                </c:pt>
                <c:pt idx="866">
                  <c:v>-8.8350260483699916</c:v>
                </c:pt>
                <c:pt idx="867">
                  <c:v>-8.8350517181761123</c:v>
                </c:pt>
                <c:pt idx="868">
                  <c:v>-8.8350773876127686</c:v>
                </c:pt>
                <c:pt idx="869">
                  <c:v>-8.8351030566799622</c:v>
                </c:pt>
                <c:pt idx="870">
                  <c:v>-8.8351287253776984</c:v>
                </c:pt>
                <c:pt idx="871">
                  <c:v>-8.8351543937059773</c:v>
                </c:pt>
                <c:pt idx="872">
                  <c:v>-8.8351800616648077</c:v>
                </c:pt>
                <c:pt idx="873">
                  <c:v>-8.8352057292541843</c:v>
                </c:pt>
                <c:pt idx="874">
                  <c:v>-8.8352313964741178</c:v>
                </c:pt>
                <c:pt idx="875">
                  <c:v>-8.8352570633246188</c:v>
                </c:pt>
                <c:pt idx="876">
                  <c:v>-8.8352827298056731</c:v>
                </c:pt>
                <c:pt idx="877">
                  <c:v>-8.835308395917302</c:v>
                </c:pt>
                <c:pt idx="878">
                  <c:v>-8.8353340616594913</c:v>
                </c:pt>
                <c:pt idx="879">
                  <c:v>-8.8353597270322606</c:v>
                </c:pt>
                <c:pt idx="880">
                  <c:v>-8.8353853920356027</c:v>
                </c:pt>
                <c:pt idx="881">
                  <c:v>-8.8354110566695265</c:v>
                </c:pt>
                <c:pt idx="882">
                  <c:v>-8.8354367209340374</c:v>
                </c:pt>
                <c:pt idx="883">
                  <c:v>-8.8354623848291389</c:v>
                </c:pt>
                <c:pt idx="884">
                  <c:v>-8.835488048354831</c:v>
                </c:pt>
                <c:pt idx="885">
                  <c:v>-8.8355137115111173</c:v>
                </c:pt>
                <c:pt idx="886">
                  <c:v>-8.8355393742980031</c:v>
                </c:pt>
                <c:pt idx="887">
                  <c:v>-8.8355650367154936</c:v>
                </c:pt>
                <c:pt idx="888">
                  <c:v>-8.8355906987635908</c:v>
                </c:pt>
                <c:pt idx="889">
                  <c:v>-8.8356163604422928</c:v>
                </c:pt>
                <c:pt idx="890">
                  <c:v>-8.8356420217516174</c:v>
                </c:pt>
                <c:pt idx="891">
                  <c:v>-8.8356676826915592</c:v>
                </c:pt>
                <c:pt idx="892">
                  <c:v>-8.8356933432621183</c:v>
                </c:pt>
                <c:pt idx="893">
                  <c:v>-8.8357190034633017</c:v>
                </c:pt>
                <c:pt idx="894">
                  <c:v>-8.8357446632951149</c:v>
                </c:pt>
                <c:pt idx="895">
                  <c:v>-8.835770322757563</c:v>
                </c:pt>
                <c:pt idx="896">
                  <c:v>-8.8357959818506444</c:v>
                </c:pt>
                <c:pt idx="897">
                  <c:v>-8.8358216405743644</c:v>
                </c:pt>
                <c:pt idx="898">
                  <c:v>-8.8358472989287264</c:v>
                </c:pt>
                <c:pt idx="899">
                  <c:v>-8.8358729569137395</c:v>
                </c:pt>
                <c:pt idx="900">
                  <c:v>-8.8358986145294001</c:v>
                </c:pt>
                <c:pt idx="901">
                  <c:v>-8.8359242717757169</c:v>
                </c:pt>
                <c:pt idx="902">
                  <c:v>-8.8359499286526901</c:v>
                </c:pt>
                <c:pt idx="903">
                  <c:v>-8.8359755851603268</c:v>
                </c:pt>
                <c:pt idx="904">
                  <c:v>-8.836001241298634</c:v>
                </c:pt>
                <c:pt idx="905">
                  <c:v>-8.8360268970675975</c:v>
                </c:pt>
                <c:pt idx="906">
                  <c:v>-8.836052552467244</c:v>
                </c:pt>
                <c:pt idx="907">
                  <c:v>-8.8360782074975646</c:v>
                </c:pt>
                <c:pt idx="908">
                  <c:v>-8.836103862158561</c:v>
                </c:pt>
                <c:pt idx="909">
                  <c:v>-8.8361295164502458</c:v>
                </c:pt>
                <c:pt idx="910">
                  <c:v>-8.8361551703726189</c:v>
                </c:pt>
                <c:pt idx="911">
                  <c:v>-8.8361808239256767</c:v>
                </c:pt>
                <c:pt idx="912">
                  <c:v>-8.8362064771094353</c:v>
                </c:pt>
                <c:pt idx="913">
                  <c:v>-8.8362321299238911</c:v>
                </c:pt>
                <c:pt idx="914">
                  <c:v>-8.8362577823690422</c:v>
                </c:pt>
                <c:pt idx="915">
                  <c:v>-8.8362834344449066</c:v>
                </c:pt>
                <c:pt idx="916">
                  <c:v>-8.8363090861514735</c:v>
                </c:pt>
                <c:pt idx="917">
                  <c:v>-8.8363347374887571</c:v>
                </c:pt>
                <c:pt idx="918">
                  <c:v>-8.836360388456761</c:v>
                </c:pt>
                <c:pt idx="919">
                  <c:v>-8.8363860390554763</c:v>
                </c:pt>
                <c:pt idx="920">
                  <c:v>-8.836411689284926</c:v>
                </c:pt>
                <c:pt idx="921">
                  <c:v>-8.8364373391450943</c:v>
                </c:pt>
                <c:pt idx="922">
                  <c:v>-8.8364629886359971</c:v>
                </c:pt>
                <c:pt idx="923">
                  <c:v>-8.8364886377576344</c:v>
                </c:pt>
                <c:pt idx="924">
                  <c:v>-8.8365142865100115</c:v>
                </c:pt>
                <c:pt idx="925">
                  <c:v>-8.8365399348931302</c:v>
                </c:pt>
                <c:pt idx="926">
                  <c:v>-8.8365655829069922</c:v>
                </c:pt>
                <c:pt idx="927">
                  <c:v>-8.8365912305516048</c:v>
                </c:pt>
                <c:pt idx="928">
                  <c:v>-8.8366168778269714</c:v>
                </c:pt>
                <c:pt idx="929">
                  <c:v>-8.8366425247331009</c:v>
                </c:pt>
                <c:pt idx="930">
                  <c:v>-8.8366681712699844</c:v>
                </c:pt>
                <c:pt idx="931">
                  <c:v>-8.8366938174376326</c:v>
                </c:pt>
                <c:pt idx="932">
                  <c:v>-8.8367194632360455</c:v>
                </c:pt>
                <c:pt idx="933">
                  <c:v>-8.836745108665232</c:v>
                </c:pt>
                <c:pt idx="934">
                  <c:v>-8.8367707537251938</c:v>
                </c:pt>
                <c:pt idx="935">
                  <c:v>-8.8367963984159346</c:v>
                </c:pt>
                <c:pt idx="936">
                  <c:v>-8.8368220427374577</c:v>
                </c:pt>
                <c:pt idx="937">
                  <c:v>-8.8368476866897705</c:v>
                </c:pt>
                <c:pt idx="938">
                  <c:v>-8.8368733302728675</c:v>
                </c:pt>
                <c:pt idx="939">
                  <c:v>-8.8368989734867647</c:v>
                </c:pt>
                <c:pt idx="940">
                  <c:v>-8.8369246163314514</c:v>
                </c:pt>
                <c:pt idx="941">
                  <c:v>-8.836950258806942</c:v>
                </c:pt>
                <c:pt idx="942">
                  <c:v>-8.836975900913238</c:v>
                </c:pt>
                <c:pt idx="943">
                  <c:v>-8.837001542650345</c:v>
                </c:pt>
                <c:pt idx="944">
                  <c:v>-8.8370271840182557</c:v>
                </c:pt>
                <c:pt idx="945">
                  <c:v>-8.8370528250169844</c:v>
                </c:pt>
                <c:pt idx="946">
                  <c:v>-8.8370784656465364</c:v>
                </c:pt>
                <c:pt idx="947">
                  <c:v>-8.8371041059069082</c:v>
                </c:pt>
                <c:pt idx="948">
                  <c:v>-8.8371297457981104</c:v>
                </c:pt>
                <c:pt idx="949">
                  <c:v>-8.8371553853201341</c:v>
                </c:pt>
                <c:pt idx="950">
                  <c:v>-8.8371810244729954</c:v>
                </c:pt>
                <c:pt idx="951">
                  <c:v>-8.8372066632566959</c:v>
                </c:pt>
                <c:pt idx="952">
                  <c:v>-8.8372323016712393</c:v>
                </c:pt>
                <c:pt idx="953">
                  <c:v>-8.837257939716622</c:v>
                </c:pt>
                <c:pt idx="954">
                  <c:v>-8.8372835773928617</c:v>
                </c:pt>
                <c:pt idx="955">
                  <c:v>-8.8373092146999461</c:v>
                </c:pt>
                <c:pt idx="956">
                  <c:v>-8.8373348516378822</c:v>
                </c:pt>
                <c:pt idx="957">
                  <c:v>-8.8373604882066861</c:v>
                </c:pt>
                <c:pt idx="958">
                  <c:v>-8.8373861244063487</c:v>
                </c:pt>
                <c:pt idx="959">
                  <c:v>-8.8374117602368774</c:v>
                </c:pt>
                <c:pt idx="960">
                  <c:v>-8.8374373956982755</c:v>
                </c:pt>
                <c:pt idx="961">
                  <c:v>-8.8374630307905502</c:v>
                </c:pt>
                <c:pt idx="962">
                  <c:v>-8.8374886655137033</c:v>
                </c:pt>
                <c:pt idx="963">
                  <c:v>-8.8375142998677401</c:v>
                </c:pt>
                <c:pt idx="964">
                  <c:v>-8.8375399338526552</c:v>
                </c:pt>
                <c:pt idx="965">
                  <c:v>-8.837565567468463</c:v>
                </c:pt>
                <c:pt idx="966">
                  <c:v>-8.8375912007151616</c:v>
                </c:pt>
                <c:pt idx="967">
                  <c:v>-8.837616833592751</c:v>
                </c:pt>
                <c:pt idx="968">
                  <c:v>-8.8376424661012472</c:v>
                </c:pt>
                <c:pt idx="969">
                  <c:v>-8.8376680982406501</c:v>
                </c:pt>
                <c:pt idx="970">
                  <c:v>-8.8376937300109528</c:v>
                </c:pt>
                <c:pt idx="971">
                  <c:v>-8.8377193614121694</c:v>
                </c:pt>
                <c:pt idx="972">
                  <c:v>-8.8377449924442946</c:v>
                </c:pt>
                <c:pt idx="973">
                  <c:v>-8.8377706231073443</c:v>
                </c:pt>
                <c:pt idx="974">
                  <c:v>-8.8377962534013133</c:v>
                </c:pt>
                <c:pt idx="975">
                  <c:v>-8.837821883326205</c:v>
                </c:pt>
                <c:pt idx="976">
                  <c:v>-8.837847512882032</c:v>
                </c:pt>
                <c:pt idx="977">
                  <c:v>-8.837873142068787</c:v>
                </c:pt>
                <c:pt idx="978">
                  <c:v>-8.8378987708864738</c:v>
                </c:pt>
                <c:pt idx="979">
                  <c:v>-8.8379243993351064</c:v>
                </c:pt>
                <c:pt idx="980">
                  <c:v>-8.8379500274146832</c:v>
                </c:pt>
                <c:pt idx="981">
                  <c:v>-8.8379756551252022</c:v>
                </c:pt>
                <c:pt idx="982">
                  <c:v>-8.8380012824666743</c:v>
                </c:pt>
                <c:pt idx="983">
                  <c:v>-8.8380269094391011</c:v>
                </c:pt>
                <c:pt idx="984">
                  <c:v>-8.838052536042488</c:v>
                </c:pt>
                <c:pt idx="985">
                  <c:v>-8.838078162276835</c:v>
                </c:pt>
                <c:pt idx="986">
                  <c:v>-8.8381037881421474</c:v>
                </c:pt>
                <c:pt idx="987">
                  <c:v>-8.838129413638427</c:v>
                </c:pt>
                <c:pt idx="988">
                  <c:v>-8.8381550387656844</c:v>
                </c:pt>
                <c:pt idx="989">
                  <c:v>-8.8381806635239162</c:v>
                </c:pt>
                <c:pt idx="990">
                  <c:v>-8.8382062879131258</c:v>
                </c:pt>
                <c:pt idx="991">
                  <c:v>-8.8382319119333204</c:v>
                </c:pt>
                <c:pt idx="992">
                  <c:v>-8.8382575355845052</c:v>
                </c:pt>
                <c:pt idx="993">
                  <c:v>-8.8382831588666786</c:v>
                </c:pt>
                <c:pt idx="994">
                  <c:v>-8.8383087817798494</c:v>
                </c:pt>
                <c:pt idx="995">
                  <c:v>-8.8383344043240122</c:v>
                </c:pt>
                <c:pt idx="996">
                  <c:v>-8.8383600264991813</c:v>
                </c:pt>
                <c:pt idx="997">
                  <c:v>-8.8383856483053549</c:v>
                </c:pt>
                <c:pt idx="998">
                  <c:v>-8.8384112697425454</c:v>
                </c:pt>
                <c:pt idx="999">
                  <c:v>-8.8384368908107387</c:v>
                </c:pt>
                <c:pt idx="1000">
                  <c:v>-8.8384625115099524</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Calculs!$J$4:$J$1004</c:f>
              <c:numCache>
                <c:formatCode>0.00</c:formatCode>
                <c:ptCount val="1001"/>
                <c:pt idx="0">
                  <c:v>66.474311534521419</c:v>
                </c:pt>
                <c:pt idx="1">
                  <c:v>66.669484716932402</c:v>
                </c:pt>
                <c:pt idx="2">
                  <c:v>66.864422592580837</c:v>
                </c:pt>
                <c:pt idx="3">
                  <c:v>67.059125916932217</c:v>
                </c:pt>
                <c:pt idx="4">
                  <c:v>67.253595442053083</c:v>
                </c:pt>
                <c:pt idx="5">
                  <c:v>67.447831916632012</c:v>
                </c:pt>
                <c:pt idx="6">
                  <c:v>67.641836086000495</c:v>
                </c:pt>
                <c:pt idx="7">
                  <c:v>67.835608692153627</c:v>
                </c:pt>
                <c:pt idx="8">
                  <c:v>68.029150473770642</c:v>
                </c:pt>
                <c:pt idx="9">
                  <c:v>68.22246216623526</c:v>
                </c:pt>
                <c:pt idx="10">
                  <c:v>68.415544501655972</c:v>
                </c:pt>
                <c:pt idx="11">
                  <c:v>68.608398206806996</c:v>
                </c:pt>
                <c:pt idx="12">
                  <c:v>68.801024001107336</c:v>
                </c:pt>
                <c:pt idx="13">
                  <c:v>68.993422598798446</c:v>
                </c:pt>
                <c:pt idx="14">
                  <c:v>69.185594711082487</c:v>
                </c:pt>
                <c:pt idx="15">
                  <c:v>69.377541046139896</c:v>
                </c:pt>
                <c:pt idx="16">
                  <c:v>69.569262309146779</c:v>
                </c:pt>
                <c:pt idx="17">
                  <c:v>69.76075920229222</c:v>
                </c:pt>
                <c:pt idx="18">
                  <c:v>69.952032424795433</c:v>
                </c:pt>
                <c:pt idx="19">
                  <c:v>70.143082672922802</c:v>
                </c:pt>
                <c:pt idx="20">
                  <c:v>70.333910640004831</c:v>
                </c:pt>
                <c:pt idx="21">
                  <c:v>70.524517017499932</c:v>
                </c:pt>
                <c:pt idx="22">
                  <c:v>70.714902496039656</c:v>
                </c:pt>
                <c:pt idx="23">
                  <c:v>70.905067764360112</c:v>
                </c:pt>
                <c:pt idx="24">
                  <c:v>71.095013508252137</c:v>
                </c:pt>
                <c:pt idx="25">
                  <c:v>71.28474041057855</c:v>
                </c:pt>
                <c:pt idx="26">
                  <c:v>71.474249151291247</c:v>
                </c:pt>
                <c:pt idx="27">
                  <c:v>71.66354040744821</c:v>
                </c:pt>
                <c:pt idx="28">
                  <c:v>71.852614853230364</c:v>
                </c:pt>
                <c:pt idx="29">
                  <c:v>72.041473159958301</c:v>
                </c:pt>
                <c:pt idx="30">
                  <c:v>72.23011599610895</c:v>
                </c:pt>
                <c:pt idx="31">
                  <c:v>72.418544027332032</c:v>
                </c:pt>
                <c:pt idx="32">
                  <c:v>72.606757916466464</c:v>
                </c:pt>
                <c:pt idx="33">
                  <c:v>72.794758323556607</c:v>
                </c:pt>
                <c:pt idx="34">
                  <c:v>72.982545905868434</c:v>
                </c:pt>
                <c:pt idx="35">
                  <c:v>73.17012131790554</c:v>
                </c:pt>
                <c:pt idx="36">
                  <c:v>73.357485211425043</c:v>
                </c:pt>
                <c:pt idx="37">
                  <c:v>73.544638235453434</c:v>
                </c:pt>
                <c:pt idx="38">
                  <c:v>73.731581036302217</c:v>
                </c:pt>
                <c:pt idx="39">
                  <c:v>73.918314257583503</c:v>
                </c:pt>
                <c:pt idx="40">
                  <c:v>74.104838540225458</c:v>
                </c:pt>
                <c:pt idx="41">
                  <c:v>74.291154522487673</c:v>
                </c:pt>
                <c:pt idx="42">
                  <c:v>74.477262839976405</c:v>
                </c:pt>
                <c:pt idx="43">
                  <c:v>74.663164125659705</c:v>
                </c:pt>
                <c:pt idx="44">
                  <c:v>74.848859009882432</c:v>
                </c:pt>
                <c:pt idx="45">
                  <c:v>75.034348120381182</c:v>
                </c:pt>
                <c:pt idx="46">
                  <c:v>75.219632082299128</c:v>
                </c:pt>
                <c:pt idx="47">
                  <c:v>75.404711518200699</c:v>
                </c:pt>
                <c:pt idx="48">
                  <c:v>75.589587048086187</c:v>
                </c:pt>
                <c:pt idx="49">
                  <c:v>75.77425928940626</c:v>
                </c:pt>
                <c:pt idx="50">
                  <c:v>75.958728857076352</c:v>
                </c:pt>
                <c:pt idx="51">
                  <c:v>76.14299636349098</c:v>
                </c:pt>
                <c:pt idx="52">
                  <c:v>76.327062418537921</c:v>
                </c:pt>
                <c:pt idx="53">
                  <c:v>76.510927629612311</c:v>
                </c:pt>
                <c:pt idx="54">
                  <c:v>76.694592601630674</c:v>
                </c:pt>
                <c:pt idx="55">
                  <c:v>76.878057937044787</c:v>
                </c:pt>
                <c:pt idx="56">
                  <c:v>77.061324235855508</c:v>
                </c:pt>
                <c:pt idx="57">
                  <c:v>77.244392095626466</c:v>
                </c:pt>
                <c:pt idx="58">
                  <c:v>77.427262111497697</c:v>
                </c:pt>
                <c:pt idx="59">
                  <c:v>77.609934876199134</c:v>
                </c:pt>
                <c:pt idx="60">
                  <c:v>77.792410980064062</c:v>
                </c:pt>
                <c:pt idx="61">
                  <c:v>77.97469101104241</c:v>
                </c:pt>
                <c:pt idx="62">
                  <c:v>78.156775554714045</c:v>
                </c:pt>
                <c:pt idx="63">
                  <c:v>78.338665194301868</c:v>
                </c:pt>
                <c:pt idx="64">
                  <c:v>78.520360510684881</c:v>
                </c:pt>
                <c:pt idx="65">
                  <c:v>78.701862082411182</c:v>
                </c:pt>
                <c:pt idx="66">
                  <c:v>78.883170485710806</c:v>
                </c:pt>
                <c:pt idx="67">
                  <c:v>79.06428629450852</c:v>
                </c:pt>
                <c:pt idx="68">
                  <c:v>79.24521008043655</c:v>
                </c:pt>
                <c:pt idx="69">
                  <c:v>79.425942412847178</c:v>
                </c:pt>
                <c:pt idx="70">
                  <c:v>79.606483858825243</c:v>
                </c:pt>
                <c:pt idx="71">
                  <c:v>79.78683498320062</c:v>
                </c:pt>
                <c:pt idx="72">
                  <c:v>79.966996348560571</c:v>
                </c:pt>
                <c:pt idx="73">
                  <c:v>80.146968515261989</c:v>
                </c:pt>
                <c:pt idx="74">
                  <c:v>80.326752041443612</c:v>
                </c:pt>
                <c:pt idx="75">
                  <c:v>80.506347483038127</c:v>
                </c:pt>
                <c:pt idx="76">
                  <c:v>80.685755393784177</c:v>
                </c:pt>
                <c:pt idx="77">
                  <c:v>80.864976325238317</c:v>
                </c:pt>
                <c:pt idx="78">
                  <c:v>81.044010826786874</c:v>
                </c:pt>
                <c:pt idx="79">
                  <c:v>81.222859445657718</c:v>
                </c:pt>
                <c:pt idx="80">
                  <c:v>81.401522726931972</c:v>
                </c:pt>
                <c:pt idx="81">
                  <c:v>81.580001213555633</c:v>
                </c:pt>
                <c:pt idx="82">
                  <c:v>81.758295446351113</c:v>
                </c:pt>
                <c:pt idx="83">
                  <c:v>81.936405964028708</c:v>
                </c:pt>
                <c:pt idx="84">
                  <c:v>82.114333303197981</c:v>
                </c:pt>
                <c:pt idx="85">
                  <c:v>82.292077998379071</c:v>
                </c:pt>
                <c:pt idx="86">
                  <c:v>82.469640582013952</c:v>
                </c:pt>
                <c:pt idx="87">
                  <c:v>82.647021584477557</c:v>
                </c:pt>
                <c:pt idx="88">
                  <c:v>82.82422153408892</c:v>
                </c:pt>
                <c:pt idx="89">
                  <c:v>83.001240957122121</c:v>
                </c:pt>
                <c:pt idx="90">
                  <c:v>83.178080377817295</c:v>
                </c:pt>
                <c:pt idx="91">
                  <c:v>83.354740318391435</c:v>
                </c:pt>
                <c:pt idx="92">
                  <c:v>83.53122129904925</c:v>
                </c:pt>
                <c:pt idx="93">
                  <c:v>83.707523837993818</c:v>
                </c:pt>
                <c:pt idx="94">
                  <c:v>83.88364845143731</c:v>
                </c:pt>
                <c:pt idx="95">
                  <c:v>84.05959565361151</c:v>
                </c:pt>
                <c:pt idx="96">
                  <c:v>84.235365956778367</c:v>
                </c:pt>
                <c:pt idx="97">
                  <c:v>84.410959871240422</c:v>
                </c:pt>
                <c:pt idx="98">
                  <c:v>84.586377905351199</c:v>
                </c:pt>
                <c:pt idx="99">
                  <c:v>84.761620565525462</c:v>
                </c:pt>
                <c:pt idx="100">
                  <c:v>84.936688356249505</c:v>
                </c:pt>
                <c:pt idx="101">
                  <c:v>86.677787371221626</c:v>
                </c:pt>
                <c:pt idx="102">
                  <c:v>88.401722900072969</c:v>
                </c:pt>
                <c:pt idx="103">
                  <c:v>90.108981938212295</c:v>
                </c:pt>
                <c:pt idx="104">
                  <c:v>91.800033459320673</c:v>
                </c:pt>
                <c:pt idx="105">
                  <c:v>93.475329332718601</c:v>
                </c:pt>
                <c:pt idx="106">
                  <c:v>95.135305183304226</c:v>
                </c:pt>
                <c:pt idx="107">
                  <c:v>96.780381198352359</c:v>
                </c:pt>
                <c:pt idx="108">
                  <c:v>98.410962885093141</c:v>
                </c:pt>
                <c:pt idx="109">
                  <c:v>100.0274417826554</c:v>
                </c:pt>
                <c:pt idx="110">
                  <c:v>101.6301961316573</c:v>
                </c:pt>
                <c:pt idx="111">
                  <c:v>103.21959150445413</c:v>
                </c:pt>
                <c:pt idx="112">
                  <c:v>104.79598139880528</c:v>
                </c:pt>
                <c:pt idx="113">
                  <c:v>106.3597077974982</c:v>
                </c:pt>
                <c:pt idx="114">
                  <c:v>107.91110169626324</c:v>
                </c:pt>
                <c:pt idx="115">
                  <c:v>109.45048360212813</c:v>
                </c:pt>
                <c:pt idx="116">
                  <c:v>110.97816400419201</c:v>
                </c:pt>
                <c:pt idx="117">
                  <c:v>112.49444381864546</c:v>
                </c:pt>
                <c:pt idx="118">
                  <c:v>113.99961480972274</c:v>
                </c:pt>
                <c:pt idx="119">
                  <c:v>115.49395998814427</c:v>
                </c:pt>
                <c:pt idx="120">
                  <c:v>116.97775398849063</c:v>
                </c:pt>
                <c:pt idx="121">
                  <c:v>118.45126342684212</c:v>
                </c:pt>
                <c:pt idx="122">
                  <c:v>119.91474723991958</c:v>
                </c:pt>
                <c:pt idx="123">
                  <c:v>121.36845700687267</c:v>
                </c:pt>
                <c:pt idx="124">
                  <c:v>122.81263725477872</c:v>
                </c:pt>
                <c:pt idx="125">
                  <c:v>124.24752574883961</c:v>
                </c:pt>
                <c:pt idx="126">
                  <c:v>125.67335376819429</c:v>
                </c:pt>
                <c:pt idx="127">
                  <c:v>127.09034636820022</c:v>
                </c:pt>
                <c:pt idx="128">
                  <c:v>128.49872262997772</c:v>
                </c:pt>
                <c:pt idx="129">
                  <c:v>129.89869589795666</c:v>
                </c:pt>
                <c:pt idx="130">
                  <c:v>131.29047400611435</c:v>
                </c:pt>
                <c:pt idx="131">
                  <c:v>132.6742594935468</c:v>
                </c:pt>
                <c:pt idx="132">
                  <c:v>134.05024980997251</c:v>
                </c:pt>
                <c:pt idx="133">
                  <c:v>135.41863751172767</c:v>
                </c:pt>
                <c:pt idx="134">
                  <c:v>136.77961044877458</c:v>
                </c:pt>
                <c:pt idx="135">
                  <c:v>138.1333519432111</c:v>
                </c:pt>
                <c:pt idx="136">
                  <c:v>139.48004095973613</c:v>
                </c:pt>
                <c:pt idx="137">
                  <c:v>140.81985226849685</c:v>
                </c:pt>
                <c:pt idx="138">
                  <c:v>142.15295660071553</c:v>
                </c:pt>
                <c:pt idx="139">
                  <c:v>143.47952079746776</c:v>
                </c:pt>
                <c:pt idx="140">
                  <c:v>144.79970795195931</c:v>
                </c:pt>
                <c:pt idx="141">
                  <c:v>146.11367754562684</c:v>
                </c:pt>
                <c:pt idx="142">
                  <c:v>147.42158557836555</c:v>
                </c:pt>
                <c:pt idx="143">
                  <c:v>148.72358469316697</c:v>
                </c:pt>
                <c:pt idx="144">
                  <c:v>150.01982429543148</c:v>
                </c:pt>
                <c:pt idx="145">
                  <c:v>151.31045066720159</c:v>
                </c:pt>
                <c:pt idx="146">
                  <c:v>152.59560707654543</c:v>
                </c:pt>
                <c:pt idx="147">
                  <c:v>153.87543388230301</c:v>
                </c:pt>
                <c:pt idx="148">
                  <c:v>155.15006863439302</c:v>
                </c:pt>
                <c:pt idx="149">
                  <c:v>156.41964616986201</c:v>
                </c:pt>
                <c:pt idx="150">
                  <c:v>157.68429870484402</c:v>
                </c:pt>
                <c:pt idx="151">
                  <c:v>158.94415592258392</c:v>
                </c:pt>
                <c:pt idx="152">
                  <c:v>160.19934505766383</c:v>
                </c:pt>
                <c:pt idx="153">
                  <c:v>161.44999097655884</c:v>
                </c:pt>
                <c:pt idx="154">
                  <c:v>162.6962162546331</c:v>
                </c:pt>
                <c:pt idx="155">
                  <c:v>163.93814124967497</c:v>
                </c:pt>
                <c:pt idx="156">
                  <c:v>165.17588417205423</c:v>
                </c:pt>
                <c:pt idx="157">
                  <c:v>166.40956115157056</c:v>
                </c:pt>
                <c:pt idx="158">
                  <c:v>167.63928630104704</c:v>
                </c:pt>
                <c:pt idx="159">
                  <c:v>168.86517177670581</c:v>
                </c:pt>
                <c:pt idx="160">
                  <c:v>170.08732783534654</c:v>
                </c:pt>
                <c:pt idx="161">
                  <c:v>171.3058628883289</c:v>
                </c:pt>
                <c:pt idx="162">
                  <c:v>172.52088355234073</c:v>
                </c:pt>
                <c:pt idx="163">
                  <c:v>173.73249469691063</c:v>
                </c:pt>
                <c:pt idx="164">
                  <c:v>174.94079948859937</c:v>
                </c:pt>
                <c:pt idx="165">
                  <c:v>176.14589943177589</c:v>
                </c:pt>
                <c:pt idx="166">
                  <c:v>177.34789440585311</c:v>
                </c:pt>
                <c:pt idx="167">
                  <c:v>178.54688269882158</c:v>
                </c:pt>
                <c:pt idx="168">
                  <c:v>179.7429610368786</c:v>
                </c:pt>
                <c:pt idx="169">
                  <c:v>180.93622460990267</c:v>
                </c:pt>
                <c:pt idx="170">
                  <c:v>182.12676709246728</c:v>
                </c:pt>
                <c:pt idx="171">
                  <c:v>183.31468066002461</c:v>
                </c:pt>
                <c:pt idx="172">
                  <c:v>184.50005599981384</c:v>
                </c:pt>
                <c:pt idx="173">
                  <c:v>185.68298231596106</c:v>
                </c:pt>
                <c:pt idx="174">
                  <c:v>186.86354732813436</c:v>
                </c:pt>
                <c:pt idx="175">
                  <c:v>188.04183726299601</c:v>
                </c:pt>
                <c:pt idx="176">
                  <c:v>189.21793683755129</c:v>
                </c:pt>
                <c:pt idx="177">
                  <c:v>190.39192923332618</c:v>
                </c:pt>
                <c:pt idx="178">
                  <c:v>191.56389606011058</c:v>
                </c:pt>
                <c:pt idx="179">
                  <c:v>192.73391730777681</c:v>
                </c:pt>
                <c:pt idx="180">
                  <c:v>193.90207128442219</c:v>
                </c:pt>
                <c:pt idx="181">
                  <c:v>195.06843453878733</c:v>
                </c:pt>
                <c:pt idx="182">
                  <c:v>196.2330817645726</c:v>
                </c:pt>
                <c:pt idx="183">
                  <c:v>197.39608568391941</c:v>
                </c:pt>
                <c:pt idx="184">
                  <c:v>198.55751690695917</c:v>
                </c:pt>
                <c:pt idx="185">
                  <c:v>199.71744376399246</c:v>
                </c:pt>
                <c:pt idx="186">
                  <c:v>200.87593210659693</c:v>
                </c:pt>
                <c:pt idx="187">
                  <c:v>202.0330450738625</c:v>
                </c:pt>
                <c:pt idx="188">
                  <c:v>203.18884282014554</c:v>
                </c:pt>
                <c:pt idx="189">
                  <c:v>204.34338220140293</c:v>
                </c:pt>
                <c:pt idx="190">
                  <c:v>205.49671641855207</c:v>
                </c:pt>
                <c:pt idx="191">
                  <c:v>206.64889461868589</c:v>
                </c:pt>
                <c:pt idx="192">
                  <c:v>207.79996145862199</c:v>
                </c:pt>
                <c:pt idx="193">
                  <c:v>208.94995664033596</c:v>
                </c:pt>
                <c:pt idx="194">
                  <c:v>210.09891443418746</c:v>
                </c:pt>
                <c:pt idx="195">
                  <c:v>211.2468632128674</c:v>
                </c:pt>
                <c:pt idx="196">
                  <c:v>212.39382502540411</c:v>
                </c:pt>
                <c:pt idx="197">
                  <c:v>213.53981524452709</c:v>
                </c:pt>
                <c:pt idx="198">
                  <c:v>214.68484232022234</c:v>
                </c:pt>
                <c:pt idx="199">
                  <c:v>215.82890766612928</c:v>
                </c:pt>
                <c:pt idx="200">
                  <c:v>216.97200569375281</c:v>
                </c:pt>
                <c:pt idx="201">
                  <c:v>218.11412399438896</c:v>
                </c:pt>
                <c:pt idx="202">
                  <c:v>219.25524365358132</c:v>
                </c:pt>
                <c:pt idx="203">
                  <c:v>220.39533967124083</c:v>
                </c:pt>
                <c:pt idx="204">
                  <c:v>221.53438145438577</c:v>
                </c:pt>
                <c:pt idx="205">
                  <c:v>222.67233334903193</c:v>
                </c:pt>
                <c:pt idx="206">
                  <c:v>223.80915518178975</c:v>
                </c:pt>
                <c:pt idx="207">
                  <c:v>224.94480278821601</c:v>
                </c:pt>
                <c:pt idx="208">
                  <c:v>226.07922851206459</c:v>
                </c:pt>
                <c:pt idx="209">
                  <c:v>227.21238166599971</c:v>
                </c:pt>
                <c:pt idx="210">
                  <c:v>228.34420894944373</c:v>
                </c:pt>
                <c:pt idx="211">
                  <c:v>229.47465482289755</c:v>
                </c:pt>
                <c:pt idx="212">
                  <c:v>230.60366184045463</c:v>
                </c:pt>
                <c:pt idx="213">
                  <c:v>231.73117094360285</c:v>
                </c:pt>
                <c:pt idx="214">
                  <c:v>232.85712172006151</c:v>
                </c:pt>
                <c:pt idx="215">
                  <c:v>233.98145263157534</c:v>
                </c:pt>
                <c:pt idx="216">
                  <c:v>235.10410121446927</c:v>
                </c:pt>
                <c:pt idx="217">
                  <c:v>236.22500425648889</c:v>
                </c:pt>
                <c:pt idx="218">
                  <c:v>237.34409795309762</c:v>
                </c:pt>
                <c:pt idx="219">
                  <c:v>238.46131804602769</c:v>
                </c:pt>
                <c:pt idx="220">
                  <c:v>239.57659994651877</c:v>
                </c:pt>
                <c:pt idx="221">
                  <c:v>240.68987884534255</c:v>
                </c:pt>
                <c:pt idx="222">
                  <c:v>241.80108981141157</c:v>
                </c:pt>
                <c:pt idx="223">
                  <c:v>242.91016788050663</c:v>
                </c:pt>
                <c:pt idx="224">
                  <c:v>244.01704813542955</c:v>
                </c:pt>
                <c:pt idx="225">
                  <c:v>245.12166577869249</c:v>
                </c:pt>
                <c:pt idx="226">
                  <c:v>246.22395619868871</c:v>
                </c:pt>
                <c:pt idx="227">
                  <c:v>247.32385503014808</c:v>
                </c:pt>
                <c:pt idx="228">
                  <c:v>248.42129820956194</c:v>
                </c:pt>
                <c:pt idx="229">
                  <c:v>249.51622202616048</c:v>
                </c:pt>
                <c:pt idx="230">
                  <c:v>250.60856316894072</c:v>
                </c:pt>
                <c:pt idx="231">
                  <c:v>251.69825877017146</c:v>
                </c:pt>
                <c:pt idx="232">
                  <c:v>252.78524644574057</c:v>
                </c:pt>
                <c:pt idx="233">
                  <c:v>253.86946433265842</c:v>
                </c:pt>
                <c:pt idx="234">
                  <c:v>254.95085112398831</c:v>
                </c:pt>
                <c:pt idx="235">
                  <c:v>256.02934610143694</c:v>
                </c:pt>
                <c:pt idx="236">
                  <c:v>257.10488916580749</c:v>
                </c:pt>
                <c:pt idx="237">
                  <c:v>258.17742086549032</c:v>
                </c:pt>
                <c:pt idx="238">
                  <c:v>259.24688242314443</c:v>
                </c:pt>
                <c:pt idx="239">
                  <c:v>260.31321576070252</c:v>
                </c:pt>
                <c:pt idx="240">
                  <c:v>261.37636352281663</c:v>
                </c:pt>
                <c:pt idx="241">
                  <c:v>262.43626909884676</c:v>
                </c:pt>
                <c:pt idx="242">
                  <c:v>263.49287664348248</c:v>
                </c:pt>
                <c:pt idx="243">
                  <c:v>264.5461310960776</c:v>
                </c:pt>
                <c:pt idx="244">
                  <c:v>265.59597819876859</c:v>
                </c:pt>
                <c:pt idx="245">
                  <c:v>266.64236451343959</c:v>
                </c:pt>
                <c:pt idx="246">
                  <c:v>267.68523743759056</c:v>
                </c:pt>
                <c:pt idx="247">
                  <c:v>268.72454521915893</c:v>
                </c:pt>
                <c:pt idx="248">
                  <c:v>269.76023697034049</c:v>
                </c:pt>
                <c:pt idx="249">
                  <c:v>270.79226268045051</c:v>
                </c:pt>
                <c:pt idx="250">
                  <c:v>271.82057322786289</c:v>
                </c:pt>
                <c:pt idx="251">
                  <c:v>272.84512039106153</c:v>
                </c:pt>
                <c:pt idx="252">
                  <c:v>273.86585685883512</c:v>
                </c:pt>
                <c:pt idx="253">
                  <c:v>274.88273623964517</c:v>
                </c:pt>
                <c:pt idx="254">
                  <c:v>275.89571307019315</c:v>
                </c:pt>
                <c:pt idx="255">
                  <c:v>276.90474282321304</c:v>
                </c:pt>
                <c:pt idx="256">
                  <c:v>277.909781914512</c:v>
                </c:pt>
                <c:pt idx="257">
                  <c:v>278.91078770928192</c:v>
                </c:pt>
                <c:pt idx="258">
                  <c:v>279.90771852770257</c:v>
                </c:pt>
                <c:pt idx="259">
                  <c:v>280.9005336498563</c:v>
                </c:pt>
                <c:pt idx="260">
                  <c:v>281.88919331997391</c:v>
                </c:pt>
                <c:pt idx="261">
                  <c:v>282.87365875002922</c:v>
                </c:pt>
                <c:pt idx="262">
                  <c:v>283.85389212270087</c:v>
                </c:pt>
                <c:pt idx="263">
                  <c:v>284.82985659371786</c:v>
                </c:pt>
                <c:pt idx="264">
                  <c:v>285.80151629360557</c:v>
                </c:pt>
                <c:pt idx="265">
                  <c:v>286.76883632884852</c:v>
                </c:pt>
                <c:pt idx="266">
                  <c:v>287.73178278248565</c:v>
                </c:pt>
                <c:pt idx="267">
                  <c:v>288.69032271415341</c:v>
                </c:pt>
                <c:pt idx="268">
                  <c:v>289.64442415959195</c:v>
                </c:pt>
                <c:pt idx="269">
                  <c:v>290.59405612962945</c:v>
                </c:pt>
                <c:pt idx="270">
                  <c:v>291.53918860865878</c:v>
                </c:pt>
                <c:pt idx="271">
                  <c:v>292.47979255262163</c:v>
                </c:pt>
                <c:pt idx="272">
                  <c:v>293.41583988651399</c:v>
                </c:pt>
                <c:pt idx="273">
                  <c:v>294.34730350142718</c:v>
                </c:pt>
                <c:pt idx="274">
                  <c:v>295.27415725113849</c:v>
                </c:pt>
                <c:pt idx="275">
                  <c:v>296.19637594826554</c:v>
                </c:pt>
                <c:pt idx="276">
                  <c:v>297.1139353599973</c:v>
                </c:pt>
                <c:pt idx="277">
                  <c:v>298.02681220341645</c:v>
                </c:pt>
                <c:pt idx="278">
                  <c:v>298.9349841404258</c:v>
                </c:pt>
                <c:pt idx="279">
                  <c:v>299.83842977229227</c:v>
                </c:pt>
                <c:pt idx="280">
                  <c:v>300.73712863382212</c:v>
                </c:pt>
                <c:pt idx="281">
                  <c:v>301.63106118717997</c:v>
                </c:pt>
                <c:pt idx="282">
                  <c:v>302.52020881536509</c:v>
                </c:pt>
                <c:pt idx="283">
                  <c:v>303.40455381535776</c:v>
                </c:pt>
                <c:pt idx="284">
                  <c:v>304.28407939094836</c:v>
                </c:pt>
                <c:pt idx="285">
                  <c:v>305.158769645262</c:v>
                </c:pt>
                <c:pt idx="286">
                  <c:v>306.02860957299129</c:v>
                </c:pt>
                <c:pt idx="287">
                  <c:v>306.89358505234958</c:v>
                </c:pt>
                <c:pt idx="288">
                  <c:v>307.75368283675692</c:v>
                </c:pt>
                <c:pt idx="289">
                  <c:v>308.60889054627091</c:v>
                </c:pt>
                <c:pt idx="290">
                  <c:v>309.45919665877466</c:v>
                </c:pt>
                <c:pt idx="291">
                  <c:v>310.30459050093333</c:v>
                </c:pt>
                <c:pt idx="292">
                  <c:v>311.14506223893119</c:v>
                </c:pt>
                <c:pt idx="293">
                  <c:v>311.98060286900079</c:v>
                </c:pt>
                <c:pt idx="294">
                  <c:v>312.81120420775551</c:v>
                </c:pt>
                <c:pt idx="295">
                  <c:v>313.63685888233664</c:v>
                </c:pt>
                <c:pt idx="296">
                  <c:v>314.45756032038622</c:v>
                </c:pt>
                <c:pt idx="297">
                  <c:v>315.27330273985621</c:v>
                </c:pt>
                <c:pt idx="298">
                  <c:v>316.08408113866506</c:v>
                </c:pt>
                <c:pt idx="299">
                  <c:v>316.8898912842119</c:v>
                </c:pt>
                <c:pt idx="300">
                  <c:v>317.69072970275869</c:v>
                </c:pt>
                <c:pt idx="301">
                  <c:v>318.48659366869032</c:v>
                </c:pt>
                <c:pt idx="302">
                  <c:v>319.27748119366288</c:v>
                </c:pt>
                <c:pt idx="303">
                  <c:v>320.06339101564976</c:v>
                </c:pt>
                <c:pt idx="304">
                  <c:v>320.84432258789468</c:v>
                </c:pt>
                <c:pt idx="305">
                  <c:v>321.62027606778133</c:v>
                </c:pt>
                <c:pt idx="306">
                  <c:v>322.39125230562883</c:v>
                </c:pt>
                <c:pt idx="307">
                  <c:v>323.15725283342135</c:v>
                </c:pt>
                <c:pt idx="308">
                  <c:v>323.91827985348118</c:v>
                </c:pt>
                <c:pt idx="309">
                  <c:v>324.67433622709331</c:v>
                </c:pt>
                <c:pt idx="310">
                  <c:v>325.42542546308977</c:v>
                </c:pt>
                <c:pt idx="311">
                  <c:v>326.17155170640217</c:v>
                </c:pt>
                <c:pt idx="312">
                  <c:v>326.91271972658944</c:v>
                </c:pt>
                <c:pt idx="313">
                  <c:v>327.64893490634944</c:v>
                </c:pt>
                <c:pt idx="314">
                  <c:v>328.3802032300207</c:v>
                </c:pt>
                <c:pt idx="315">
                  <c:v>329.10653127208224</c:v>
                </c:pt>
                <c:pt idx="316">
                  <c:v>329.82792618565816</c:v>
                </c:pt>
                <c:pt idx="317">
                  <c:v>330.54439569103357</c:v>
                </c:pt>
                <c:pt idx="318">
                  <c:v>331.25594806418849</c:v>
                </c:pt>
                <c:pt idx="319">
                  <c:v>331.96259212535603</c:v>
                </c:pt>
                <c:pt idx="320">
                  <c:v>332.66433722761104</c:v>
                </c:pt>
                <c:pt idx="321">
                  <c:v>333.36119324549469</c:v>
                </c:pt>
                <c:pt idx="322">
                  <c:v>334.05317056368096</c:v>
                </c:pt>
                <c:pt idx="323">
                  <c:v>334.74028006569051</c:v>
                </c:pt>
                <c:pt idx="324">
                  <c:v>335.42253312265706</c:v>
                </c:pt>
                <c:pt idx="325">
                  <c:v>336.09994158215108</c:v>
                </c:pt>
                <c:pt idx="326">
                  <c:v>336.77251775706594</c:v>
                </c:pt>
                <c:pt idx="327">
                  <c:v>337.44027441457132</c:v>
                </c:pt>
                <c:pt idx="328">
                  <c:v>338.10322476513738</c:v>
                </c:pt>
                <c:pt idx="329">
                  <c:v>338.76138245163531</c:v>
                </c:pt>
                <c:pt idx="330">
                  <c:v>339.41476153851693</c:v>
                </c:pt>
                <c:pt idx="331">
                  <c:v>340.06337650107804</c:v>
                </c:pt>
                <c:pt idx="332">
                  <c:v>340.70724221480901</c:v>
                </c:pt>
                <c:pt idx="333">
                  <c:v>341.34637394483593</c:v>
                </c:pt>
                <c:pt idx="334">
                  <c:v>341.98078733545566</c:v>
                </c:pt>
                <c:pt idx="335">
                  <c:v>342.61049839976801</c:v>
                </c:pt>
                <c:pt idx="336">
                  <c:v>343.23552350940793</c:v>
                </c:pt>
                <c:pt idx="337">
                  <c:v>343.85587938438044</c:v>
                </c:pt>
                <c:pt idx="338">
                  <c:v>344.47158308300101</c:v>
                </c:pt>
                <c:pt idx="339">
                  <c:v>345.08265199194364</c:v>
                </c:pt>
                <c:pt idx="340">
                  <c:v>345.68910381639932</c:v>
                </c:pt>
                <c:pt idx="341">
                  <c:v>346.29095657034674</c:v>
                </c:pt>
                <c:pt idx="342">
                  <c:v>346.88822856693685</c:v>
                </c:pt>
                <c:pt idx="343">
                  <c:v>347.48093840899412</c:v>
                </c:pt>
                <c:pt idx="344">
                  <c:v>348.06910497963509</c:v>
                </c:pt>
                <c:pt idx="345">
                  <c:v>348.6527474330066</c:v>
                </c:pt>
                <c:pt idx="346">
                  <c:v>349.23188518514451</c:v>
                </c:pt>
                <c:pt idx="347">
                  <c:v>349.80653790495455</c:v>
                </c:pt>
                <c:pt idx="348">
                  <c:v>350.37672550531664</c:v>
                </c:pt>
                <c:pt idx="349">
                  <c:v>350.94246813431283</c:v>
                </c:pt>
                <c:pt idx="350">
                  <c:v>351.50378616658094</c:v>
                </c:pt>
                <c:pt idx="351">
                  <c:v>352.06070019479387</c:v>
                </c:pt>
                <c:pt idx="352">
                  <c:v>352.61323102126556</c:v>
                </c:pt>
                <c:pt idx="353">
                  <c:v>353.16139964968409</c:v>
                </c:pt>
                <c:pt idx="354">
                  <c:v>353.70522727697244</c:v>
                </c:pt>
                <c:pt idx="355">
                  <c:v>354.24473528527722</c:v>
                </c:pt>
                <c:pt idx="356">
                  <c:v>354.77994523408574</c:v>
                </c:pt>
                <c:pt idx="357">
                  <c:v>355.31087885247138</c:v>
                </c:pt>
                <c:pt idx="358">
                  <c:v>355.83755803146744</c:v>
                </c:pt>
                <c:pt idx="359">
                  <c:v>356.3600048165697</c:v>
                </c:pt>
                <c:pt idx="360">
                  <c:v>356.87824140036702</c:v>
                </c:pt>
                <c:pt idx="361">
                  <c:v>357.39229011530045</c:v>
                </c:pt>
                <c:pt idx="362">
                  <c:v>357.90217342654995</c:v>
                </c:pt>
                <c:pt idx="363">
                  <c:v>358.40791392504906</c:v>
                </c:pt>
                <c:pt idx="364">
                  <c:v>358.90953432062639</c:v>
                </c:pt>
                <c:pt idx="365">
                  <c:v>359.40705743527417</c:v>
                </c:pt>
                <c:pt idx="366">
                  <c:v>359.90050619654278</c:v>
                </c:pt>
                <c:pt idx="367">
                  <c:v>360.3899036310608</c:v>
                </c:pt>
                <c:pt idx="368">
                  <c:v>360.87527285818015</c:v>
                </c:pt>
                <c:pt idx="369">
                  <c:v>361.35663708374523</c:v>
                </c:pt>
                <c:pt idx="370">
                  <c:v>361.83401959398549</c:v>
                </c:pt>
                <c:pt idx="371">
                  <c:v>362.30744374953065</c:v>
                </c:pt>
                <c:pt idx="372">
                  <c:v>362.77693297954761</c:v>
                </c:pt>
                <c:pt idx="373">
                  <c:v>363.24251077599808</c:v>
                </c:pt>
                <c:pt idx="374">
                  <c:v>363.7042006880161</c:v>
                </c:pt>
                <c:pt idx="375">
                  <c:v>364.16202631640414</c:v>
                </c:pt>
                <c:pt idx="376">
                  <c:v>364.61601130824732</c:v>
                </c:pt>
                <c:pt idx="377">
                  <c:v>365.066179351644</c:v>
                </c:pt>
                <c:pt idx="378">
                  <c:v>365.51255417055205</c:v>
                </c:pt>
                <c:pt idx="379">
                  <c:v>365.9551595197496</c:v>
                </c:pt>
                <c:pt idx="380">
                  <c:v>366.39401917990887</c:v>
                </c:pt>
                <c:pt idx="381">
                  <c:v>366.82915695278206</c:v>
                </c:pt>
                <c:pt idx="382">
                  <c:v>367.26059665649825</c:v>
                </c:pt>
                <c:pt idx="383">
                  <c:v>367.6883621209696</c:v>
                </c:pt>
                <c:pt idx="384">
                  <c:v>368.11247718340587</c:v>
                </c:pt>
                <c:pt idx="385">
                  <c:v>368.11247718340587</c:v>
                </c:pt>
                <c:pt idx="386">
                  <c:v>368.11247718340587</c:v>
                </c:pt>
                <c:pt idx="387">
                  <c:v>368.11247718340587</c:v>
                </c:pt>
                <c:pt idx="388">
                  <c:v>368.11247718340587</c:v>
                </c:pt>
                <c:pt idx="389">
                  <c:v>368.11247718340587</c:v>
                </c:pt>
                <c:pt idx="390">
                  <c:v>368.11247718340587</c:v>
                </c:pt>
                <c:pt idx="391">
                  <c:v>368.11247718340587</c:v>
                </c:pt>
                <c:pt idx="392">
                  <c:v>368.11247718340587</c:v>
                </c:pt>
                <c:pt idx="393">
                  <c:v>368.11247718340587</c:v>
                </c:pt>
                <c:pt idx="394">
                  <c:v>368.11247718340587</c:v>
                </c:pt>
                <c:pt idx="395">
                  <c:v>368.11247718340587</c:v>
                </c:pt>
                <c:pt idx="396">
                  <c:v>368.11247718340587</c:v>
                </c:pt>
                <c:pt idx="397">
                  <c:v>368.11247718340587</c:v>
                </c:pt>
                <c:pt idx="398">
                  <c:v>368.11247718340587</c:v>
                </c:pt>
                <c:pt idx="399">
                  <c:v>368.11247718340587</c:v>
                </c:pt>
                <c:pt idx="400">
                  <c:v>368.11247718340587</c:v>
                </c:pt>
                <c:pt idx="401">
                  <c:v>368.11247718340587</c:v>
                </c:pt>
                <c:pt idx="402">
                  <c:v>368.11247718340587</c:v>
                </c:pt>
                <c:pt idx="403">
                  <c:v>368.11247718340587</c:v>
                </c:pt>
                <c:pt idx="404">
                  <c:v>368.11247718340587</c:v>
                </c:pt>
                <c:pt idx="405">
                  <c:v>368.11247718340587</c:v>
                </c:pt>
                <c:pt idx="406">
                  <c:v>368.11247718340587</c:v>
                </c:pt>
                <c:pt idx="407">
                  <c:v>368.11247718340587</c:v>
                </c:pt>
                <c:pt idx="408">
                  <c:v>368.11247718340587</c:v>
                </c:pt>
                <c:pt idx="409">
                  <c:v>368.11247718340587</c:v>
                </c:pt>
                <c:pt idx="410">
                  <c:v>368.11247718340587</c:v>
                </c:pt>
                <c:pt idx="411">
                  <c:v>368.11247718340587</c:v>
                </c:pt>
                <c:pt idx="412">
                  <c:v>368.11247718340587</c:v>
                </c:pt>
                <c:pt idx="413">
                  <c:v>368.11247718340587</c:v>
                </c:pt>
                <c:pt idx="414">
                  <c:v>368.11247718340587</c:v>
                </c:pt>
                <c:pt idx="415">
                  <c:v>368.11247718340587</c:v>
                </c:pt>
                <c:pt idx="416">
                  <c:v>368.11247718340587</c:v>
                </c:pt>
                <c:pt idx="417">
                  <c:v>368.11247718340587</c:v>
                </c:pt>
                <c:pt idx="418">
                  <c:v>368.11247718340587</c:v>
                </c:pt>
                <c:pt idx="419">
                  <c:v>368.11247718340587</c:v>
                </c:pt>
                <c:pt idx="420">
                  <c:v>368.11247718340587</c:v>
                </c:pt>
                <c:pt idx="421">
                  <c:v>368.11247718340587</c:v>
                </c:pt>
                <c:pt idx="422">
                  <c:v>368.11247718340587</c:v>
                </c:pt>
                <c:pt idx="423">
                  <c:v>368.11247718340587</c:v>
                </c:pt>
                <c:pt idx="424">
                  <c:v>368.11247718340587</c:v>
                </c:pt>
                <c:pt idx="425">
                  <c:v>368.11247718340587</c:v>
                </c:pt>
                <c:pt idx="426">
                  <c:v>368.11247718340587</c:v>
                </c:pt>
                <c:pt idx="427">
                  <c:v>368.11247718340587</c:v>
                </c:pt>
                <c:pt idx="428">
                  <c:v>368.11247718340587</c:v>
                </c:pt>
                <c:pt idx="429">
                  <c:v>368.11247718340587</c:v>
                </c:pt>
                <c:pt idx="430">
                  <c:v>368.11247718340587</c:v>
                </c:pt>
                <c:pt idx="431">
                  <c:v>368.11247718340587</c:v>
                </c:pt>
                <c:pt idx="432">
                  <c:v>368.11247718340587</c:v>
                </c:pt>
                <c:pt idx="433">
                  <c:v>368.11247718340587</c:v>
                </c:pt>
                <c:pt idx="434">
                  <c:v>368.11247718340587</c:v>
                </c:pt>
                <c:pt idx="435">
                  <c:v>368.11247718340587</c:v>
                </c:pt>
                <c:pt idx="436">
                  <c:v>368.11247718340587</c:v>
                </c:pt>
                <c:pt idx="437">
                  <c:v>368.11247718340587</c:v>
                </c:pt>
                <c:pt idx="438">
                  <c:v>368.11247718340587</c:v>
                </c:pt>
                <c:pt idx="439">
                  <c:v>368.11247718340587</c:v>
                </c:pt>
                <c:pt idx="440">
                  <c:v>368.11247718340587</c:v>
                </c:pt>
                <c:pt idx="441">
                  <c:v>368.11247718340587</c:v>
                </c:pt>
                <c:pt idx="442">
                  <c:v>368.11247718340587</c:v>
                </c:pt>
                <c:pt idx="443">
                  <c:v>368.11247718340587</c:v>
                </c:pt>
                <c:pt idx="444">
                  <c:v>368.11247718340587</c:v>
                </c:pt>
                <c:pt idx="445">
                  <c:v>368.11247718340587</c:v>
                </c:pt>
                <c:pt idx="446">
                  <c:v>368.11247718340587</c:v>
                </c:pt>
                <c:pt idx="447">
                  <c:v>368.11247718340587</c:v>
                </c:pt>
                <c:pt idx="448">
                  <c:v>368.11247718340587</c:v>
                </c:pt>
                <c:pt idx="449">
                  <c:v>368.11247718340587</c:v>
                </c:pt>
                <c:pt idx="450">
                  <c:v>368.11247718340587</c:v>
                </c:pt>
                <c:pt idx="451">
                  <c:v>368.11247718340587</c:v>
                </c:pt>
                <c:pt idx="452">
                  <c:v>368.11247718340587</c:v>
                </c:pt>
                <c:pt idx="453">
                  <c:v>368.11247718340587</c:v>
                </c:pt>
                <c:pt idx="454">
                  <c:v>368.11247718340587</c:v>
                </c:pt>
                <c:pt idx="455">
                  <c:v>368.11247718340587</c:v>
                </c:pt>
                <c:pt idx="456">
                  <c:v>368.11247718340587</c:v>
                </c:pt>
                <c:pt idx="457">
                  <c:v>368.11247718340587</c:v>
                </c:pt>
                <c:pt idx="458">
                  <c:v>368.11247718340587</c:v>
                </c:pt>
                <c:pt idx="459">
                  <c:v>368.11247718340587</c:v>
                </c:pt>
                <c:pt idx="460">
                  <c:v>368.11247718340587</c:v>
                </c:pt>
                <c:pt idx="461">
                  <c:v>368.11247718340587</c:v>
                </c:pt>
                <c:pt idx="462">
                  <c:v>368.11247718340587</c:v>
                </c:pt>
                <c:pt idx="463">
                  <c:v>368.11247718340587</c:v>
                </c:pt>
                <c:pt idx="464">
                  <c:v>368.11247718340587</c:v>
                </c:pt>
                <c:pt idx="465">
                  <c:v>368.11247718340587</c:v>
                </c:pt>
                <c:pt idx="466">
                  <c:v>368.11247718340587</c:v>
                </c:pt>
                <c:pt idx="467">
                  <c:v>368.11247718340587</c:v>
                </c:pt>
                <c:pt idx="468">
                  <c:v>368.11247718340587</c:v>
                </c:pt>
                <c:pt idx="469">
                  <c:v>368.11247718340587</c:v>
                </c:pt>
                <c:pt idx="470">
                  <c:v>368.11247718340587</c:v>
                </c:pt>
                <c:pt idx="471">
                  <c:v>368.11247718340587</c:v>
                </c:pt>
                <c:pt idx="472">
                  <c:v>368.11247718340587</c:v>
                </c:pt>
                <c:pt idx="473">
                  <c:v>368.11247718340587</c:v>
                </c:pt>
                <c:pt idx="474">
                  <c:v>368.11247718340587</c:v>
                </c:pt>
                <c:pt idx="475">
                  <c:v>368.11247718340587</c:v>
                </c:pt>
                <c:pt idx="476">
                  <c:v>368.11247718340587</c:v>
                </c:pt>
                <c:pt idx="477">
                  <c:v>368.11247718340587</c:v>
                </c:pt>
                <c:pt idx="478">
                  <c:v>368.11247718340587</c:v>
                </c:pt>
                <c:pt idx="479">
                  <c:v>368.11247718340587</c:v>
                </c:pt>
                <c:pt idx="480">
                  <c:v>368.11247718340587</c:v>
                </c:pt>
                <c:pt idx="481">
                  <c:v>368.11247718340587</c:v>
                </c:pt>
                <c:pt idx="482">
                  <c:v>368.11247718340587</c:v>
                </c:pt>
                <c:pt idx="483">
                  <c:v>368.11247718340587</c:v>
                </c:pt>
                <c:pt idx="484">
                  <c:v>368.11247718340587</c:v>
                </c:pt>
                <c:pt idx="485">
                  <c:v>368.11247718340587</c:v>
                </c:pt>
                <c:pt idx="486">
                  <c:v>368.11247718340587</c:v>
                </c:pt>
                <c:pt idx="487">
                  <c:v>368.11247718340587</c:v>
                </c:pt>
                <c:pt idx="488">
                  <c:v>368.11247718340587</c:v>
                </c:pt>
                <c:pt idx="489">
                  <c:v>368.11247718340587</c:v>
                </c:pt>
                <c:pt idx="490">
                  <c:v>368.11247718340587</c:v>
                </c:pt>
                <c:pt idx="491">
                  <c:v>368.11247718340587</c:v>
                </c:pt>
                <c:pt idx="492">
                  <c:v>368.11247718340587</c:v>
                </c:pt>
                <c:pt idx="493">
                  <c:v>368.11247718340587</c:v>
                </c:pt>
                <c:pt idx="494">
                  <c:v>368.11247718340587</c:v>
                </c:pt>
                <c:pt idx="495">
                  <c:v>368.11247718340587</c:v>
                </c:pt>
                <c:pt idx="496">
                  <c:v>368.11247718340587</c:v>
                </c:pt>
                <c:pt idx="497">
                  <c:v>368.11247718340587</c:v>
                </c:pt>
                <c:pt idx="498">
                  <c:v>368.11247718340587</c:v>
                </c:pt>
                <c:pt idx="499">
                  <c:v>368.11247718340587</c:v>
                </c:pt>
                <c:pt idx="500">
                  <c:v>368.11247718340587</c:v>
                </c:pt>
                <c:pt idx="501">
                  <c:v>368.11247718340587</c:v>
                </c:pt>
                <c:pt idx="502">
                  <c:v>368.11247718340587</c:v>
                </c:pt>
                <c:pt idx="503">
                  <c:v>368.11247718340587</c:v>
                </c:pt>
                <c:pt idx="504">
                  <c:v>368.11247718340587</c:v>
                </c:pt>
                <c:pt idx="505">
                  <c:v>368.11247718340587</c:v>
                </c:pt>
                <c:pt idx="506">
                  <c:v>368.11247718340587</c:v>
                </c:pt>
                <c:pt idx="507">
                  <c:v>368.11247718340587</c:v>
                </c:pt>
                <c:pt idx="508">
                  <c:v>368.11247718340587</c:v>
                </c:pt>
                <c:pt idx="509">
                  <c:v>368.11247718340587</c:v>
                </c:pt>
                <c:pt idx="510">
                  <c:v>368.11247718340587</c:v>
                </c:pt>
                <c:pt idx="511">
                  <c:v>368.11247718340587</c:v>
                </c:pt>
                <c:pt idx="512">
                  <c:v>368.11247718340587</c:v>
                </c:pt>
                <c:pt idx="513">
                  <c:v>368.11247718340587</c:v>
                </c:pt>
                <c:pt idx="514">
                  <c:v>368.11247718340587</c:v>
                </c:pt>
                <c:pt idx="515">
                  <c:v>368.11247718340587</c:v>
                </c:pt>
                <c:pt idx="516">
                  <c:v>368.11247718340587</c:v>
                </c:pt>
                <c:pt idx="517">
                  <c:v>368.11247718340587</c:v>
                </c:pt>
                <c:pt idx="518">
                  <c:v>368.11247718340587</c:v>
                </c:pt>
                <c:pt idx="519">
                  <c:v>368.11247718340587</c:v>
                </c:pt>
                <c:pt idx="520">
                  <c:v>368.11247718340587</c:v>
                </c:pt>
                <c:pt idx="521">
                  <c:v>368.11247718340587</c:v>
                </c:pt>
                <c:pt idx="522">
                  <c:v>368.11247718340587</c:v>
                </c:pt>
                <c:pt idx="523">
                  <c:v>368.11247718340587</c:v>
                </c:pt>
                <c:pt idx="524">
                  <c:v>368.11247718340587</c:v>
                </c:pt>
                <c:pt idx="525">
                  <c:v>368.11247718340587</c:v>
                </c:pt>
                <c:pt idx="526">
                  <c:v>368.11247718340587</c:v>
                </c:pt>
                <c:pt idx="527">
                  <c:v>368.11247718340587</c:v>
                </c:pt>
                <c:pt idx="528">
                  <c:v>368.11247718340587</c:v>
                </c:pt>
                <c:pt idx="529">
                  <c:v>368.11247718340587</c:v>
                </c:pt>
                <c:pt idx="530">
                  <c:v>368.11247718340587</c:v>
                </c:pt>
                <c:pt idx="531">
                  <c:v>368.11247718340587</c:v>
                </c:pt>
                <c:pt idx="532">
                  <c:v>368.11247718340587</c:v>
                </c:pt>
                <c:pt idx="533">
                  <c:v>368.11247718340587</c:v>
                </c:pt>
                <c:pt idx="534">
                  <c:v>368.11247718340587</c:v>
                </c:pt>
                <c:pt idx="535">
                  <c:v>368.11247718340587</c:v>
                </c:pt>
                <c:pt idx="536">
                  <c:v>368.11247718340587</c:v>
                </c:pt>
                <c:pt idx="537">
                  <c:v>368.11247718340587</c:v>
                </c:pt>
                <c:pt idx="538">
                  <c:v>368.11247718340587</c:v>
                </c:pt>
                <c:pt idx="539">
                  <c:v>368.11247718340587</c:v>
                </c:pt>
                <c:pt idx="540">
                  <c:v>368.11247718340587</c:v>
                </c:pt>
                <c:pt idx="541">
                  <c:v>368.11247718340587</c:v>
                </c:pt>
                <c:pt idx="542">
                  <c:v>368.11247718340587</c:v>
                </c:pt>
                <c:pt idx="543">
                  <c:v>368.11247718340587</c:v>
                </c:pt>
                <c:pt idx="544">
                  <c:v>368.11247718340587</c:v>
                </c:pt>
                <c:pt idx="545">
                  <c:v>368.11247718340587</c:v>
                </c:pt>
                <c:pt idx="546">
                  <c:v>368.11247718340587</c:v>
                </c:pt>
                <c:pt idx="547">
                  <c:v>368.11247718340587</c:v>
                </c:pt>
                <c:pt idx="548">
                  <c:v>368.11247718340587</c:v>
                </c:pt>
                <c:pt idx="549">
                  <c:v>368.11247718340587</c:v>
                </c:pt>
                <c:pt idx="550">
                  <c:v>368.11247718340587</c:v>
                </c:pt>
                <c:pt idx="551">
                  <c:v>368.11247718340587</c:v>
                </c:pt>
                <c:pt idx="552">
                  <c:v>368.11247718340587</c:v>
                </c:pt>
                <c:pt idx="553">
                  <c:v>368.11247718340587</c:v>
                </c:pt>
                <c:pt idx="554">
                  <c:v>368.11247718340587</c:v>
                </c:pt>
                <c:pt idx="555">
                  <c:v>368.11247718340587</c:v>
                </c:pt>
                <c:pt idx="556">
                  <c:v>368.11247718340587</c:v>
                </c:pt>
                <c:pt idx="557">
                  <c:v>368.11247718340587</c:v>
                </c:pt>
                <c:pt idx="558">
                  <c:v>368.11247718340587</c:v>
                </c:pt>
                <c:pt idx="559">
                  <c:v>368.11247718340587</c:v>
                </c:pt>
                <c:pt idx="560">
                  <c:v>368.11247718340587</c:v>
                </c:pt>
                <c:pt idx="561">
                  <c:v>368.11247718340587</c:v>
                </c:pt>
                <c:pt idx="562">
                  <c:v>368.11247718340587</c:v>
                </c:pt>
                <c:pt idx="563">
                  <c:v>368.11247718340587</c:v>
                </c:pt>
                <c:pt idx="564">
                  <c:v>368.11247718340587</c:v>
                </c:pt>
                <c:pt idx="565">
                  <c:v>368.11247718340587</c:v>
                </c:pt>
                <c:pt idx="566">
                  <c:v>368.11247718340587</c:v>
                </c:pt>
                <c:pt idx="567">
                  <c:v>368.11247718340587</c:v>
                </c:pt>
                <c:pt idx="568">
                  <c:v>368.11247718340587</c:v>
                </c:pt>
                <c:pt idx="569">
                  <c:v>368.11247718340587</c:v>
                </c:pt>
                <c:pt idx="570">
                  <c:v>368.11247718340587</c:v>
                </c:pt>
                <c:pt idx="571">
                  <c:v>368.11247718340587</c:v>
                </c:pt>
                <c:pt idx="572">
                  <c:v>368.11247718340587</c:v>
                </c:pt>
                <c:pt idx="573">
                  <c:v>368.11247718340587</c:v>
                </c:pt>
                <c:pt idx="574">
                  <c:v>368.11247718340587</c:v>
                </c:pt>
                <c:pt idx="575">
                  <c:v>368.11247718340587</c:v>
                </c:pt>
                <c:pt idx="576">
                  <c:v>368.11247718340587</c:v>
                </c:pt>
                <c:pt idx="577">
                  <c:v>368.11247718340587</c:v>
                </c:pt>
                <c:pt idx="578">
                  <c:v>368.11247718340587</c:v>
                </c:pt>
                <c:pt idx="579">
                  <c:v>368.11247718340587</c:v>
                </c:pt>
                <c:pt idx="580">
                  <c:v>368.11247718340587</c:v>
                </c:pt>
                <c:pt idx="581">
                  <c:v>368.11247718340587</c:v>
                </c:pt>
                <c:pt idx="582">
                  <c:v>368.11247718340587</c:v>
                </c:pt>
                <c:pt idx="583">
                  <c:v>368.11247718340587</c:v>
                </c:pt>
                <c:pt idx="584">
                  <c:v>368.11247718340587</c:v>
                </c:pt>
                <c:pt idx="585">
                  <c:v>368.11247718340587</c:v>
                </c:pt>
                <c:pt idx="586">
                  <c:v>368.11247718340587</c:v>
                </c:pt>
                <c:pt idx="587">
                  <c:v>368.11247718340587</c:v>
                </c:pt>
                <c:pt idx="588">
                  <c:v>368.11247718340587</c:v>
                </c:pt>
                <c:pt idx="589">
                  <c:v>368.11247718340587</c:v>
                </c:pt>
                <c:pt idx="590">
                  <c:v>368.11247718340587</c:v>
                </c:pt>
                <c:pt idx="591">
                  <c:v>368.11247718340587</c:v>
                </c:pt>
                <c:pt idx="592">
                  <c:v>368.11247718340587</c:v>
                </c:pt>
                <c:pt idx="593">
                  <c:v>368.11247718340587</c:v>
                </c:pt>
                <c:pt idx="594">
                  <c:v>368.11247718340587</c:v>
                </c:pt>
                <c:pt idx="595">
                  <c:v>368.11247718340587</c:v>
                </c:pt>
                <c:pt idx="596">
                  <c:v>368.11247718340587</c:v>
                </c:pt>
                <c:pt idx="597">
                  <c:v>368.11247718340587</c:v>
                </c:pt>
                <c:pt idx="598">
                  <c:v>368.11247718340587</c:v>
                </c:pt>
                <c:pt idx="599">
                  <c:v>368.11247718340587</c:v>
                </c:pt>
                <c:pt idx="600">
                  <c:v>368.11247718340587</c:v>
                </c:pt>
                <c:pt idx="601">
                  <c:v>368.11247718340587</c:v>
                </c:pt>
                <c:pt idx="602">
                  <c:v>368.11247718340587</c:v>
                </c:pt>
                <c:pt idx="603">
                  <c:v>368.11247718340587</c:v>
                </c:pt>
                <c:pt idx="604">
                  <c:v>368.11247718340587</c:v>
                </c:pt>
                <c:pt idx="605">
                  <c:v>368.11247718340587</c:v>
                </c:pt>
                <c:pt idx="606">
                  <c:v>368.11247718340587</c:v>
                </c:pt>
                <c:pt idx="607">
                  <c:v>368.11247718340587</c:v>
                </c:pt>
                <c:pt idx="608">
                  <c:v>368.11247718340587</c:v>
                </c:pt>
                <c:pt idx="609">
                  <c:v>368.11247718340587</c:v>
                </c:pt>
                <c:pt idx="610">
                  <c:v>368.11247718340587</c:v>
                </c:pt>
                <c:pt idx="611">
                  <c:v>368.11247718340587</c:v>
                </c:pt>
                <c:pt idx="612">
                  <c:v>368.11247718340587</c:v>
                </c:pt>
                <c:pt idx="613">
                  <c:v>368.11247718340587</c:v>
                </c:pt>
                <c:pt idx="614">
                  <c:v>368.11247718340587</c:v>
                </c:pt>
                <c:pt idx="615">
                  <c:v>368.11247718340587</c:v>
                </c:pt>
                <c:pt idx="616">
                  <c:v>368.11247718340587</c:v>
                </c:pt>
                <c:pt idx="617">
                  <c:v>368.11247718340587</c:v>
                </c:pt>
                <c:pt idx="618">
                  <c:v>368.11247718340587</c:v>
                </c:pt>
                <c:pt idx="619">
                  <c:v>368.11247718340587</c:v>
                </c:pt>
                <c:pt idx="620">
                  <c:v>368.11247718340587</c:v>
                </c:pt>
                <c:pt idx="621">
                  <c:v>368.11247718340587</c:v>
                </c:pt>
                <c:pt idx="622">
                  <c:v>368.11247718340587</c:v>
                </c:pt>
                <c:pt idx="623">
                  <c:v>368.11247718340587</c:v>
                </c:pt>
                <c:pt idx="624">
                  <c:v>368.11247718340587</c:v>
                </c:pt>
                <c:pt idx="625">
                  <c:v>368.11247718340587</c:v>
                </c:pt>
                <c:pt idx="626">
                  <c:v>368.11247718340587</c:v>
                </c:pt>
                <c:pt idx="627">
                  <c:v>368.11247718340587</c:v>
                </c:pt>
                <c:pt idx="628">
                  <c:v>368.11247718340587</c:v>
                </c:pt>
                <c:pt idx="629">
                  <c:v>368.11247718340587</c:v>
                </c:pt>
                <c:pt idx="630">
                  <c:v>368.11247718340587</c:v>
                </c:pt>
                <c:pt idx="631">
                  <c:v>368.11247718340587</c:v>
                </c:pt>
                <c:pt idx="632">
                  <c:v>368.11247718340587</c:v>
                </c:pt>
                <c:pt idx="633">
                  <c:v>368.11247718340587</c:v>
                </c:pt>
                <c:pt idx="634">
                  <c:v>368.11247718340587</c:v>
                </c:pt>
                <c:pt idx="635">
                  <c:v>368.11247718340587</c:v>
                </c:pt>
                <c:pt idx="636">
                  <c:v>368.11247718340587</c:v>
                </c:pt>
                <c:pt idx="637">
                  <c:v>368.11247718340587</c:v>
                </c:pt>
                <c:pt idx="638">
                  <c:v>368.11247718340587</c:v>
                </c:pt>
                <c:pt idx="639">
                  <c:v>368.11247718340587</c:v>
                </c:pt>
                <c:pt idx="640">
                  <c:v>368.11247718340587</c:v>
                </c:pt>
                <c:pt idx="641">
                  <c:v>368.11247718340587</c:v>
                </c:pt>
                <c:pt idx="642">
                  <c:v>368.11247718340587</c:v>
                </c:pt>
                <c:pt idx="643">
                  <c:v>368.11247718340587</c:v>
                </c:pt>
                <c:pt idx="644">
                  <c:v>368.11247718340587</c:v>
                </c:pt>
                <c:pt idx="645">
                  <c:v>368.11247718340587</c:v>
                </c:pt>
                <c:pt idx="646">
                  <c:v>368.11247718340587</c:v>
                </c:pt>
                <c:pt idx="647">
                  <c:v>368.11247718340587</c:v>
                </c:pt>
                <c:pt idx="648">
                  <c:v>368.11247718340587</c:v>
                </c:pt>
                <c:pt idx="649">
                  <c:v>368.11247718340587</c:v>
                </c:pt>
                <c:pt idx="650">
                  <c:v>368.11247718340587</c:v>
                </c:pt>
                <c:pt idx="651">
                  <c:v>368.11247718340587</c:v>
                </c:pt>
                <c:pt idx="652">
                  <c:v>368.11247718340587</c:v>
                </c:pt>
                <c:pt idx="653">
                  <c:v>368.11247718340587</c:v>
                </c:pt>
                <c:pt idx="654">
                  <c:v>368.11247718340587</c:v>
                </c:pt>
                <c:pt idx="655">
                  <c:v>368.11247718340587</c:v>
                </c:pt>
                <c:pt idx="656">
                  <c:v>368.11247718340587</c:v>
                </c:pt>
                <c:pt idx="657">
                  <c:v>368.11247718340587</c:v>
                </c:pt>
                <c:pt idx="658">
                  <c:v>368.11247718340587</c:v>
                </c:pt>
                <c:pt idx="659">
                  <c:v>368.11247718340587</c:v>
                </c:pt>
                <c:pt idx="660">
                  <c:v>368.11247718340587</c:v>
                </c:pt>
                <c:pt idx="661">
                  <c:v>368.11247718340587</c:v>
                </c:pt>
                <c:pt idx="662">
                  <c:v>368.11247718340587</c:v>
                </c:pt>
                <c:pt idx="663">
                  <c:v>368.11247718340587</c:v>
                </c:pt>
                <c:pt idx="664">
                  <c:v>368.11247718340587</c:v>
                </c:pt>
                <c:pt idx="665">
                  <c:v>368.11247718340587</c:v>
                </c:pt>
                <c:pt idx="666">
                  <c:v>368.11247718340587</c:v>
                </c:pt>
                <c:pt idx="667">
                  <c:v>368.11247718340587</c:v>
                </c:pt>
                <c:pt idx="668">
                  <c:v>368.11247718340587</c:v>
                </c:pt>
                <c:pt idx="669">
                  <c:v>368.11247718340587</c:v>
                </c:pt>
                <c:pt idx="670">
                  <c:v>368.11247718340587</c:v>
                </c:pt>
                <c:pt idx="671">
                  <c:v>368.11247718340587</c:v>
                </c:pt>
                <c:pt idx="672">
                  <c:v>368.11247718340587</c:v>
                </c:pt>
                <c:pt idx="673">
                  <c:v>368.11247718340587</c:v>
                </c:pt>
                <c:pt idx="674">
                  <c:v>368.11247718340587</c:v>
                </c:pt>
                <c:pt idx="675">
                  <c:v>368.11247718340587</c:v>
                </c:pt>
                <c:pt idx="676">
                  <c:v>368.11247718340587</c:v>
                </c:pt>
                <c:pt idx="677">
                  <c:v>368.11247718340587</c:v>
                </c:pt>
                <c:pt idx="678">
                  <c:v>368.11247718340587</c:v>
                </c:pt>
                <c:pt idx="679">
                  <c:v>368.11247718340587</c:v>
                </c:pt>
                <c:pt idx="680">
                  <c:v>368.11247718340587</c:v>
                </c:pt>
                <c:pt idx="681">
                  <c:v>368.11247718340587</c:v>
                </c:pt>
                <c:pt idx="682">
                  <c:v>368.11247718340587</c:v>
                </c:pt>
                <c:pt idx="683">
                  <c:v>368.11247718340587</c:v>
                </c:pt>
                <c:pt idx="684">
                  <c:v>368.11247718340587</c:v>
                </c:pt>
                <c:pt idx="685">
                  <c:v>368.11247718340587</c:v>
                </c:pt>
                <c:pt idx="686">
                  <c:v>368.11247718340587</c:v>
                </c:pt>
                <c:pt idx="687">
                  <c:v>368.11247718340587</c:v>
                </c:pt>
                <c:pt idx="688">
                  <c:v>368.11247718340587</c:v>
                </c:pt>
                <c:pt idx="689">
                  <c:v>368.11247718340587</c:v>
                </c:pt>
                <c:pt idx="690">
                  <c:v>368.11247718340587</c:v>
                </c:pt>
                <c:pt idx="691">
                  <c:v>368.11247718340587</c:v>
                </c:pt>
                <c:pt idx="692">
                  <c:v>368.11247718340587</c:v>
                </c:pt>
                <c:pt idx="693">
                  <c:v>368.11247718340587</c:v>
                </c:pt>
                <c:pt idx="694">
                  <c:v>368.11247718340587</c:v>
                </c:pt>
                <c:pt idx="695">
                  <c:v>368.11247718340587</c:v>
                </c:pt>
                <c:pt idx="696">
                  <c:v>368.11247718340587</c:v>
                </c:pt>
                <c:pt idx="697">
                  <c:v>368.11247718340587</c:v>
                </c:pt>
                <c:pt idx="698">
                  <c:v>368.11247718340587</c:v>
                </c:pt>
                <c:pt idx="699">
                  <c:v>368.11247718340587</c:v>
                </c:pt>
                <c:pt idx="700">
                  <c:v>368.11247718340587</c:v>
                </c:pt>
                <c:pt idx="701">
                  <c:v>368.11247718340587</c:v>
                </c:pt>
                <c:pt idx="702">
                  <c:v>368.11247718340587</c:v>
                </c:pt>
                <c:pt idx="703">
                  <c:v>368.11247718340587</c:v>
                </c:pt>
                <c:pt idx="704">
                  <c:v>368.11247718340587</c:v>
                </c:pt>
                <c:pt idx="705">
                  <c:v>368.11247718340587</c:v>
                </c:pt>
                <c:pt idx="706">
                  <c:v>368.11247718340587</c:v>
                </c:pt>
                <c:pt idx="707">
                  <c:v>368.11247718340587</c:v>
                </c:pt>
                <c:pt idx="708">
                  <c:v>368.11247718340587</c:v>
                </c:pt>
                <c:pt idx="709">
                  <c:v>368.11247718340587</c:v>
                </c:pt>
                <c:pt idx="710">
                  <c:v>368.11247718340587</c:v>
                </c:pt>
                <c:pt idx="711">
                  <c:v>368.11247718340587</c:v>
                </c:pt>
                <c:pt idx="712">
                  <c:v>368.11247718340587</c:v>
                </c:pt>
                <c:pt idx="713">
                  <c:v>368.11247718340587</c:v>
                </c:pt>
                <c:pt idx="714">
                  <c:v>368.11247718340587</c:v>
                </c:pt>
                <c:pt idx="715">
                  <c:v>368.11247718340587</c:v>
                </c:pt>
                <c:pt idx="716">
                  <c:v>368.11247718340587</c:v>
                </c:pt>
                <c:pt idx="717">
                  <c:v>368.11247718340587</c:v>
                </c:pt>
                <c:pt idx="718">
                  <c:v>368.11247718340587</c:v>
                </c:pt>
                <c:pt idx="719">
                  <c:v>368.11247718340587</c:v>
                </c:pt>
                <c:pt idx="720">
                  <c:v>368.11247718340587</c:v>
                </c:pt>
                <c:pt idx="721">
                  <c:v>368.11247718340587</c:v>
                </c:pt>
                <c:pt idx="722">
                  <c:v>368.11247718340587</c:v>
                </c:pt>
                <c:pt idx="723">
                  <c:v>368.11247718340587</c:v>
                </c:pt>
                <c:pt idx="724">
                  <c:v>368.11247718340587</c:v>
                </c:pt>
                <c:pt idx="725">
                  <c:v>368.11247718340587</c:v>
                </c:pt>
                <c:pt idx="726">
                  <c:v>368.11247718340587</c:v>
                </c:pt>
                <c:pt idx="727">
                  <c:v>368.11247718340587</c:v>
                </c:pt>
                <c:pt idx="728">
                  <c:v>368.11247718340587</c:v>
                </c:pt>
                <c:pt idx="729">
                  <c:v>368.11247718340587</c:v>
                </c:pt>
                <c:pt idx="730">
                  <c:v>368.11247718340587</c:v>
                </c:pt>
                <c:pt idx="731">
                  <c:v>368.11247718340587</c:v>
                </c:pt>
                <c:pt idx="732">
                  <c:v>368.11247718340587</c:v>
                </c:pt>
                <c:pt idx="733">
                  <c:v>368.11247718340587</c:v>
                </c:pt>
                <c:pt idx="734">
                  <c:v>368.11247718340587</c:v>
                </c:pt>
                <c:pt idx="735">
                  <c:v>368.11247718340587</c:v>
                </c:pt>
                <c:pt idx="736">
                  <c:v>368.11247718340587</c:v>
                </c:pt>
                <c:pt idx="737">
                  <c:v>368.11247718340587</c:v>
                </c:pt>
                <c:pt idx="738">
                  <c:v>368.11247718340587</c:v>
                </c:pt>
                <c:pt idx="739">
                  <c:v>368.11247718340587</c:v>
                </c:pt>
                <c:pt idx="740">
                  <c:v>368.11247718340587</c:v>
                </c:pt>
                <c:pt idx="741">
                  <c:v>368.11247718340587</c:v>
                </c:pt>
                <c:pt idx="742">
                  <c:v>368.11247718340587</c:v>
                </c:pt>
                <c:pt idx="743">
                  <c:v>368.11247718340587</c:v>
                </c:pt>
                <c:pt idx="744">
                  <c:v>368.11247718340587</c:v>
                </c:pt>
                <c:pt idx="745">
                  <c:v>368.11247718340587</c:v>
                </c:pt>
                <c:pt idx="746">
                  <c:v>368.11247718340587</c:v>
                </c:pt>
                <c:pt idx="747">
                  <c:v>368.11247718340587</c:v>
                </c:pt>
                <c:pt idx="748">
                  <c:v>368.11247718340587</c:v>
                </c:pt>
                <c:pt idx="749">
                  <c:v>368.11247718340587</c:v>
                </c:pt>
                <c:pt idx="750">
                  <c:v>368.11247718340587</c:v>
                </c:pt>
                <c:pt idx="751">
                  <c:v>368.11247718340587</c:v>
                </c:pt>
                <c:pt idx="752">
                  <c:v>368.11247718340587</c:v>
                </c:pt>
                <c:pt idx="753">
                  <c:v>368.11247718340587</c:v>
                </c:pt>
                <c:pt idx="754">
                  <c:v>368.11247718340587</c:v>
                </c:pt>
                <c:pt idx="755">
                  <c:v>368.11247718340587</c:v>
                </c:pt>
                <c:pt idx="756">
                  <c:v>368.11247718340587</c:v>
                </c:pt>
                <c:pt idx="757">
                  <c:v>368.11247718340587</c:v>
                </c:pt>
                <c:pt idx="758">
                  <c:v>368.11247718340587</c:v>
                </c:pt>
                <c:pt idx="759">
                  <c:v>368.11247718340587</c:v>
                </c:pt>
                <c:pt idx="760">
                  <c:v>368.11247718340587</c:v>
                </c:pt>
                <c:pt idx="761">
                  <c:v>368.11247718340587</c:v>
                </c:pt>
                <c:pt idx="762">
                  <c:v>368.11247718340587</c:v>
                </c:pt>
                <c:pt idx="763">
                  <c:v>368.11247718340587</c:v>
                </c:pt>
                <c:pt idx="764">
                  <c:v>368.11247718340587</c:v>
                </c:pt>
                <c:pt idx="765">
                  <c:v>368.11247718340587</c:v>
                </c:pt>
                <c:pt idx="766">
                  <c:v>368.11247718340587</c:v>
                </c:pt>
                <c:pt idx="767">
                  <c:v>368.11247718340587</c:v>
                </c:pt>
                <c:pt idx="768">
                  <c:v>368.11247718340587</c:v>
                </c:pt>
                <c:pt idx="769">
                  <c:v>368.11247718340587</c:v>
                </c:pt>
                <c:pt idx="770">
                  <c:v>368.11247718340587</c:v>
                </c:pt>
                <c:pt idx="771">
                  <c:v>368.11247718340587</c:v>
                </c:pt>
                <c:pt idx="772">
                  <c:v>368.11247718340587</c:v>
                </c:pt>
                <c:pt idx="773">
                  <c:v>368.11247718340587</c:v>
                </c:pt>
                <c:pt idx="774">
                  <c:v>368.11247718340587</c:v>
                </c:pt>
                <c:pt idx="775">
                  <c:v>368.11247718340587</c:v>
                </c:pt>
                <c:pt idx="776">
                  <c:v>368.11247718340587</c:v>
                </c:pt>
                <c:pt idx="777">
                  <c:v>368.11247718340587</c:v>
                </c:pt>
                <c:pt idx="778">
                  <c:v>368.11247718340587</c:v>
                </c:pt>
                <c:pt idx="779">
                  <c:v>368.11247718340587</c:v>
                </c:pt>
                <c:pt idx="780">
                  <c:v>368.11247718340587</c:v>
                </c:pt>
                <c:pt idx="781">
                  <c:v>368.11247718340587</c:v>
                </c:pt>
                <c:pt idx="782">
                  <c:v>368.11247718340587</c:v>
                </c:pt>
                <c:pt idx="783">
                  <c:v>368.11247718340587</c:v>
                </c:pt>
                <c:pt idx="784">
                  <c:v>368.11247718340587</c:v>
                </c:pt>
                <c:pt idx="785">
                  <c:v>368.11247718340587</c:v>
                </c:pt>
                <c:pt idx="786">
                  <c:v>368.11247718340587</c:v>
                </c:pt>
                <c:pt idx="787">
                  <c:v>368.11247718340587</c:v>
                </c:pt>
                <c:pt idx="788">
                  <c:v>368.11247718340587</c:v>
                </c:pt>
                <c:pt idx="789">
                  <c:v>368.11247718340587</c:v>
                </c:pt>
                <c:pt idx="790">
                  <c:v>368.11247718340587</c:v>
                </c:pt>
                <c:pt idx="791">
                  <c:v>368.11247718340587</c:v>
                </c:pt>
                <c:pt idx="792">
                  <c:v>368.11247718340587</c:v>
                </c:pt>
                <c:pt idx="793">
                  <c:v>368.11247718340587</c:v>
                </c:pt>
                <c:pt idx="794">
                  <c:v>368.11247718340587</c:v>
                </c:pt>
                <c:pt idx="795">
                  <c:v>368.11247718340587</c:v>
                </c:pt>
                <c:pt idx="796">
                  <c:v>368.11247718340587</c:v>
                </c:pt>
                <c:pt idx="797">
                  <c:v>368.11247718340587</c:v>
                </c:pt>
                <c:pt idx="798">
                  <c:v>368.11247718340587</c:v>
                </c:pt>
                <c:pt idx="799">
                  <c:v>368.11247718340587</c:v>
                </c:pt>
                <c:pt idx="800">
                  <c:v>368.11247718340587</c:v>
                </c:pt>
                <c:pt idx="801">
                  <c:v>368.11247718340587</c:v>
                </c:pt>
                <c:pt idx="802">
                  <c:v>368.11247718340587</c:v>
                </c:pt>
                <c:pt idx="803">
                  <c:v>368.11247718340587</c:v>
                </c:pt>
                <c:pt idx="804">
                  <c:v>368.11247718340587</c:v>
                </c:pt>
                <c:pt idx="805">
                  <c:v>368.11247718340587</c:v>
                </c:pt>
                <c:pt idx="806">
                  <c:v>368.11247718340587</c:v>
                </c:pt>
                <c:pt idx="807">
                  <c:v>368.11247718340587</c:v>
                </c:pt>
                <c:pt idx="808">
                  <c:v>368.11247718340587</c:v>
                </c:pt>
                <c:pt idx="809">
                  <c:v>368.11247718340587</c:v>
                </c:pt>
                <c:pt idx="810">
                  <c:v>368.11247718340587</c:v>
                </c:pt>
                <c:pt idx="811">
                  <c:v>368.11247718340587</c:v>
                </c:pt>
                <c:pt idx="812">
                  <c:v>368.11247718340587</c:v>
                </c:pt>
                <c:pt idx="813">
                  <c:v>368.11247718340587</c:v>
                </c:pt>
                <c:pt idx="814">
                  <c:v>368.11247718340587</c:v>
                </c:pt>
                <c:pt idx="815">
                  <c:v>368.11247718340587</c:v>
                </c:pt>
                <c:pt idx="816">
                  <c:v>368.11247718340587</c:v>
                </c:pt>
                <c:pt idx="817">
                  <c:v>368.11247718340587</c:v>
                </c:pt>
                <c:pt idx="818">
                  <c:v>368.11247718340587</c:v>
                </c:pt>
                <c:pt idx="819">
                  <c:v>368.11247718340587</c:v>
                </c:pt>
                <c:pt idx="820">
                  <c:v>368.11247718340587</c:v>
                </c:pt>
                <c:pt idx="821">
                  <c:v>368.11247718340587</c:v>
                </c:pt>
                <c:pt idx="822">
                  <c:v>368.11247718340587</c:v>
                </c:pt>
                <c:pt idx="823">
                  <c:v>368.11247718340587</c:v>
                </c:pt>
                <c:pt idx="824">
                  <c:v>368.11247718340587</c:v>
                </c:pt>
                <c:pt idx="825">
                  <c:v>368.11247718340587</c:v>
                </c:pt>
                <c:pt idx="826">
                  <c:v>368.11247718340587</c:v>
                </c:pt>
                <c:pt idx="827">
                  <c:v>368.11247718340587</c:v>
                </c:pt>
                <c:pt idx="828">
                  <c:v>368.11247718340587</c:v>
                </c:pt>
                <c:pt idx="829">
                  <c:v>368.11247718340587</c:v>
                </c:pt>
                <c:pt idx="830">
                  <c:v>368.11247718340587</c:v>
                </c:pt>
                <c:pt idx="831">
                  <c:v>368.11247718340587</c:v>
                </c:pt>
                <c:pt idx="832">
                  <c:v>368.11247718340587</c:v>
                </c:pt>
                <c:pt idx="833">
                  <c:v>368.11247718340587</c:v>
                </c:pt>
                <c:pt idx="834">
                  <c:v>368.11247718340587</c:v>
                </c:pt>
                <c:pt idx="835">
                  <c:v>368.11247718340587</c:v>
                </c:pt>
                <c:pt idx="836">
                  <c:v>368.11247718340587</c:v>
                </c:pt>
                <c:pt idx="837">
                  <c:v>368.11247718340587</c:v>
                </c:pt>
                <c:pt idx="838">
                  <c:v>368.11247718340587</c:v>
                </c:pt>
                <c:pt idx="839">
                  <c:v>368.11247718340587</c:v>
                </c:pt>
                <c:pt idx="840">
                  <c:v>368.11247718340587</c:v>
                </c:pt>
                <c:pt idx="841">
                  <c:v>368.11247718340587</c:v>
                </c:pt>
                <c:pt idx="842">
                  <c:v>368.11247718340587</c:v>
                </c:pt>
                <c:pt idx="843">
                  <c:v>368.11247718340587</c:v>
                </c:pt>
                <c:pt idx="844">
                  <c:v>368.11247718340587</c:v>
                </c:pt>
                <c:pt idx="845">
                  <c:v>368.11247718340587</c:v>
                </c:pt>
                <c:pt idx="846">
                  <c:v>368.11247718340587</c:v>
                </c:pt>
                <c:pt idx="847">
                  <c:v>368.11247718340587</c:v>
                </c:pt>
                <c:pt idx="848">
                  <c:v>368.11247718340587</c:v>
                </c:pt>
                <c:pt idx="849">
                  <c:v>368.11247718340587</c:v>
                </c:pt>
                <c:pt idx="850">
                  <c:v>368.11247718340587</c:v>
                </c:pt>
                <c:pt idx="851">
                  <c:v>368.11247718340587</c:v>
                </c:pt>
                <c:pt idx="852">
                  <c:v>368.11247718340587</c:v>
                </c:pt>
                <c:pt idx="853">
                  <c:v>368.11247718340587</c:v>
                </c:pt>
                <c:pt idx="854">
                  <c:v>368.11247718340587</c:v>
                </c:pt>
                <c:pt idx="855">
                  <c:v>368.11247718340587</c:v>
                </c:pt>
                <c:pt idx="856">
                  <c:v>368.11247718340587</c:v>
                </c:pt>
                <c:pt idx="857">
                  <c:v>368.11247718340587</c:v>
                </c:pt>
                <c:pt idx="858">
                  <c:v>368.11247718340587</c:v>
                </c:pt>
                <c:pt idx="859">
                  <c:v>368.11247718340587</c:v>
                </c:pt>
                <c:pt idx="860">
                  <c:v>368.11247718340587</c:v>
                </c:pt>
                <c:pt idx="861">
                  <c:v>368.11247718340587</c:v>
                </c:pt>
                <c:pt idx="862">
                  <c:v>368.11247718340587</c:v>
                </c:pt>
                <c:pt idx="863">
                  <c:v>368.11247718340587</c:v>
                </c:pt>
                <c:pt idx="864">
                  <c:v>368.11247718340587</c:v>
                </c:pt>
                <c:pt idx="865">
                  <c:v>368.11247718340587</c:v>
                </c:pt>
                <c:pt idx="866">
                  <c:v>368.11247718340587</c:v>
                </c:pt>
                <c:pt idx="867">
                  <c:v>368.11247718340587</c:v>
                </c:pt>
                <c:pt idx="868">
                  <c:v>368.11247718340587</c:v>
                </c:pt>
                <c:pt idx="869">
                  <c:v>368.11247718340587</c:v>
                </c:pt>
                <c:pt idx="870">
                  <c:v>368.11247718340587</c:v>
                </c:pt>
                <c:pt idx="871">
                  <c:v>368.11247718340587</c:v>
                </c:pt>
                <c:pt idx="872">
                  <c:v>368.11247718340587</c:v>
                </c:pt>
                <c:pt idx="873">
                  <c:v>368.11247718340587</c:v>
                </c:pt>
                <c:pt idx="874">
                  <c:v>368.11247718340587</c:v>
                </c:pt>
                <c:pt idx="875">
                  <c:v>368.11247718340587</c:v>
                </c:pt>
                <c:pt idx="876">
                  <c:v>368.11247718340587</c:v>
                </c:pt>
                <c:pt idx="877">
                  <c:v>368.11247718340587</c:v>
                </c:pt>
                <c:pt idx="878">
                  <c:v>368.11247718340587</c:v>
                </c:pt>
                <c:pt idx="879">
                  <c:v>368.11247718340587</c:v>
                </c:pt>
                <c:pt idx="880">
                  <c:v>368.11247718340587</c:v>
                </c:pt>
                <c:pt idx="881">
                  <c:v>368.11247718340587</c:v>
                </c:pt>
                <c:pt idx="882">
                  <c:v>368.11247718340587</c:v>
                </c:pt>
                <c:pt idx="883">
                  <c:v>368.11247718340587</c:v>
                </c:pt>
                <c:pt idx="884">
                  <c:v>368.11247718340587</c:v>
                </c:pt>
                <c:pt idx="885">
                  <c:v>368.11247718340587</c:v>
                </c:pt>
                <c:pt idx="886">
                  <c:v>368.11247718340587</c:v>
                </c:pt>
                <c:pt idx="887">
                  <c:v>368.11247718340587</c:v>
                </c:pt>
                <c:pt idx="888">
                  <c:v>368.11247718340587</c:v>
                </c:pt>
                <c:pt idx="889">
                  <c:v>368.11247718340587</c:v>
                </c:pt>
                <c:pt idx="890">
                  <c:v>368.11247718340587</c:v>
                </c:pt>
                <c:pt idx="891">
                  <c:v>368.11247718340587</c:v>
                </c:pt>
                <c:pt idx="892">
                  <c:v>368.11247718340587</c:v>
                </c:pt>
                <c:pt idx="893">
                  <c:v>368.11247718340587</c:v>
                </c:pt>
                <c:pt idx="894">
                  <c:v>368.11247718340587</c:v>
                </c:pt>
                <c:pt idx="895">
                  <c:v>368.11247718340587</c:v>
                </c:pt>
                <c:pt idx="896">
                  <c:v>368.11247718340587</c:v>
                </c:pt>
                <c:pt idx="897">
                  <c:v>368.11247718340587</c:v>
                </c:pt>
                <c:pt idx="898">
                  <c:v>368.11247718340587</c:v>
                </c:pt>
                <c:pt idx="899">
                  <c:v>368.11247718340587</c:v>
                </c:pt>
                <c:pt idx="900">
                  <c:v>368.11247718340587</c:v>
                </c:pt>
                <c:pt idx="901">
                  <c:v>368.11247718340587</c:v>
                </c:pt>
                <c:pt idx="902">
                  <c:v>368.11247718340587</c:v>
                </c:pt>
                <c:pt idx="903">
                  <c:v>368.11247718340587</c:v>
                </c:pt>
                <c:pt idx="904">
                  <c:v>368.11247718340587</c:v>
                </c:pt>
                <c:pt idx="905">
                  <c:v>368.11247718340587</c:v>
                </c:pt>
                <c:pt idx="906">
                  <c:v>368.11247718340587</c:v>
                </c:pt>
                <c:pt idx="907">
                  <c:v>368.11247718340587</c:v>
                </c:pt>
                <c:pt idx="908">
                  <c:v>368.11247718340587</c:v>
                </c:pt>
                <c:pt idx="909">
                  <c:v>368.11247718340587</c:v>
                </c:pt>
                <c:pt idx="910">
                  <c:v>368.11247718340587</c:v>
                </c:pt>
                <c:pt idx="911">
                  <c:v>368.11247718340587</c:v>
                </c:pt>
                <c:pt idx="912">
                  <c:v>368.11247718340587</c:v>
                </c:pt>
                <c:pt idx="913">
                  <c:v>368.11247718340587</c:v>
                </c:pt>
                <c:pt idx="914">
                  <c:v>368.11247718340587</c:v>
                </c:pt>
                <c:pt idx="915">
                  <c:v>368.11247718340587</c:v>
                </c:pt>
                <c:pt idx="916">
                  <c:v>368.11247718340587</c:v>
                </c:pt>
                <c:pt idx="917">
                  <c:v>368.11247718340587</c:v>
                </c:pt>
                <c:pt idx="918">
                  <c:v>368.11247718340587</c:v>
                </c:pt>
                <c:pt idx="919">
                  <c:v>368.11247718340587</c:v>
                </c:pt>
                <c:pt idx="920">
                  <c:v>368.11247718340587</c:v>
                </c:pt>
                <c:pt idx="921">
                  <c:v>368.11247718340587</c:v>
                </c:pt>
                <c:pt idx="922">
                  <c:v>368.11247718340587</c:v>
                </c:pt>
                <c:pt idx="923">
                  <c:v>368.11247718340587</c:v>
                </c:pt>
                <c:pt idx="924">
                  <c:v>368.11247718340587</c:v>
                </c:pt>
                <c:pt idx="925">
                  <c:v>368.11247718340587</c:v>
                </c:pt>
                <c:pt idx="926">
                  <c:v>368.11247718340587</c:v>
                </c:pt>
                <c:pt idx="927">
                  <c:v>368.11247718340587</c:v>
                </c:pt>
                <c:pt idx="928">
                  <c:v>368.11247718340587</c:v>
                </c:pt>
                <c:pt idx="929">
                  <c:v>368.11247718340587</c:v>
                </c:pt>
                <c:pt idx="930">
                  <c:v>368.11247718340587</c:v>
                </c:pt>
                <c:pt idx="931">
                  <c:v>368.11247718340587</c:v>
                </c:pt>
                <c:pt idx="932">
                  <c:v>368.11247718340587</c:v>
                </c:pt>
                <c:pt idx="933">
                  <c:v>368.11247718340587</c:v>
                </c:pt>
                <c:pt idx="934">
                  <c:v>368.11247718340587</c:v>
                </c:pt>
                <c:pt idx="935">
                  <c:v>368.11247718340587</c:v>
                </c:pt>
                <c:pt idx="936">
                  <c:v>368.11247718340587</c:v>
                </c:pt>
                <c:pt idx="937">
                  <c:v>368.11247718340587</c:v>
                </c:pt>
                <c:pt idx="938">
                  <c:v>368.11247718340587</c:v>
                </c:pt>
                <c:pt idx="939">
                  <c:v>368.11247718340587</c:v>
                </c:pt>
                <c:pt idx="940">
                  <c:v>368.11247718340587</c:v>
                </c:pt>
                <c:pt idx="941">
                  <c:v>368.11247718340587</c:v>
                </c:pt>
                <c:pt idx="942">
                  <c:v>368.11247718340587</c:v>
                </c:pt>
                <c:pt idx="943">
                  <c:v>368.11247718340587</c:v>
                </c:pt>
                <c:pt idx="944">
                  <c:v>368.11247718340587</c:v>
                </c:pt>
                <c:pt idx="945">
                  <c:v>368.11247718340587</c:v>
                </c:pt>
                <c:pt idx="946">
                  <c:v>368.11247718340587</c:v>
                </c:pt>
                <c:pt idx="947">
                  <c:v>368.11247718340587</c:v>
                </c:pt>
                <c:pt idx="948">
                  <c:v>368.11247718340587</c:v>
                </c:pt>
                <c:pt idx="949">
                  <c:v>368.11247718340587</c:v>
                </c:pt>
                <c:pt idx="950">
                  <c:v>368.11247718340587</c:v>
                </c:pt>
                <c:pt idx="951">
                  <c:v>368.11247718340587</c:v>
                </c:pt>
                <c:pt idx="952">
                  <c:v>368.11247718340587</c:v>
                </c:pt>
                <c:pt idx="953">
                  <c:v>368.11247718340587</c:v>
                </c:pt>
                <c:pt idx="954">
                  <c:v>368.11247718340587</c:v>
                </c:pt>
                <c:pt idx="955">
                  <c:v>368.11247718340587</c:v>
                </c:pt>
                <c:pt idx="956">
                  <c:v>368.11247718340587</c:v>
                </c:pt>
                <c:pt idx="957">
                  <c:v>368.11247718340587</c:v>
                </c:pt>
                <c:pt idx="958">
                  <c:v>368.11247718340587</c:v>
                </c:pt>
                <c:pt idx="959">
                  <c:v>368.11247718340587</c:v>
                </c:pt>
                <c:pt idx="960">
                  <c:v>368.11247718340587</c:v>
                </c:pt>
                <c:pt idx="961">
                  <c:v>368.11247718340587</c:v>
                </c:pt>
                <c:pt idx="962">
                  <c:v>368.11247718340587</c:v>
                </c:pt>
                <c:pt idx="963">
                  <c:v>368.11247718340587</c:v>
                </c:pt>
                <c:pt idx="964">
                  <c:v>368.11247718340587</c:v>
                </c:pt>
                <c:pt idx="965">
                  <c:v>368.11247718340587</c:v>
                </c:pt>
                <c:pt idx="966">
                  <c:v>368.11247718340587</c:v>
                </c:pt>
                <c:pt idx="967">
                  <c:v>368.11247718340587</c:v>
                </c:pt>
                <c:pt idx="968">
                  <c:v>368.11247718340587</c:v>
                </c:pt>
                <c:pt idx="969">
                  <c:v>368.11247718340587</c:v>
                </c:pt>
                <c:pt idx="970">
                  <c:v>368.11247718340587</c:v>
                </c:pt>
                <c:pt idx="971">
                  <c:v>368.11247718340587</c:v>
                </c:pt>
                <c:pt idx="972">
                  <c:v>368.11247718340587</c:v>
                </c:pt>
                <c:pt idx="973">
                  <c:v>368.11247718340587</c:v>
                </c:pt>
                <c:pt idx="974">
                  <c:v>368.11247718340587</c:v>
                </c:pt>
                <c:pt idx="975">
                  <c:v>368.11247718340587</c:v>
                </c:pt>
                <c:pt idx="976">
                  <c:v>368.11247718340587</c:v>
                </c:pt>
                <c:pt idx="977">
                  <c:v>368.11247718340587</c:v>
                </c:pt>
                <c:pt idx="978">
                  <c:v>368.11247718340587</c:v>
                </c:pt>
                <c:pt idx="979">
                  <c:v>368.11247718340587</c:v>
                </c:pt>
                <c:pt idx="980">
                  <c:v>368.11247718340587</c:v>
                </c:pt>
                <c:pt idx="981">
                  <c:v>368.11247718340587</c:v>
                </c:pt>
                <c:pt idx="982">
                  <c:v>368.11247718340587</c:v>
                </c:pt>
                <c:pt idx="983">
                  <c:v>368.11247718340587</c:v>
                </c:pt>
                <c:pt idx="984">
                  <c:v>368.11247718340587</c:v>
                </c:pt>
                <c:pt idx="985">
                  <c:v>368.11247718340587</c:v>
                </c:pt>
                <c:pt idx="986">
                  <c:v>368.11247718340587</c:v>
                </c:pt>
                <c:pt idx="987">
                  <c:v>368.11247718340587</c:v>
                </c:pt>
                <c:pt idx="988">
                  <c:v>368.11247718340587</c:v>
                </c:pt>
                <c:pt idx="989">
                  <c:v>368.11247718340587</c:v>
                </c:pt>
                <c:pt idx="990">
                  <c:v>368.11247718340587</c:v>
                </c:pt>
                <c:pt idx="991">
                  <c:v>368.11247718340587</c:v>
                </c:pt>
                <c:pt idx="992">
                  <c:v>368.11247718340587</c:v>
                </c:pt>
                <c:pt idx="993">
                  <c:v>368.11247718340587</c:v>
                </c:pt>
                <c:pt idx="994">
                  <c:v>368.11247718340587</c:v>
                </c:pt>
                <c:pt idx="995">
                  <c:v>368.11247718340587</c:v>
                </c:pt>
                <c:pt idx="996">
                  <c:v>368.11247718340587</c:v>
                </c:pt>
                <c:pt idx="997">
                  <c:v>368.11247718340587</c:v>
                </c:pt>
                <c:pt idx="998">
                  <c:v>368.11247718340587</c:v>
                </c:pt>
                <c:pt idx="999">
                  <c:v>368.11247718340587</c:v>
                </c:pt>
                <c:pt idx="1000">
                  <c:v>368.11247718340587</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Calculs!$K$4:$K$1004</c:f>
              <c:numCache>
                <c:formatCode>0.00</c:formatCode>
                <c:ptCount val="1001"/>
                <c:pt idx="0">
                  <c:v>580.84077273287357</c:v>
                </c:pt>
                <c:pt idx="1">
                  <c:v>582.36814920046811</c:v>
                </c:pt>
                <c:pt idx="2">
                  <c:v>583.89270321564891</c:v>
                </c:pt>
                <c:pt idx="3">
                  <c:v>585.41444187085165</c:v>
                </c:pt>
                <c:pt idx="4">
                  <c:v>586.93337222576076</c:v>
                </c:pt>
                <c:pt idx="5">
                  <c:v>588.44950130750976</c:v>
                </c:pt>
                <c:pt idx="6">
                  <c:v>589.96283611088063</c:v>
                </c:pt>
                <c:pt idx="7">
                  <c:v>591.47338359850141</c:v>
                </c:pt>
                <c:pt idx="8">
                  <c:v>592.98115070104222</c:v>
                </c:pt>
                <c:pt idx="9">
                  <c:v>594.48614431741009</c:v>
                </c:pt>
                <c:pt idx="10">
                  <c:v>595.98837131494167</c:v>
                </c:pt>
                <c:pt idx="11">
                  <c:v>597.487838513425</c:v>
                </c:pt>
                <c:pt idx="12">
                  <c:v>598.98455266944768</c:v>
                </c:pt>
                <c:pt idx="13">
                  <c:v>600.47852049341031</c:v>
                </c:pt>
                <c:pt idx="14">
                  <c:v>601.96974866620064</c:v>
                </c:pt>
                <c:pt idx="15">
                  <c:v>603.45824383936235</c:v>
                </c:pt>
                <c:pt idx="16">
                  <c:v>604.94401263526265</c:v>
                </c:pt>
                <c:pt idx="17">
                  <c:v>606.42706164725826</c:v>
                </c:pt>
                <c:pt idx="18">
                  <c:v>607.90739743986103</c:v>
                </c:pt>
                <c:pt idx="19">
                  <c:v>609.38502654890135</c:v>
                </c:pt>
                <c:pt idx="20">
                  <c:v>610.85995548169137</c:v>
                </c:pt>
                <c:pt idx="21">
                  <c:v>612.33219072527595</c:v>
                </c:pt>
                <c:pt idx="22">
                  <c:v>613.80173875452454</c:v>
                </c:pt>
                <c:pt idx="23">
                  <c:v>615.26860602388456</c:v>
                </c:pt>
                <c:pt idx="24">
                  <c:v>616.73279895929682</c:v>
                </c:pt>
                <c:pt idx="25">
                  <c:v>618.19432395836066</c:v>
                </c:pt>
                <c:pt idx="26">
                  <c:v>619.65318739049792</c:v>
                </c:pt>
                <c:pt idx="27">
                  <c:v>621.10939559711574</c:v>
                </c:pt>
                <c:pt idx="28">
                  <c:v>622.56295489176796</c:v>
                </c:pt>
                <c:pt idx="29">
                  <c:v>624.01387156031547</c:v>
                </c:pt>
                <c:pt idx="30">
                  <c:v>625.46215186108566</c:v>
                </c:pt>
                <c:pt idx="31">
                  <c:v>626.90780202503015</c:v>
                </c:pt>
                <c:pt idx="32">
                  <c:v>628.35082825588211</c:v>
                </c:pt>
                <c:pt idx="33">
                  <c:v>629.79123673031165</c:v>
                </c:pt>
                <c:pt idx="34">
                  <c:v>631.2290335980806</c:v>
                </c:pt>
                <c:pt idx="35">
                  <c:v>632.66422498219606</c:v>
                </c:pt>
                <c:pt idx="36">
                  <c:v>634.09681697906285</c:v>
                </c:pt>
                <c:pt idx="37">
                  <c:v>635.52681565863475</c:v>
                </c:pt>
                <c:pt idx="38">
                  <c:v>636.95422706456475</c:v>
                </c:pt>
                <c:pt idx="39">
                  <c:v>638.37905721435436</c:v>
                </c:pt>
                <c:pt idx="40">
                  <c:v>639.8013120995015</c:v>
                </c:pt>
                <c:pt idx="41">
                  <c:v>641.22099768564772</c:v>
                </c:pt>
                <c:pt idx="42">
                  <c:v>642.63811991272382</c:v>
                </c:pt>
                <c:pt idx="43">
                  <c:v>644.05268469509531</c:v>
                </c:pt>
                <c:pt idx="44">
                  <c:v>645.46469792170581</c:v>
                </c:pt>
                <c:pt idx="45">
                  <c:v>646.87416545622034</c:v>
                </c:pt>
                <c:pt idx="46">
                  <c:v>648.28109313716686</c:v>
                </c:pt>
                <c:pt idx="47">
                  <c:v>649.68548677807735</c:v>
                </c:pt>
                <c:pt idx="48">
                  <c:v>651.08735216762761</c:v>
                </c:pt>
                <c:pt idx="49">
                  <c:v>652.48669506977615</c:v>
                </c:pt>
                <c:pt idx="50">
                  <c:v>653.88352122390188</c:v>
                </c:pt>
                <c:pt idx="51">
                  <c:v>655.27783634494142</c:v>
                </c:pt>
                <c:pt idx="52">
                  <c:v>656.66964612352467</c:v>
                </c:pt>
                <c:pt idx="53">
                  <c:v>658.0589562261099</c:v>
                </c:pt>
                <c:pt idx="54">
                  <c:v>659.4457722951181</c:v>
                </c:pt>
                <c:pt idx="55">
                  <c:v>660.83009994906558</c:v>
                </c:pt>
                <c:pt idx="56">
                  <c:v>662.21194478269661</c:v>
                </c:pt>
                <c:pt idx="57">
                  <c:v>663.59131236711437</c:v>
                </c:pt>
                <c:pt idx="58">
                  <c:v>664.96820824991141</c:v>
                </c:pt>
                <c:pt idx="59">
                  <c:v>666.3426379552991</c:v>
                </c:pt>
                <c:pt idx="60">
                  <c:v>667.71460698423596</c:v>
                </c:pt>
                <c:pt idx="61">
                  <c:v>669.0841208145556</c:v>
                </c:pt>
                <c:pt idx="62">
                  <c:v>670.45118490109326</c:v>
                </c:pt>
                <c:pt idx="63">
                  <c:v>671.81580467581171</c:v>
                </c:pt>
                <c:pt idx="64">
                  <c:v>673.17798554792614</c:v>
                </c:pt>
                <c:pt idx="65">
                  <c:v>674.53773290402853</c:v>
                </c:pt>
                <c:pt idx="66">
                  <c:v>675.89505210821062</c:v>
                </c:pt>
                <c:pt idx="67">
                  <c:v>677.24994850218673</c:v>
                </c:pt>
                <c:pt idx="68">
                  <c:v>678.6024274054148</c:v>
                </c:pt>
                <c:pt idx="69">
                  <c:v>679.95249411521763</c:v>
                </c:pt>
                <c:pt idx="70">
                  <c:v>681.30015390690255</c:v>
                </c:pt>
                <c:pt idx="71">
                  <c:v>682.64541203388058</c:v>
                </c:pt>
                <c:pt idx="72">
                  <c:v>683.98827372778453</c:v>
                </c:pt>
                <c:pt idx="73">
                  <c:v>685.32874419858661</c:v>
                </c:pt>
                <c:pt idx="74">
                  <c:v>686.66682863471522</c:v>
                </c:pt>
                <c:pt idx="75">
                  <c:v>688.00253220317063</c:v>
                </c:pt>
                <c:pt idx="76">
                  <c:v>689.33586004964002</c:v>
                </c:pt>
                <c:pt idx="77">
                  <c:v>690.66681729861193</c:v>
                </c:pt>
                <c:pt idx="78">
                  <c:v>691.99540905348977</c:v>
                </c:pt>
                <c:pt idx="79">
                  <c:v>693.32164039670431</c:v>
                </c:pt>
                <c:pt idx="80">
                  <c:v>694.64551638982596</c:v>
                </c:pt>
                <c:pt idx="81">
                  <c:v>695.96704207367577</c:v>
                </c:pt>
                <c:pt idx="82">
                  <c:v>697.28622246843622</c:v>
                </c:pt>
                <c:pt idx="83">
                  <c:v>698.60306257376055</c:v>
                </c:pt>
                <c:pt idx="84">
                  <c:v>699.91756736888215</c:v>
                </c:pt>
                <c:pt idx="85">
                  <c:v>701.22974181272241</c:v>
                </c:pt>
                <c:pt idx="86">
                  <c:v>702.53959084399844</c:v>
                </c:pt>
                <c:pt idx="87">
                  <c:v>703.84711938133012</c:v>
                </c:pt>
                <c:pt idx="88">
                  <c:v>705.1523323233456</c:v>
                </c:pt>
                <c:pt idx="89">
                  <c:v>706.4552345487873</c:v>
                </c:pt>
                <c:pt idx="90">
                  <c:v>707.75583091661622</c:v>
                </c:pt>
                <c:pt idx="91">
                  <c:v>709.05412626611599</c:v>
                </c:pt>
                <c:pt idx="92">
                  <c:v>710.35012541699621</c:v>
                </c:pt>
                <c:pt idx="93">
                  <c:v>711.643833169495</c:v>
                </c:pt>
                <c:pt idx="94">
                  <c:v>712.93525430448085</c:v>
                </c:pt>
                <c:pt idx="95">
                  <c:v>714.22439358355405</c:v>
                </c:pt>
                <c:pt idx="96">
                  <c:v>715.51125574914704</c:v>
                </c:pt>
                <c:pt idx="97">
                  <c:v>716.79584552462438</c:v>
                </c:pt>
                <c:pt idx="98">
                  <c:v>718.07816761438221</c:v>
                </c:pt>
                <c:pt idx="99">
                  <c:v>719.35822670394634</c:v>
                </c:pt>
                <c:pt idx="100">
                  <c:v>720.63602746007075</c:v>
                </c:pt>
                <c:pt idx="101">
                  <c:v>733.29018669870879</c:v>
                </c:pt>
                <c:pt idx="102">
                  <c:v>745.72149858784655</c:v>
                </c:pt>
                <c:pt idx="103">
                  <c:v>757.93445168801725</c:v>
                </c:pt>
                <c:pt idx="104">
                  <c:v>769.93335920736581</c:v>
                </c:pt>
                <c:pt idx="105">
                  <c:v>781.72236775508986</c:v>
                </c:pt>
                <c:pt idx="106">
                  <c:v>793.30546554462933</c:v>
                </c:pt>
                <c:pt idx="107">
                  <c:v>804.68649008765192</c:v>
                </c:pt>
                <c:pt idx="108">
                  <c:v>815.86913541633771</c:v>
                </c:pt>
                <c:pt idx="109">
                  <c:v>826.85695886826636</c:v>
                </c:pt>
                <c:pt idx="110">
                  <c:v>837.65338746532245</c:v>
                </c:pt>
                <c:pt idx="111">
                  <c:v>848.26172391541854</c:v>
                </c:pt>
                <c:pt idx="112">
                  <c:v>858.68515226346892</c:v>
                </c:pt>
                <c:pt idx="113">
                  <c:v>868.92674321589914</c:v>
                </c:pt>
                <c:pt idx="114">
                  <c:v>878.98945916102616</c:v>
                </c:pt>
                <c:pt idx="115">
                  <c:v>888.87615890587244</c:v>
                </c:pt>
                <c:pt idx="116">
                  <c:v>898.58960214836145</c:v>
                </c:pt>
                <c:pt idx="117">
                  <c:v>908.13245370237587</c:v>
                </c:pt>
                <c:pt idx="118">
                  <c:v>917.50728749181508</c:v>
                </c:pt>
                <c:pt idx="119">
                  <c:v>926.71659032856667</c:v>
                </c:pt>
                <c:pt idx="120">
                  <c:v>935.7627654881868</c:v>
                </c:pt>
                <c:pt idx="121">
                  <c:v>944.64813609605983</c:v>
                </c:pt>
                <c:pt idx="122">
                  <c:v>953.37494833586982</c:v>
                </c:pt>
                <c:pt idx="123">
                  <c:v>961.94537449135703</c:v>
                </c:pt>
                <c:pt idx="124">
                  <c:v>970.36151583154287</c:v>
                </c:pt>
                <c:pt idx="125">
                  <c:v>978.62540534888171</c:v>
                </c:pt>
                <c:pt idx="126">
                  <c:v>986.7390103591315</c:v>
                </c:pt>
                <c:pt idx="127">
                  <c:v>994.70423497112324</c:v>
                </c:pt>
                <c:pt idx="128">
                  <c:v>1002.5229224340414</c:v>
                </c:pt>
                <c:pt idx="129">
                  <c:v>1010.1968573693097</c:v>
                </c:pt>
                <c:pt idx="130">
                  <c:v>1017.727767893694</c:v>
                </c:pt>
                <c:pt idx="131">
                  <c:v>1025.1173276397933</c:v>
                </c:pt>
                <c:pt idx="132">
                  <c:v>1032.3671576796751</c:v>
                </c:pt>
                <c:pt idx="133">
                  <c:v>1039.4788283570372</c:v>
                </c:pt>
                <c:pt idx="134">
                  <c:v>1046.4538610329246</c:v>
                </c:pt>
                <c:pt idx="135">
                  <c:v>1053.2937297497049</c:v>
                </c:pt>
                <c:pt idx="136">
                  <c:v>1059.9998628177061</c:v>
                </c:pt>
                <c:pt idx="137">
                  <c:v>1066.5736443286389</c:v>
                </c:pt>
                <c:pt idx="138">
                  <c:v>1073.0164155996674</c:v>
                </c:pt>
                <c:pt idx="139">
                  <c:v>1079.3294765517524</c:v>
                </c:pt>
                <c:pt idx="140">
                  <c:v>1085.5140870256648</c:v>
                </c:pt>
                <c:pt idx="141">
                  <c:v>1091.571468038861</c:v>
                </c:pt>
                <c:pt idx="142">
                  <c:v>1097.5028029862146</c:v>
                </c:pt>
                <c:pt idx="143">
                  <c:v>1103.3092387874235</c:v>
                </c:pt>
                <c:pt idx="144">
                  <c:v>1108.9918869837388</c:v>
                </c:pt>
                <c:pt idx="145">
                  <c:v>1114.5518247865066</c:v>
                </c:pt>
                <c:pt idx="146">
                  <c:v>1119.990096079867</c:v>
                </c:pt>
                <c:pt idx="147">
                  <c:v>1125.3077123798205</c:v>
                </c:pt>
                <c:pt idx="148">
                  <c:v>1130.505653751741</c:v>
                </c:pt>
                <c:pt idx="149">
                  <c:v>1135.5848696882974</c:v>
                </c:pt>
                <c:pt idx="150">
                  <c:v>1140.5462799496363</c:v>
                </c:pt>
                <c:pt idx="151">
                  <c:v>1145.3907753675703</c:v>
                </c:pt>
                <c:pt idx="152">
                  <c:v>1150.1192186154251</c:v>
                </c:pt>
                <c:pt idx="153">
                  <c:v>1154.7324449451023</c:v>
                </c:pt>
                <c:pt idx="154">
                  <c:v>1159.2312628928348</c:v>
                </c:pt>
                <c:pt idx="155">
                  <c:v>1163.6164549550306</c:v>
                </c:pt>
                <c:pt idx="156">
                  <c:v>1167.8887782355278</c:v>
                </c:pt>
                <c:pt idx="157">
                  <c:v>1172.0489650655165</c:v>
                </c:pt>
                <c:pt idx="158">
                  <c:v>1176.0977235973182</c:v>
                </c:pt>
                <c:pt idx="159">
                  <c:v>1180.0357383731548</c:v>
                </c:pt>
                <c:pt idx="160">
                  <c:v>1183.863670869988</c:v>
                </c:pt>
                <c:pt idx="161">
                  <c:v>1187.5821600214581</c:v>
                </c:pt>
                <c:pt idx="162">
                  <c:v>1191.191822717906</c:v>
                </c:pt>
                <c:pt idx="163">
                  <c:v>1194.6932542854245</c:v>
                </c:pt>
                <c:pt idx="164">
                  <c:v>1198.0870289448487</c:v>
                </c:pt>
                <c:pt idx="165">
                  <c:v>1201.3737002515654</c:v>
                </c:pt>
                <c:pt idx="166">
                  <c:v>1204.5538015169959</c:v>
                </c:pt>
                <c:pt idx="167">
                  <c:v>1207.6278462125904</c:v>
                </c:pt>
                <c:pt idx="168">
                  <c:v>1210.5963283571609</c:v>
                </c:pt>
                <c:pt idx="169">
                  <c:v>1213.4597228883727</c:v>
                </c:pt>
                <c:pt idx="170">
                  <c:v>1216.2184860192247</c:v>
                </c:pt>
                <c:pt idx="171">
                  <c:v>1218.8730555803638</c:v>
                </c:pt>
                <c:pt idx="172">
                  <c:v>1221.4238513491091</c:v>
                </c:pt>
                <c:pt idx="173">
                  <c:v>1223.8712753661061</c:v>
                </c:pt>
                <c:pt idx="174">
                  <c:v>1226.2157122406047</c:v>
                </c:pt>
                <c:pt idx="175">
                  <c:v>1228.4575294454376</c:v>
                </c:pt>
                <c:pt idx="176">
                  <c:v>1230.5970776029069</c:v>
                </c:pt>
                <c:pt idx="177">
                  <c:v>1232.6346907629454</c:v>
                </c:pt>
                <c:pt idx="178">
                  <c:v>1234.5706866751343</c:v>
                </c:pt>
                <c:pt idx="179">
                  <c:v>1236.4053670564397</c:v>
                </c:pt>
                <c:pt idx="180">
                  <c:v>1238.1390178568838</c:v>
                </c:pt>
                <c:pt idx="181">
                  <c:v>1239.7719095258374</c:v>
                </c:pt>
                <c:pt idx="182">
                  <c:v>1241.3042972822075</c:v>
                </c:pt>
                <c:pt idx="183">
                  <c:v>1242.7364213925548</c:v>
                </c:pt>
                <c:pt idx="184">
                  <c:v>1244.068507462136</c:v>
                </c:pt>
                <c:pt idx="185">
                  <c:v>1245.3007667450677</c:v>
                </c:pt>
                <c:pt idx="186">
                  <c:v>1246.4333964813013</c:v>
                </c:pt>
                <c:pt idx="187">
                  <c:v>1247.4665802699083</c:v>
                </c:pt>
                <c:pt idx="188">
                  <c:v>1248.4004884903013</c:v>
                </c:pt>
                <c:pt idx="189">
                  <c:v>1249.2352787854261</c:v>
                </c:pt>
                <c:pt idx="190">
                  <c:v>1249.9710966234688</c:v>
                </c:pt>
                <c:pt idx="191">
                  <c:v>1250.6080759569568</c:v>
                </c:pt>
                <c:pt idx="192">
                  <c:v>1251.1463399997292</c:v>
                </c:pt>
                <c:pt idx="193">
                  <c:v>1251.5860021423423</c:v>
                </c:pt>
                <c:pt idx="194">
                  <c:v>1251.9271670240223</c:v>
                </c:pt>
                <c:pt idx="195">
                  <c:v>1252.1699317732334</c:v>
                </c:pt>
                <c:pt idx="196">
                  <c:v>1252.3143874185687</c:v>
                </c:pt>
                <c:pt idx="197">
                  <c:v>1252.3606204571852</c:v>
                </c:pt>
                <c:pt idx="198">
                  <c:v>1252.308714550971</c:v>
                </c:pt>
                <c:pt idx="199">
                  <c:v>1252.1587523041126</c:v>
                </c:pt>
                <c:pt idx="200">
                  <c:v>1251.91081706358</c:v>
                </c:pt>
                <c:pt idx="201">
                  <c:v>1251.5649946795497</c:v>
                </c:pt>
                <c:pt idx="202">
                  <c:v>1251.1213751672447</c:v>
                </c:pt>
                <c:pt idx="203">
                  <c:v>1250.5800542238194</c:v>
                </c:pt>
                <c:pt idx="204">
                  <c:v>1249.9411345704707</c:v>
                </c:pt>
                <c:pt idx="205">
                  <c:v>1249.204727107048</c:v>
                </c:pt>
                <c:pt idx="206">
                  <c:v>1248.3709518809906</c:v>
                </c:pt>
                <c:pt idx="207">
                  <c:v>1247.4399388828124</c:v>
                </c:pt>
                <c:pt idx="208">
                  <c:v>1246.4118286864159</c:v>
                </c:pt>
                <c:pt idx="209">
                  <c:v>1245.286772954935</c:v>
                </c:pt>
                <c:pt idx="210">
                  <c:v>1244.0649348326911</c:v>
                </c:pt>
                <c:pt idx="211">
                  <c:v>1242.7464892421863</c:v>
                </c:pt>
                <c:pt idx="212">
                  <c:v>1241.3316231026888</c:v>
                </c:pt>
                <c:pt idx="213">
                  <c:v>1239.8205354843985</c:v>
                </c:pt>
                <c:pt idx="214">
                  <c:v>1238.2134377097484</c:v>
                </c:pt>
                <c:pt idx="215">
                  <c:v>1236.5105534112301</c:v>
                </c:pt>
                <c:pt idx="216">
                  <c:v>1234.7121185533078</c:v>
                </c:pt>
                <c:pt idx="217">
                  <c:v>1232.8183814244665</c:v>
                </c:pt>
                <c:pt idx="218">
                  <c:v>1230.8296026042269</c:v>
                </c:pt>
                <c:pt idx="219">
                  <c:v>1228.7460549089815</c:v>
                </c:pt>
                <c:pt idx="220">
                  <c:v>1226.5680233197352</c:v>
                </c:pt>
                <c:pt idx="221">
                  <c:v>1224.2958048942319</c:v>
                </c:pt>
                <c:pt idx="222">
                  <c:v>1221.9297086654656</c:v>
                </c:pt>
                <c:pt idx="223">
                  <c:v>1219.4700555282045</c:v>
                </c:pt>
                <c:pt idx="224">
                  <c:v>1216.9171781148625</c:v>
                </c:pt>
                <c:pt idx="225">
                  <c:v>1214.2714206618218</c:v>
                </c:pt>
                <c:pt idx="226">
                  <c:v>1211.5331388671298</c:v>
                </c:pt>
                <c:pt idx="227">
                  <c:v>1208.7026997403473</c:v>
                </c:pt>
                <c:pt idx="228">
                  <c:v>1205.7804814452165</c:v>
                </c:pt>
                <c:pt idx="229">
                  <c:v>1202.7668731357253</c:v>
                </c:pt>
                <c:pt idx="230">
                  <c:v>1199.6622747860699</c:v>
                </c:pt>
                <c:pt idx="231">
                  <c:v>1196.4670970149677</c:v>
                </c:pt>
                <c:pt idx="232">
                  <c:v>1193.1817609047189</c:v>
                </c:pt>
                <c:pt idx="233">
                  <c:v>1189.806697815384</c:v>
                </c:pt>
                <c:pt idx="234">
                  <c:v>1186.3423491944129</c:v>
                </c:pt>
                <c:pt idx="235">
                  <c:v>1182.7891663820353</c:v>
                </c:pt>
                <c:pt idx="236">
                  <c:v>1179.1476104127055</c:v>
                </c:pt>
                <c:pt idx="237">
                  <c:v>1175.4181518128771</c:v>
                </c:pt>
                <c:pt idx="238">
                  <c:v>1171.6012703953672</c:v>
                </c:pt>
                <c:pt idx="239">
                  <c:v>1167.6974550505647</c:v>
                </c:pt>
                <c:pt idx="240">
                  <c:v>1163.7072035347196</c:v>
                </c:pt>
                <c:pt idx="241">
                  <c:v>1159.6310222555512</c:v>
                </c:pt>
                <c:pt idx="242">
                  <c:v>1155.4694260553972</c:v>
                </c:pt>
                <c:pt idx="243">
                  <c:v>1151.2229379921268</c:v>
                </c:pt>
                <c:pt idx="244">
                  <c:v>1146.8920891180326</c:v>
                </c:pt>
                <c:pt idx="245">
                  <c:v>1142.4774182569088</c:v>
                </c:pt>
                <c:pt idx="246">
                  <c:v>1137.9794717795253</c:v>
                </c:pt>
                <c:pt idx="247">
                  <c:v>1133.3988033776952</c:v>
                </c:pt>
                <c:pt idx="248">
                  <c:v>1128.735973837136</c:v>
                </c:pt>
                <c:pt idx="249">
                  <c:v>1123.9915508093163</c:v>
                </c:pt>
                <c:pt idx="250">
                  <c:v>1119.1661085824796</c:v>
                </c:pt>
                <c:pt idx="251">
                  <c:v>1114.2602278520308</c:v>
                </c:pt>
                <c:pt idx="252">
                  <c:v>1109.2744954904679</c:v>
                </c:pt>
                <c:pt idx="253">
                  <c:v>1104.2095043170393</c:v>
                </c:pt>
                <c:pt idx="254">
                  <c:v>1099.0658528673009</c:v>
                </c:pt>
                <c:pt idx="255">
                  <c:v>1093.8441451627459</c:v>
                </c:pt>
                <c:pt idx="256">
                  <c:v>1088.5449904806762</c:v>
                </c:pt>
                <c:pt idx="257">
                  <c:v>1083.1690031244789</c:v>
                </c:pt>
                <c:pt idx="258">
                  <c:v>1077.7168021944681</c:v>
                </c:pt>
                <c:pt idx="259">
                  <c:v>1072.189011359452</c:v>
                </c:pt>
                <c:pt idx="260">
                  <c:v>1066.5862586291742</c:v>
                </c:pt>
                <c:pt idx="261">
                  <c:v>1060.9091761277812</c:v>
                </c:pt>
                <c:pt idx="262">
                  <c:v>1055.1583998684603</c:v>
                </c:pt>
                <c:pt idx="263">
                  <c:v>1049.3345695293881</c:v>
                </c:pt>
                <c:pt idx="264">
                  <c:v>1043.4383282311269</c:v>
                </c:pt>
                <c:pt idx="265">
                  <c:v>1037.4703223156005</c:v>
                </c:pt>
                <c:pt idx="266">
                  <c:v>1031.4312011267798</c:v>
                </c:pt>
                <c:pt idx="267">
                  <c:v>1025.3216167931987</c:v>
                </c:pt>
                <c:pt idx="268">
                  <c:v>1019.1422240124227</c:v>
                </c:pt>
                <c:pt idx="269">
                  <c:v>1012.8936798375835</c:v>
                </c:pt>
                <c:pt idx="270">
                  <c:v>1006.5766434660903</c:v>
                </c:pt>
                <c:pt idx="271">
                  <c:v>1000.1917760306256</c:v>
                </c:pt>
                <c:pt idx="272">
                  <c:v>993.73974039252403</c:v>
                </c:pt>
                <c:pt idx="273">
                  <c:v>987.22120093763488</c:v>
                </c:pt>
                <c:pt idx="274">
                  <c:v>980.63682337475848</c:v>
                </c:pt>
                <c:pt idx="275">
                  <c:v>973.98727453674576</c:v>
                </c:pt>
                <c:pt idx="276">
                  <c:v>967.27322218434438</c:v>
                </c:pt>
                <c:pt idx="277">
                  <c:v>960.49533481287096</c:v>
                </c:pt>
                <c:pt idx="278">
                  <c:v>953.65428146178397</c:v>
                </c:pt>
                <c:pt idx="279">
                  <c:v>946.75073152722769</c:v>
                </c:pt>
                <c:pt idx="280">
                  <c:v>939.78535457761325</c:v>
                </c:pt>
                <c:pt idx="281">
                  <c:v>932.75882017229901</c:v>
                </c:pt>
                <c:pt idx="282">
                  <c:v>925.67179768342669</c:v>
                </c:pt>
                <c:pt idx="283">
                  <c:v>918.52495612096675</c:v>
                </c:pt>
                <c:pt idx="284">
                  <c:v>911.3189639610224</c:v>
                </c:pt>
                <c:pt idx="285">
                  <c:v>904.05448897743645</c:v>
                </c:pt>
                <c:pt idx="286">
                  <c:v>896.73219807674184</c:v>
                </c:pt>
                <c:pt idx="287">
                  <c:v>889.3527571364923</c:v>
                </c:pt>
                <c:pt idx="288">
                  <c:v>881.91683084700617</c:v>
                </c:pt>
                <c:pt idx="289">
                  <c:v>874.42508255655241</c:v>
                </c:pt>
                <c:pt idx="290">
                  <c:v>866.87817412000265</c:v>
                </c:pt>
                <c:pt idx="291">
                  <c:v>859.27676575097223</c:v>
                </c:pt>
                <c:pt idx="292">
                  <c:v>851.62151587746655</c:v>
                </c:pt>
                <c:pt idx="293">
                  <c:v>843.91308100104743</c:v>
                </c:pt>
                <c:pt idx="294">
                  <c:v>836.1521155595301</c:v>
                </c:pt>
                <c:pt idx="295">
                  <c:v>828.3392717932179</c:v>
                </c:pt>
                <c:pt idx="296">
                  <c:v>820.47519961467867</c:v>
                </c:pt>
                <c:pt idx="297">
                  <c:v>812.56054648206361</c:v>
                </c:pt>
                <c:pt idx="298">
                  <c:v>804.5959572759665</c:v>
                </c:pt>
                <c:pt idx="299">
                  <c:v>796.58207417981771</c:v>
                </c:pt>
                <c:pt idx="300">
                  <c:v>788.51953656380465</c:v>
                </c:pt>
                <c:pt idx="301">
                  <c:v>780.40898087230801</c:v>
                </c:pt>
                <c:pt idx="302">
                  <c:v>772.25104051483959</c:v>
                </c:pt>
                <c:pt idx="303">
                  <c:v>764.04634576046578</c:v>
                </c:pt>
                <c:pt idx="304">
                  <c:v>755.79552363569758</c:v>
                </c:pt>
                <c:pt idx="305">
                  <c:v>747.49919782582572</c:v>
                </c:pt>
                <c:pt idx="306">
                  <c:v>739.15798857967775</c:v>
                </c:pt>
                <c:pt idx="307">
                  <c:v>730.77251261777099</c:v>
                </c:pt>
                <c:pt idx="308">
                  <c:v>722.34338304383323</c:v>
                </c:pt>
                <c:pt idx="309">
                  <c:v>713.87120925966178</c:v>
                </c:pt>
                <c:pt idx="310">
                  <c:v>705.3565968832886</c:v>
                </c:pt>
                <c:pt idx="311">
                  <c:v>696.80014767041803</c:v>
                </c:pt>
                <c:pt idx="312">
                  <c:v>688.20245943910174</c:v>
                </c:pt>
                <c:pt idx="313">
                  <c:v>679.5641259976137</c:v>
                </c:pt>
                <c:pt idx="314">
                  <c:v>670.88573707548687</c:v>
                </c:pt>
                <c:pt idx="315">
                  <c:v>662.1678782576713</c:v>
                </c:pt>
                <c:pt idx="316">
                  <c:v>653.41113092177306</c:v>
                </c:pt>
                <c:pt idx="317">
                  <c:v>644.61607217833</c:v>
                </c:pt>
                <c:pt idx="318">
                  <c:v>635.78327481408201</c:v>
                </c:pt>
                <c:pt idx="319">
                  <c:v>626.91330723818999</c:v>
                </c:pt>
                <c:pt idx="320">
                  <c:v>618.00673343135804</c:v>
                </c:pt>
                <c:pt idx="321">
                  <c:v>609.06411289781192</c:v>
                </c:pt>
                <c:pt idx="322">
                  <c:v>600.086000620086</c:v>
                </c:pt>
                <c:pt idx="323">
                  <c:v>591.07294701657065</c:v>
                </c:pt>
                <c:pt idx="324">
                  <c:v>582.02549790177056</c:v>
                </c:pt>
                <c:pt idx="325">
                  <c:v>572.94419444922482</c:v>
                </c:pt>
                <c:pt idx="326">
                  <c:v>563.82957315703743</c:v>
                </c:pt>
                <c:pt idx="327">
                  <c:v>554.68216581596892</c:v>
                </c:pt>
                <c:pt idx="328">
                  <c:v>545.50249948003682</c:v>
                </c:pt>
                <c:pt idx="329">
                  <c:v>536.29109643957395</c:v>
                </c:pt>
                <c:pt idx="330">
                  <c:v>527.04847419669284</c:v>
                </c:pt>
                <c:pt idx="331">
                  <c:v>517.77514544310395</c:v>
                </c:pt>
                <c:pt idx="332">
                  <c:v>508.47161804023608</c:v>
                </c:pt>
                <c:pt idx="333">
                  <c:v>499.13839500160628</c:v>
                </c:pt>
                <c:pt idx="334">
                  <c:v>489.77597447738736</c:v>
                </c:pt>
                <c:pt idx="335">
                  <c:v>480.38484974112026</c:v>
                </c:pt>
                <c:pt idx="336">
                  <c:v>470.96550917851988</c:v>
                </c:pt>
                <c:pt idx="337">
                  <c:v>461.51843627832136</c:v>
                </c:pt>
                <c:pt idx="338">
                  <c:v>452.04410962511577</c:v>
                </c:pt>
                <c:pt idx="339">
                  <c:v>442.54300289412271</c:v>
                </c:pt>
                <c:pt idx="340">
                  <c:v>433.01558484784903</c:v>
                </c:pt>
                <c:pt idx="341">
                  <c:v>423.46231933458211</c:v>
                </c:pt>
                <c:pt idx="342">
                  <c:v>413.88366528866663</c:v>
                </c:pt>
                <c:pt idx="343">
                  <c:v>404.28007673251506</c:v>
                </c:pt>
                <c:pt idx="344">
                  <c:v>394.6520027803009</c:v>
                </c:pt>
                <c:pt idx="345">
                  <c:v>384.99988764328577</c:v>
                </c:pt>
                <c:pt idx="346">
                  <c:v>375.32417063673034</c:v>
                </c:pt>
                <c:pt idx="347">
                  <c:v>365.62528618834119</c:v>
                </c:pt>
                <c:pt idx="348">
                  <c:v>355.90366384820481</c:v>
                </c:pt>
                <c:pt idx="349">
                  <c:v>346.15972830016113</c:v>
                </c:pt>
                <c:pt idx="350">
                  <c:v>336.3938993745698</c:v>
                </c:pt>
                <c:pt idx="351">
                  <c:v>326.60659206242224</c:v>
                </c:pt>
                <c:pt idx="352">
                  <c:v>316.79821653075396</c:v>
                </c:pt>
                <c:pt idx="353">
                  <c:v>306.96917813931168</c:v>
                </c:pt>
                <c:pt idx="354">
                  <c:v>297.11987745843027</c:v>
                </c:pt>
                <c:pt idx="355">
                  <c:v>287.25071028807622</c:v>
                </c:pt>
                <c:pt idx="356">
                  <c:v>277.36206767801377</c:v>
                </c:pt>
                <c:pt idx="357">
                  <c:v>267.4543359490512</c:v>
                </c:pt>
                <c:pt idx="358">
                  <c:v>257.52789671532554</c:v>
                </c:pt>
                <c:pt idx="359">
                  <c:v>247.58312690758416</c:v>
                </c:pt>
                <c:pt idx="360">
                  <c:v>237.62039879742304</c:v>
                </c:pt>
                <c:pt idx="361">
                  <c:v>227.64008002244168</c:v>
                </c:pt>
                <c:pt idx="362">
                  <c:v>217.64253361227597</c:v>
                </c:pt>
                <c:pt idx="363">
                  <c:v>207.62811801547025</c:v>
                </c:pt>
                <c:pt idx="364">
                  <c:v>197.59718712715144</c:v>
                </c:pt>
                <c:pt idx="365">
                  <c:v>187.55009031746812</c:v>
                </c:pt>
                <c:pt idx="366">
                  <c:v>177.48717246075867</c:v>
                </c:pt>
                <c:pt idx="367">
                  <c:v>167.40877396541316</c:v>
                </c:pt>
                <c:pt idx="368">
                  <c:v>157.31523080439442</c:v>
                </c:pt>
                <c:pt idx="369">
                  <c:v>147.20687454638437</c:v>
                </c:pt>
                <c:pt idx="370">
                  <c:v>137.08403238752285</c:v>
                </c:pt>
                <c:pt idx="371">
                  <c:v>126.94702718370634</c:v>
                </c:pt>
                <c:pt idx="372">
                  <c:v>116.79617748341529</c:v>
                </c:pt>
                <c:pt idx="373">
                  <c:v>106.63179756103916</c:v>
                </c:pt>
                <c:pt idx="374">
                  <c:v>96.454197450669113</c:v>
                </c:pt>
                <c:pt idx="375">
                  <c:v>86.263682980329023</c:v>
                </c:pt>
                <c:pt idx="376">
                  <c:v>76.060555806616364</c:v>
                </c:pt>
                <c:pt idx="377">
                  <c:v>65.845113449724977</c:v>
                </c:pt>
                <c:pt idx="378">
                  <c:v>55.617649328822679</c:v>
                </c:pt>
                <c:pt idx="379">
                  <c:v>45.378452797757298</c:v>
                </c:pt>
                <c:pt idx="380">
                  <c:v>35.127809181065402</c:v>
                </c:pt>
                <c:pt idx="381">
                  <c:v>24.865999810258813</c:v>
                </c:pt>
                <c:pt idx="382">
                  <c:v>14.593302060364501</c:v>
                </c:pt>
                <c:pt idx="383">
                  <c:v>4.3099893866943493</c:v>
                </c:pt>
                <c:pt idx="384">
                  <c:v>-5.9836686381781998</c:v>
                </c:pt>
                <c:pt idx="385">
                  <c:v>-5.9939674069424145</c:v>
                </c:pt>
                <c:pt idx="386">
                  <c:v>-6.0042661856542168</c:v>
                </c:pt>
                <c:pt idx="387">
                  <c:v>-6.0145649743133465</c:v>
                </c:pt>
                <c:pt idx="388">
                  <c:v>-6.0248637729195442</c:v>
                </c:pt>
                <c:pt idx="389">
                  <c:v>-6.0351625814725507</c:v>
                </c:pt>
                <c:pt idx="390">
                  <c:v>-6.0454613999721065</c:v>
                </c:pt>
                <c:pt idx="391">
                  <c:v>-6.0557602284179515</c:v>
                </c:pt>
                <c:pt idx="392">
                  <c:v>-6.0660590668098262</c:v>
                </c:pt>
                <c:pt idx="393">
                  <c:v>-6.0763579151474705</c:v>
                </c:pt>
                <c:pt idx="394">
                  <c:v>-6.0866567734306258</c:v>
                </c:pt>
                <c:pt idx="395">
                  <c:v>-6.0969556416590311</c:v>
                </c:pt>
                <c:pt idx="396">
                  <c:v>-6.107254519832428</c:v>
                </c:pt>
                <c:pt idx="397">
                  <c:v>-6.117553407950556</c:v>
                </c:pt>
                <c:pt idx="398">
                  <c:v>-6.127852306013156</c:v>
                </c:pt>
                <c:pt idx="399">
                  <c:v>-6.1381512140199685</c:v>
                </c:pt>
                <c:pt idx="400">
                  <c:v>-6.1484501319707334</c:v>
                </c:pt>
                <c:pt idx="401">
                  <c:v>-6.1587490598651913</c:v>
                </c:pt>
                <c:pt idx="402">
                  <c:v>-6.1690479977030828</c:v>
                </c:pt>
                <c:pt idx="403">
                  <c:v>-6.1793469454841476</c:v>
                </c:pt>
                <c:pt idx="404">
                  <c:v>-6.1896459032081266</c:v>
                </c:pt>
                <c:pt idx="405">
                  <c:v>-6.1999448708747602</c:v>
                </c:pt>
                <c:pt idx="406">
                  <c:v>-6.2102438484837883</c:v>
                </c:pt>
                <c:pt idx="407">
                  <c:v>-6.2205428360349524</c:v>
                </c:pt>
                <c:pt idx="408">
                  <c:v>-6.2308418335279914</c:v>
                </c:pt>
                <c:pt idx="409">
                  <c:v>-6.2411408409626468</c:v>
                </c:pt>
                <c:pt idx="410">
                  <c:v>-6.2514398583386592</c:v>
                </c:pt>
                <c:pt idx="411">
                  <c:v>-6.2617388856557685</c:v>
                </c:pt>
                <c:pt idx="412">
                  <c:v>-6.2720379229137153</c:v>
                </c:pt>
                <c:pt idx="413">
                  <c:v>-6.2823369701122393</c:v>
                </c:pt>
                <c:pt idx="414">
                  <c:v>-6.2926360272510822</c:v>
                </c:pt>
                <c:pt idx="415">
                  <c:v>-6.3029350943299836</c:v>
                </c:pt>
                <c:pt idx="416">
                  <c:v>-6.3132341713486841</c:v>
                </c:pt>
                <c:pt idx="417">
                  <c:v>-6.3235332583069237</c:v>
                </c:pt>
                <c:pt idx="418">
                  <c:v>-6.3338323552044438</c:v>
                </c:pt>
                <c:pt idx="419">
                  <c:v>-6.3441314620409841</c:v>
                </c:pt>
                <c:pt idx="420">
                  <c:v>-6.3544305788162854</c:v>
                </c:pt>
                <c:pt idx="421">
                  <c:v>-6.3647297055300882</c:v>
                </c:pt>
                <c:pt idx="422">
                  <c:v>-6.3750288421821324</c:v>
                </c:pt>
                <c:pt idx="423">
                  <c:v>-6.3853279887721595</c:v>
                </c:pt>
                <c:pt idx="424">
                  <c:v>-6.3956271452999092</c:v>
                </c:pt>
                <c:pt idx="425">
                  <c:v>-6.4059263117651222</c:v>
                </c:pt>
                <c:pt idx="426">
                  <c:v>-6.4162254881675391</c:v>
                </c:pt>
                <c:pt idx="427">
                  <c:v>-6.4265246745068998</c:v>
                </c:pt>
                <c:pt idx="428">
                  <c:v>-6.4368238707829457</c:v>
                </c:pt>
                <c:pt idx="429">
                  <c:v>-6.4471230769954166</c:v>
                </c:pt>
                <c:pt idx="430">
                  <c:v>-6.4574222931440532</c:v>
                </c:pt>
                <c:pt idx="431">
                  <c:v>-6.4677215192285962</c:v>
                </c:pt>
                <c:pt idx="432">
                  <c:v>-6.4780207552487852</c:v>
                </c:pt>
                <c:pt idx="433">
                  <c:v>-6.4883200012043618</c:v>
                </c:pt>
                <c:pt idx="434">
                  <c:v>-6.4986192570950658</c:v>
                </c:pt>
                <c:pt idx="435">
                  <c:v>-6.5089185229206379</c:v>
                </c:pt>
                <c:pt idx="436">
                  <c:v>-6.5192177986808186</c:v>
                </c:pt>
                <c:pt idx="437">
                  <c:v>-6.5295170843753487</c:v>
                </c:pt>
                <c:pt idx="438">
                  <c:v>-6.5398163800039688</c:v>
                </c:pt>
                <c:pt idx="439">
                  <c:v>-6.5501156855664187</c:v>
                </c:pt>
                <c:pt idx="440">
                  <c:v>-6.5604150010624398</c:v>
                </c:pt>
                <c:pt idx="441">
                  <c:v>-6.570714326491772</c:v>
                </c:pt>
                <c:pt idx="442">
                  <c:v>-6.5810136618541559</c:v>
                </c:pt>
                <c:pt idx="443">
                  <c:v>-6.5913130071493322</c:v>
                </c:pt>
                <c:pt idx="444">
                  <c:v>-6.6016123623770415</c:v>
                </c:pt>
                <c:pt idx="445">
                  <c:v>-6.6119117275370245</c:v>
                </c:pt>
                <c:pt idx="446">
                  <c:v>-6.6222111026290209</c:v>
                </c:pt>
                <c:pt idx="447">
                  <c:v>-6.6325104876527723</c:v>
                </c:pt>
                <c:pt idx="448">
                  <c:v>-6.6428098826080184</c:v>
                </c:pt>
                <c:pt idx="449">
                  <c:v>-6.6531092874944999</c:v>
                </c:pt>
                <c:pt idx="450">
                  <c:v>-6.6634087023119584</c:v>
                </c:pt>
                <c:pt idx="451">
                  <c:v>-6.6737081270601335</c:v>
                </c:pt>
                <c:pt idx="452">
                  <c:v>-6.684007561738766</c:v>
                </c:pt>
                <c:pt idx="453">
                  <c:v>-6.6943070063475965</c:v>
                </c:pt>
                <c:pt idx="454">
                  <c:v>-6.7046064608863656</c:v>
                </c:pt>
                <c:pt idx="455">
                  <c:v>-6.714905925354814</c:v>
                </c:pt>
                <c:pt idx="456">
                  <c:v>-6.7252053997526815</c:v>
                </c:pt>
                <c:pt idx="457">
                  <c:v>-6.7355048840797096</c:v>
                </c:pt>
                <c:pt idx="458">
                  <c:v>-6.745804378335639</c:v>
                </c:pt>
                <c:pt idx="459">
                  <c:v>-6.7561038825202093</c:v>
                </c:pt>
                <c:pt idx="460">
                  <c:v>-6.7664033966331623</c:v>
                </c:pt>
                <c:pt idx="461">
                  <c:v>-6.7767029206742375</c:v>
                </c:pt>
                <c:pt idx="462">
                  <c:v>-6.7870024546431758</c:v>
                </c:pt>
                <c:pt idx="463">
                  <c:v>-6.7973019985397185</c:v>
                </c:pt>
                <c:pt idx="464">
                  <c:v>-6.8076015523636055</c:v>
                </c:pt>
                <c:pt idx="465">
                  <c:v>-6.8179011161145775</c:v>
                </c:pt>
                <c:pt idx="466">
                  <c:v>-6.8282006897923759</c:v>
                </c:pt>
                <c:pt idx="467">
                  <c:v>-6.8385002733967406</c:v>
                </c:pt>
                <c:pt idx="468">
                  <c:v>-6.8487998669274122</c:v>
                </c:pt>
                <c:pt idx="469">
                  <c:v>-6.8590994703841313</c:v>
                </c:pt>
                <c:pt idx="470">
                  <c:v>-6.8693990837666385</c:v>
                </c:pt>
                <c:pt idx="471">
                  <c:v>-6.8796987070746747</c:v>
                </c:pt>
                <c:pt idx="472">
                  <c:v>-6.8899983403079812</c:v>
                </c:pt>
                <c:pt idx="473">
                  <c:v>-6.9002979834662979</c:v>
                </c:pt>
                <c:pt idx="474">
                  <c:v>-6.9105976365493653</c:v>
                </c:pt>
                <c:pt idx="475">
                  <c:v>-6.9208972995569242</c:v>
                </c:pt>
                <c:pt idx="476">
                  <c:v>-6.9311969724887152</c:v>
                </c:pt>
                <c:pt idx="477">
                  <c:v>-6.941496655344479</c:v>
                </c:pt>
                <c:pt idx="478">
                  <c:v>-6.9517963481239562</c:v>
                </c:pt>
                <c:pt idx="479">
                  <c:v>-6.9620960508268883</c:v>
                </c:pt>
                <c:pt idx="480">
                  <c:v>-6.9723957634530151</c:v>
                </c:pt>
                <c:pt idx="481">
                  <c:v>-6.9826954860020773</c:v>
                </c:pt>
                <c:pt idx="482">
                  <c:v>-6.9929952184738156</c:v>
                </c:pt>
                <c:pt idx="483">
                  <c:v>-7.0032949608679713</c:v>
                </c:pt>
                <c:pt idx="484">
                  <c:v>-7.0135947131842844</c:v>
                </c:pt>
                <c:pt idx="485">
                  <c:v>-7.0238944754224963</c:v>
                </c:pt>
                <c:pt idx="486">
                  <c:v>-7.0341942475823469</c:v>
                </c:pt>
                <c:pt idx="487">
                  <c:v>-7.0444940296635776</c:v>
                </c:pt>
                <c:pt idx="488">
                  <c:v>-7.0547938216659283</c:v>
                </c:pt>
                <c:pt idx="489">
                  <c:v>-7.0650936235891404</c:v>
                </c:pt>
                <c:pt idx="490">
                  <c:v>-7.0753934354329546</c:v>
                </c:pt>
                <c:pt idx="491">
                  <c:v>-7.0856932571971116</c:v>
                </c:pt>
                <c:pt idx="492">
                  <c:v>-7.0959930888813512</c:v>
                </c:pt>
                <c:pt idx="493">
                  <c:v>-7.1062929304854148</c:v>
                </c:pt>
                <c:pt idx="494">
                  <c:v>-7.116592782009044</c:v>
                </c:pt>
                <c:pt idx="495">
                  <c:v>-7.1268926434519786</c:v>
                </c:pt>
                <c:pt idx="496">
                  <c:v>-7.1371925148139592</c:v>
                </c:pt>
                <c:pt idx="497">
                  <c:v>-7.1474923960947265</c:v>
                </c:pt>
                <c:pt idx="498">
                  <c:v>-7.1577922872940221</c:v>
                </c:pt>
                <c:pt idx="499">
                  <c:v>-7.1680921884115856</c:v>
                </c:pt>
                <c:pt idx="500">
                  <c:v>-7.1783920994471586</c:v>
                </c:pt>
                <c:pt idx="501">
                  <c:v>-7.1886920204004818</c:v>
                </c:pt>
                <c:pt idx="502">
                  <c:v>-7.1989919512712959</c:v>
                </c:pt>
                <c:pt idx="503">
                  <c:v>-7.2092918920593414</c:v>
                </c:pt>
                <c:pt idx="504">
                  <c:v>-7.2195918427643591</c:v>
                </c:pt>
                <c:pt idx="505">
                  <c:v>-7.2298918033860895</c:v>
                </c:pt>
                <c:pt idx="506">
                  <c:v>-7.2401917739242743</c:v>
                </c:pt>
                <c:pt idx="507">
                  <c:v>-7.2504917543786531</c:v>
                </c:pt>
                <c:pt idx="508">
                  <c:v>-7.2607917447489676</c:v>
                </c:pt>
                <c:pt idx="509">
                  <c:v>-7.2710917450349584</c:v>
                </c:pt>
                <c:pt idx="510">
                  <c:v>-7.2813917552363661</c:v>
                </c:pt>
                <c:pt idx="511">
                  <c:v>-7.2916917753529313</c:v>
                </c:pt>
                <c:pt idx="512">
                  <c:v>-7.3019918053843949</c:v>
                </c:pt>
                <c:pt idx="513">
                  <c:v>-7.3122918453304981</c:v>
                </c:pt>
                <c:pt idx="514">
                  <c:v>-7.3225918951909819</c:v>
                </c:pt>
                <c:pt idx="515">
                  <c:v>-7.3328919549655867</c:v>
                </c:pt>
                <c:pt idx="516">
                  <c:v>-7.3431920246540532</c:v>
                </c:pt>
                <c:pt idx="517">
                  <c:v>-7.3534921042561221</c:v>
                </c:pt>
                <c:pt idx="518">
                  <c:v>-7.363792193771534</c:v>
                </c:pt>
                <c:pt idx="519">
                  <c:v>-7.3740922932000306</c:v>
                </c:pt>
                <c:pt idx="520">
                  <c:v>-7.3843924025413523</c:v>
                </c:pt>
                <c:pt idx="521">
                  <c:v>-7.3946925217952399</c:v>
                </c:pt>
                <c:pt idx="522">
                  <c:v>-7.4049926509614341</c:v>
                </c:pt>
                <c:pt idx="523">
                  <c:v>-7.4152927900396755</c:v>
                </c:pt>
                <c:pt idx="524">
                  <c:v>-7.4255929390297055</c:v>
                </c:pt>
                <c:pt idx="525">
                  <c:v>-7.435893097931265</c:v>
                </c:pt>
                <c:pt idx="526">
                  <c:v>-7.4461932667440944</c:v>
                </c:pt>
                <c:pt idx="527">
                  <c:v>-7.4564934454679346</c:v>
                </c:pt>
                <c:pt idx="528">
                  <c:v>-7.4667936341025261</c:v>
                </c:pt>
                <c:pt idx="529">
                  <c:v>-7.4770938326476104</c:v>
                </c:pt>
                <c:pt idx="530">
                  <c:v>-7.4873940411029283</c:v>
                </c:pt>
                <c:pt idx="531">
                  <c:v>-7.4976942594682203</c:v>
                </c:pt>
                <c:pt idx="532">
                  <c:v>-7.5079944877432281</c:v>
                </c:pt>
                <c:pt idx="533">
                  <c:v>-7.5182947259276922</c:v>
                </c:pt>
                <c:pt idx="534">
                  <c:v>-7.5285949740213534</c:v>
                </c:pt>
                <c:pt idx="535">
                  <c:v>-7.5388952320239522</c:v>
                </c:pt>
                <c:pt idx="536">
                  <c:v>-7.5491954999352293</c:v>
                </c:pt>
                <c:pt idx="537">
                  <c:v>-7.5594957777549263</c:v>
                </c:pt>
                <c:pt idx="538">
                  <c:v>-7.5697960654827838</c:v>
                </c:pt>
                <c:pt idx="539">
                  <c:v>-7.5800963631185425</c:v>
                </c:pt>
                <c:pt idx="540">
                  <c:v>-7.5903966706619439</c:v>
                </c:pt>
                <c:pt idx="541">
                  <c:v>-7.6006969881127286</c:v>
                </c:pt>
                <c:pt idx="542">
                  <c:v>-7.6109973154706374</c:v>
                </c:pt>
                <c:pt idx="543">
                  <c:v>-7.6212976527354108</c:v>
                </c:pt>
                <c:pt idx="544">
                  <c:v>-7.6315979999067904</c:v>
                </c:pt>
                <c:pt idx="545">
                  <c:v>-7.6418983569845169</c:v>
                </c:pt>
                <c:pt idx="546">
                  <c:v>-7.6521987239683318</c:v>
                </c:pt>
                <c:pt idx="547">
                  <c:v>-7.6624991008579748</c:v>
                </c:pt>
                <c:pt idx="548">
                  <c:v>-7.6727994876531875</c:v>
                </c:pt>
                <c:pt idx="549">
                  <c:v>-7.6830998843537115</c:v>
                </c:pt>
                <c:pt idx="550">
                  <c:v>-7.6934002909592865</c:v>
                </c:pt>
                <c:pt idx="551">
                  <c:v>-7.703700707469654</c:v>
                </c:pt>
                <c:pt idx="552">
                  <c:v>-7.7140011338845547</c:v>
                </c:pt>
                <c:pt idx="553">
                  <c:v>-7.7243015702037301</c:v>
                </c:pt>
                <c:pt idx="554">
                  <c:v>-7.7346020164269209</c:v>
                </c:pt>
                <c:pt idx="555">
                  <c:v>-7.7449024725538678</c:v>
                </c:pt>
                <c:pt idx="556">
                  <c:v>-7.7552029385843122</c:v>
                </c:pt>
                <c:pt idx="557">
                  <c:v>-7.7655034145179949</c:v>
                </c:pt>
                <c:pt idx="558">
                  <c:v>-7.7758039003546564</c:v>
                </c:pt>
                <c:pt idx="559">
                  <c:v>-7.7861043960940384</c:v>
                </c:pt>
                <c:pt idx="560">
                  <c:v>-7.7964049017358814</c:v>
                </c:pt>
                <c:pt idx="561">
                  <c:v>-7.8067054172799262</c:v>
                </c:pt>
                <c:pt idx="562">
                  <c:v>-7.8170059427259142</c:v>
                </c:pt>
                <c:pt idx="563">
                  <c:v>-7.8273064780735861</c:v>
                </c:pt>
                <c:pt idx="564">
                  <c:v>-7.8376070233226836</c:v>
                </c:pt>
                <c:pt idx="565">
                  <c:v>-7.8479075784729471</c:v>
                </c:pt>
                <c:pt idx="566">
                  <c:v>-7.8582081435241173</c:v>
                </c:pt>
                <c:pt idx="567">
                  <c:v>-7.8685087184759359</c:v>
                </c:pt>
                <c:pt idx="568">
                  <c:v>-7.8788093033281434</c:v>
                </c:pt>
                <c:pt idx="569">
                  <c:v>-7.8891098980804806</c:v>
                </c:pt>
                <c:pt idx="570">
                  <c:v>-7.8994105027326889</c:v>
                </c:pt>
                <c:pt idx="571">
                  <c:v>-7.9097111172845098</c:v>
                </c:pt>
                <c:pt idx="572">
                  <c:v>-7.9200117417356832</c:v>
                </c:pt>
                <c:pt idx="573">
                  <c:v>-7.9303123760859515</c:v>
                </c:pt>
                <c:pt idx="574">
                  <c:v>-7.9406130203350545</c:v>
                </c:pt>
                <c:pt idx="575">
                  <c:v>-7.9509136744827336</c:v>
                </c:pt>
                <c:pt idx="576">
                  <c:v>-7.9612143385287304</c:v>
                </c:pt>
                <c:pt idx="577">
                  <c:v>-7.9715150124727856</c:v>
                </c:pt>
                <c:pt idx="578">
                  <c:v>-7.9818156963146398</c:v>
                </c:pt>
                <c:pt idx="579">
                  <c:v>-7.9921163900540346</c:v>
                </c:pt>
                <c:pt idx="580">
                  <c:v>-8.0024170936907097</c:v>
                </c:pt>
                <c:pt idx="581">
                  <c:v>-8.0127178072244085</c:v>
                </c:pt>
                <c:pt idx="582">
                  <c:v>-8.0230185306548698</c:v>
                </c:pt>
                <c:pt idx="583">
                  <c:v>-8.033319263981836</c:v>
                </c:pt>
                <c:pt idx="584">
                  <c:v>-8.0436200072050479</c:v>
                </c:pt>
                <c:pt idx="585">
                  <c:v>-8.053920760324246</c:v>
                </c:pt>
                <c:pt idx="586">
                  <c:v>-8.0642215233391727</c:v>
                </c:pt>
                <c:pt idx="587">
                  <c:v>-8.0745222962495689</c:v>
                </c:pt>
                <c:pt idx="588">
                  <c:v>-8.0848230790551749</c:v>
                </c:pt>
                <c:pt idx="589">
                  <c:v>-8.0951238717557317</c:v>
                </c:pt>
                <c:pt idx="590">
                  <c:v>-8.1054246743509797</c:v>
                </c:pt>
                <c:pt idx="591">
                  <c:v>-8.1157254868406614</c:v>
                </c:pt>
                <c:pt idx="592">
                  <c:v>-8.1260263092245175</c:v>
                </c:pt>
                <c:pt idx="593">
                  <c:v>-8.1363271415022886</c:v>
                </c:pt>
                <c:pt idx="594">
                  <c:v>-8.1466279836737154</c:v>
                </c:pt>
                <c:pt idx="595">
                  <c:v>-8.1569288357385403</c:v>
                </c:pt>
                <c:pt idx="596">
                  <c:v>-8.167229697696504</c:v>
                </c:pt>
                <c:pt idx="597">
                  <c:v>-8.177530569547347</c:v>
                </c:pt>
                <c:pt idx="598">
                  <c:v>-8.1878314512908119</c:v>
                </c:pt>
                <c:pt idx="599">
                  <c:v>-8.1981323429266393</c:v>
                </c:pt>
                <c:pt idx="600">
                  <c:v>-8.2084332444545698</c:v>
                </c:pt>
                <c:pt idx="601">
                  <c:v>-8.2187341558743441</c:v>
                </c:pt>
                <c:pt idx="602">
                  <c:v>-8.2290350771857028</c:v>
                </c:pt>
                <c:pt idx="603">
                  <c:v>-8.2393360083883884</c:v>
                </c:pt>
                <c:pt idx="604">
                  <c:v>-8.2496369494821415</c:v>
                </c:pt>
                <c:pt idx="605">
                  <c:v>-8.2599379004667046</c:v>
                </c:pt>
                <c:pt idx="606">
                  <c:v>-8.2702388613418165</c:v>
                </c:pt>
                <c:pt idx="607">
                  <c:v>-8.2805398321072197</c:v>
                </c:pt>
                <c:pt idx="608">
                  <c:v>-8.2908408127626565</c:v>
                </c:pt>
                <c:pt idx="609">
                  <c:v>-8.3011418033078659</c:v>
                </c:pt>
                <c:pt idx="610">
                  <c:v>-8.3114428037425903</c:v>
                </c:pt>
                <c:pt idx="611">
                  <c:v>-8.3217438140665703</c:v>
                </c:pt>
                <c:pt idx="612">
                  <c:v>-8.3320448342795466</c:v>
                </c:pt>
                <c:pt idx="613">
                  <c:v>-8.3423458643812616</c:v>
                </c:pt>
                <c:pt idx="614">
                  <c:v>-8.352646904371456</c:v>
                </c:pt>
                <c:pt idx="615">
                  <c:v>-8.3629479542498704</c:v>
                </c:pt>
                <c:pt idx="616">
                  <c:v>-8.3732490140162472</c:v>
                </c:pt>
                <c:pt idx="617">
                  <c:v>-8.3835500836703254</c:v>
                </c:pt>
                <c:pt idx="618">
                  <c:v>-8.3938511632118491</c:v>
                </c:pt>
                <c:pt idx="619">
                  <c:v>-8.4041522526405572</c:v>
                </c:pt>
                <c:pt idx="620">
                  <c:v>-8.4144533519561922</c:v>
                </c:pt>
                <c:pt idx="621">
                  <c:v>-8.4247544611584946</c:v>
                </c:pt>
                <c:pt idx="622">
                  <c:v>-8.4350555802472051</c:v>
                </c:pt>
                <c:pt idx="623">
                  <c:v>-8.4453567092220663</c:v>
                </c:pt>
                <c:pt idx="624">
                  <c:v>-8.4556578480828186</c:v>
                </c:pt>
                <c:pt idx="625">
                  <c:v>-8.4659589968292028</c:v>
                </c:pt>
                <c:pt idx="626">
                  <c:v>-8.4762601554609613</c:v>
                </c:pt>
                <c:pt idx="627">
                  <c:v>-8.4865613239778348</c:v>
                </c:pt>
                <c:pt idx="628">
                  <c:v>-8.4968625023795639</c:v>
                </c:pt>
                <c:pt idx="629">
                  <c:v>-8.507163690665891</c:v>
                </c:pt>
                <c:pt idx="630">
                  <c:v>-8.5174648888365567</c:v>
                </c:pt>
                <c:pt idx="631">
                  <c:v>-8.5277660968913018</c:v>
                </c:pt>
                <c:pt idx="632">
                  <c:v>-8.5380673148298687</c:v>
                </c:pt>
                <c:pt idx="633">
                  <c:v>-8.548368542651998</c:v>
                </c:pt>
                <c:pt idx="634">
                  <c:v>-8.5586697803574303</c:v>
                </c:pt>
                <c:pt idx="635">
                  <c:v>-8.5689710279459081</c:v>
                </c:pt>
                <c:pt idx="636">
                  <c:v>-8.5792722854171721</c:v>
                </c:pt>
                <c:pt idx="637">
                  <c:v>-8.5895735527709629</c:v>
                </c:pt>
                <c:pt idx="638">
                  <c:v>-8.5998748300070229</c:v>
                </c:pt>
                <c:pt idx="639">
                  <c:v>-8.6101761171250928</c:v>
                </c:pt>
                <c:pt idx="640">
                  <c:v>-8.6204774141249132</c:v>
                </c:pt>
                <c:pt idx="641">
                  <c:v>-8.6307787210062266</c:v>
                </c:pt>
                <c:pt idx="642">
                  <c:v>-8.6410800377687735</c:v>
                </c:pt>
                <c:pt idx="643">
                  <c:v>-8.6513813644122948</c:v>
                </c:pt>
                <c:pt idx="644">
                  <c:v>-8.6616827009365327</c:v>
                </c:pt>
                <c:pt idx="645">
                  <c:v>-8.671984047341228</c:v>
                </c:pt>
                <c:pt idx="646">
                  <c:v>-8.6822854036261212</c:v>
                </c:pt>
                <c:pt idx="647">
                  <c:v>-8.6925867697909549</c:v>
                </c:pt>
                <c:pt idx="648">
                  <c:v>-8.7028881458354697</c:v>
                </c:pt>
                <c:pt idx="649">
                  <c:v>-8.7131895317594079</c:v>
                </c:pt>
                <c:pt idx="650">
                  <c:v>-8.7234909275625103</c:v>
                </c:pt>
                <c:pt idx="651">
                  <c:v>-8.7337923332445175</c:v>
                </c:pt>
                <c:pt idx="652">
                  <c:v>-8.744093748805172</c:v>
                </c:pt>
                <c:pt idx="653">
                  <c:v>-8.7543951742442143</c:v>
                </c:pt>
                <c:pt idx="654">
                  <c:v>-8.764696609561387</c:v>
                </c:pt>
                <c:pt idx="655">
                  <c:v>-8.7749980547564288</c:v>
                </c:pt>
                <c:pt idx="656">
                  <c:v>-8.785299509829084</c:v>
                </c:pt>
                <c:pt idx="657">
                  <c:v>-8.7956009747790915</c:v>
                </c:pt>
                <c:pt idx="658">
                  <c:v>-8.8059024496061937</c:v>
                </c:pt>
                <c:pt idx="659">
                  <c:v>-8.8162039343101331</c:v>
                </c:pt>
                <c:pt idx="660">
                  <c:v>-8.8265054288906484</c:v>
                </c:pt>
                <c:pt idx="661">
                  <c:v>-8.8368069333474839</c:v>
                </c:pt>
                <c:pt idx="662">
                  <c:v>-8.8471084476803785</c:v>
                </c:pt>
                <c:pt idx="663">
                  <c:v>-8.8574099718890746</c:v>
                </c:pt>
                <c:pt idx="664">
                  <c:v>-8.8677115059733129</c:v>
                </c:pt>
                <c:pt idx="665">
                  <c:v>-8.8780130499328358</c:v>
                </c:pt>
                <c:pt idx="666">
                  <c:v>-8.8883146037673839</c:v>
                </c:pt>
                <c:pt idx="667">
                  <c:v>-8.8986161674766997</c:v>
                </c:pt>
                <c:pt idx="668">
                  <c:v>-8.9089177410605238</c:v>
                </c:pt>
                <c:pt idx="669">
                  <c:v>-8.9192193245185969</c:v>
                </c:pt>
                <c:pt idx="670">
                  <c:v>-8.9295209178506614</c:v>
                </c:pt>
                <c:pt idx="671">
                  <c:v>-8.9398225210564579</c:v>
                </c:pt>
                <c:pt idx="672">
                  <c:v>-8.9501241341357289</c:v>
                </c:pt>
                <c:pt idx="673">
                  <c:v>-8.9604257570882151</c:v>
                </c:pt>
                <c:pt idx="674">
                  <c:v>-8.970727389913657</c:v>
                </c:pt>
                <c:pt idx="675">
                  <c:v>-8.9810290326117972</c:v>
                </c:pt>
                <c:pt idx="676">
                  <c:v>-8.991330685182378</c:v>
                </c:pt>
                <c:pt idx="677">
                  <c:v>-9.0016323476251383</c:v>
                </c:pt>
                <c:pt idx="678">
                  <c:v>-9.0119340199398223</c:v>
                </c:pt>
                <c:pt idx="679">
                  <c:v>-9.022235702126169</c:v>
                </c:pt>
                <c:pt idx="680">
                  <c:v>-9.0325373941839207</c:v>
                </c:pt>
                <c:pt idx="681">
                  <c:v>-9.0428390961128198</c:v>
                </c:pt>
                <c:pt idx="682">
                  <c:v>-9.053140807912607</c:v>
                </c:pt>
                <c:pt idx="683">
                  <c:v>-9.063442529583023</c:v>
                </c:pt>
                <c:pt idx="684">
                  <c:v>-9.0737442611238102</c:v>
                </c:pt>
                <c:pt idx="685">
                  <c:v>-9.0840460025347092</c:v>
                </c:pt>
                <c:pt idx="686">
                  <c:v>-9.0943477538154625</c:v>
                </c:pt>
                <c:pt idx="687">
                  <c:v>-9.1046495149658107</c:v>
                </c:pt>
                <c:pt idx="688">
                  <c:v>-9.1149512859854944</c:v>
                </c:pt>
                <c:pt idx="689">
                  <c:v>-9.1252530668742562</c:v>
                </c:pt>
                <c:pt idx="690">
                  <c:v>-9.1355548576318384</c:v>
                </c:pt>
                <c:pt idx="691">
                  <c:v>-9.1458566582579817</c:v>
                </c:pt>
                <c:pt idx="692">
                  <c:v>-9.1561584687524267</c:v>
                </c:pt>
                <c:pt idx="693">
                  <c:v>-9.1664602891149158</c:v>
                </c:pt>
                <c:pt idx="694">
                  <c:v>-9.1767621193451898</c:v>
                </c:pt>
                <c:pt idx="695">
                  <c:v>-9.187063959442991</c:v>
                </c:pt>
                <c:pt idx="696">
                  <c:v>-9.1973658094080601</c:v>
                </c:pt>
                <c:pt idx="697">
                  <c:v>-9.2076676692401396</c:v>
                </c:pt>
                <c:pt idx="698">
                  <c:v>-9.21796953893897</c:v>
                </c:pt>
                <c:pt idx="699">
                  <c:v>-9.2282714185042938</c:v>
                </c:pt>
                <c:pt idx="700">
                  <c:v>-9.2385733079358516</c:v>
                </c:pt>
                <c:pt idx="701">
                  <c:v>-9.248875207233386</c:v>
                </c:pt>
                <c:pt idx="702">
                  <c:v>-9.2591771163966374</c:v>
                </c:pt>
                <c:pt idx="703">
                  <c:v>-9.2694790354253467</c:v>
                </c:pt>
                <c:pt idx="704">
                  <c:v>-9.2797809643192561</c:v>
                </c:pt>
                <c:pt idx="705">
                  <c:v>-9.2900829030781082</c:v>
                </c:pt>
                <c:pt idx="706">
                  <c:v>-9.3003848517016436</c:v>
                </c:pt>
                <c:pt idx="707">
                  <c:v>-9.3106868101896048</c:v>
                </c:pt>
                <c:pt idx="708">
                  <c:v>-9.3209887785417322</c:v>
                </c:pt>
                <c:pt idx="709">
                  <c:v>-9.3312907567577668</c:v>
                </c:pt>
                <c:pt idx="710">
                  <c:v>-9.3415927448374507</c:v>
                </c:pt>
                <c:pt idx="711">
                  <c:v>-9.3518947427805266</c:v>
                </c:pt>
                <c:pt idx="712">
                  <c:v>-9.362196750586735</c:v>
                </c:pt>
                <c:pt idx="713">
                  <c:v>-9.3724987682558165</c:v>
                </c:pt>
                <c:pt idx="714">
                  <c:v>-9.3828007957875137</c:v>
                </c:pt>
                <c:pt idx="715">
                  <c:v>-9.3931028331815689</c:v>
                </c:pt>
                <c:pt idx="716">
                  <c:v>-9.4034048804377228</c:v>
                </c:pt>
                <c:pt idx="717">
                  <c:v>-9.4137069375557161</c:v>
                </c:pt>
                <c:pt idx="718">
                  <c:v>-9.4240090045352911</c:v>
                </c:pt>
                <c:pt idx="719">
                  <c:v>-9.4343110813761903</c:v>
                </c:pt>
                <c:pt idx="720">
                  <c:v>-9.4446131680781544</c:v>
                </c:pt>
                <c:pt idx="721">
                  <c:v>-9.454915264640924</c:v>
                </c:pt>
                <c:pt idx="722">
                  <c:v>-9.4652173710642415</c:v>
                </c:pt>
                <c:pt idx="723">
                  <c:v>-9.4755194873478494</c:v>
                </c:pt>
                <c:pt idx="724">
                  <c:v>-9.4858216134914883</c:v>
                </c:pt>
                <c:pt idx="725">
                  <c:v>-9.4961237494949007</c:v>
                </c:pt>
                <c:pt idx="726">
                  <c:v>-9.5064258953578271</c:v>
                </c:pt>
                <c:pt idx="727">
                  <c:v>-9.5167280510800101</c:v>
                </c:pt>
                <c:pt idx="728">
                  <c:v>-9.5270302166611902</c:v>
                </c:pt>
                <c:pt idx="729">
                  <c:v>-9.5373323921011099</c:v>
                </c:pt>
                <c:pt idx="730">
                  <c:v>-9.5476345773995099</c:v>
                </c:pt>
                <c:pt idx="731">
                  <c:v>-9.5579367725561326</c:v>
                </c:pt>
                <c:pt idx="732">
                  <c:v>-9.5682389775707204</c:v>
                </c:pt>
                <c:pt idx="733">
                  <c:v>-9.5785411924430139</c:v>
                </c:pt>
                <c:pt idx="734">
                  <c:v>-9.5888434171727539</c:v>
                </c:pt>
                <c:pt idx="735">
                  <c:v>-9.5991456517596827</c:v>
                </c:pt>
                <c:pt idx="736">
                  <c:v>-9.6094478962035428</c:v>
                </c:pt>
                <c:pt idx="737">
                  <c:v>-9.6197501505040748</c:v>
                </c:pt>
                <c:pt idx="738">
                  <c:v>-9.6300524146610211</c:v>
                </c:pt>
                <c:pt idx="739">
                  <c:v>-9.6403546886741225</c:v>
                </c:pt>
                <c:pt idx="740">
                  <c:v>-9.6506569725431213</c:v>
                </c:pt>
                <c:pt idx="741">
                  <c:v>-9.6609592662677581</c:v>
                </c:pt>
                <c:pt idx="742">
                  <c:v>-9.6712615698477755</c:v>
                </c:pt>
                <c:pt idx="743">
                  <c:v>-9.6815638832829158</c:v>
                </c:pt>
                <c:pt idx="744">
                  <c:v>-9.6918662065729198</c:v>
                </c:pt>
                <c:pt idx="745">
                  <c:v>-9.7021685397175297</c:v>
                </c:pt>
                <c:pt idx="746">
                  <c:v>-9.7124708827164863</c:v>
                </c:pt>
                <c:pt idx="747">
                  <c:v>-9.722773235569532</c:v>
                </c:pt>
                <c:pt idx="748">
                  <c:v>-9.7330755982764074</c:v>
                </c:pt>
                <c:pt idx="749">
                  <c:v>-9.7433779708368551</c:v>
                </c:pt>
                <c:pt idx="750">
                  <c:v>-9.7536803532506156</c:v>
                </c:pt>
                <c:pt idx="751">
                  <c:v>-9.7639827455174331</c:v>
                </c:pt>
                <c:pt idx="752">
                  <c:v>-9.7742851476370465</c:v>
                </c:pt>
                <c:pt idx="753">
                  <c:v>-9.7845875596092</c:v>
                </c:pt>
                <c:pt idx="754">
                  <c:v>-9.7948899814336343</c:v>
                </c:pt>
                <c:pt idx="755">
                  <c:v>-9.80519241311009</c:v>
                </c:pt>
                <c:pt idx="756">
                  <c:v>-9.8154948546383096</c:v>
                </c:pt>
                <c:pt idx="757">
                  <c:v>-9.8257973060180355</c:v>
                </c:pt>
                <c:pt idx="758">
                  <c:v>-9.8360997672490083</c:v>
                </c:pt>
                <c:pt idx="759">
                  <c:v>-9.8464022383309704</c:v>
                </c:pt>
                <c:pt idx="760">
                  <c:v>-9.8567047192636625</c:v>
                </c:pt>
                <c:pt idx="761">
                  <c:v>-9.8670072100468271</c:v>
                </c:pt>
                <c:pt idx="762">
                  <c:v>-9.8773097106802066</c:v>
                </c:pt>
                <c:pt idx="763">
                  <c:v>-9.8876122211635415</c:v>
                </c:pt>
                <c:pt idx="764">
                  <c:v>-9.8979147414965745</c:v>
                </c:pt>
                <c:pt idx="765">
                  <c:v>-9.9082172716790478</c:v>
                </c:pt>
                <c:pt idx="766">
                  <c:v>-9.9185198117107021</c:v>
                </c:pt>
                <c:pt idx="767">
                  <c:v>-9.9288223615912781</c:v>
                </c:pt>
                <c:pt idx="768">
                  <c:v>-9.9391249213205199</c:v>
                </c:pt>
                <c:pt idx="769">
                  <c:v>-9.9494274908981684</c:v>
                </c:pt>
                <c:pt idx="770">
                  <c:v>-9.959730070323964</c:v>
                </c:pt>
                <c:pt idx="771">
                  <c:v>-9.9700326595976492</c:v>
                </c:pt>
                <c:pt idx="772">
                  <c:v>-9.9803352587189664</c:v>
                </c:pt>
                <c:pt idx="773">
                  <c:v>-9.9906378676876582</c:v>
                </c:pt>
                <c:pt idx="774">
                  <c:v>-10.000940486503465</c:v>
                </c:pt>
                <c:pt idx="775">
                  <c:v>-10.011243115166129</c:v>
                </c:pt>
                <c:pt idx="776">
                  <c:v>-10.021545753675392</c:v>
                </c:pt>
                <c:pt idx="777">
                  <c:v>-10.031848402030995</c:v>
                </c:pt>
                <c:pt idx="778">
                  <c:v>-10.04215106023268</c:v>
                </c:pt>
                <c:pt idx="779">
                  <c:v>-10.05245372828019</c:v>
                </c:pt>
                <c:pt idx="780">
                  <c:v>-10.062756406173266</c:v>
                </c:pt>
                <c:pt idx="781">
                  <c:v>-10.073059093911649</c:v>
                </c:pt>
                <c:pt idx="782">
                  <c:v>-10.083361791495081</c:v>
                </c:pt>
                <c:pt idx="783">
                  <c:v>-10.093664498923305</c:v>
                </c:pt>
                <c:pt idx="784">
                  <c:v>-10.103967216196063</c:v>
                </c:pt>
                <c:pt idx="785">
                  <c:v>-10.114269943313095</c:v>
                </c:pt>
                <c:pt idx="786">
                  <c:v>-10.124572680274145</c:v>
                </c:pt>
                <c:pt idx="787">
                  <c:v>-10.134875427078953</c:v>
                </c:pt>
                <c:pt idx="788">
                  <c:v>-10.145178183727261</c:v>
                </c:pt>
                <c:pt idx="789">
                  <c:v>-10.155480950218811</c:v>
                </c:pt>
                <c:pt idx="790">
                  <c:v>-10.165783726553345</c:v>
                </c:pt>
                <c:pt idx="791">
                  <c:v>-10.176086512730606</c:v>
                </c:pt>
                <c:pt idx="792">
                  <c:v>-10.186389308750334</c:v>
                </c:pt>
                <c:pt idx="793">
                  <c:v>-10.196692114612272</c:v>
                </c:pt>
                <c:pt idx="794">
                  <c:v>-10.206994930316162</c:v>
                </c:pt>
                <c:pt idx="795">
                  <c:v>-10.217297755861745</c:v>
                </c:pt>
                <c:pt idx="796">
                  <c:v>-10.227600591248763</c:v>
                </c:pt>
                <c:pt idx="797">
                  <c:v>-10.237903436476957</c:v>
                </c:pt>
                <c:pt idx="798">
                  <c:v>-10.248206291546071</c:v>
                </c:pt>
                <c:pt idx="799">
                  <c:v>-10.258509156455846</c:v>
                </c:pt>
                <c:pt idx="800">
                  <c:v>-10.268812031206023</c:v>
                </c:pt>
                <c:pt idx="801">
                  <c:v>-10.279114915796345</c:v>
                </c:pt>
                <c:pt idx="802">
                  <c:v>-10.289417810226553</c:v>
                </c:pt>
                <c:pt idx="803">
                  <c:v>-10.299720714496388</c:v>
                </c:pt>
                <c:pt idx="804">
                  <c:v>-10.310023628605594</c:v>
                </c:pt>
                <c:pt idx="805">
                  <c:v>-10.320326552553912</c:v>
                </c:pt>
                <c:pt idx="806">
                  <c:v>-10.330629486341083</c:v>
                </c:pt>
                <c:pt idx="807">
                  <c:v>-10.34093242996685</c:v>
                </c:pt>
                <c:pt idx="808">
                  <c:v>-10.351235383430955</c:v>
                </c:pt>
                <c:pt idx="809">
                  <c:v>-10.361538346733141</c:v>
                </c:pt>
                <c:pt idx="810">
                  <c:v>-10.371841319873148</c:v>
                </c:pt>
                <c:pt idx="811">
                  <c:v>-10.382144302850719</c:v>
                </c:pt>
                <c:pt idx="812">
                  <c:v>-10.392447295665594</c:v>
                </c:pt>
                <c:pt idx="813">
                  <c:v>-10.402750298317516</c:v>
                </c:pt>
                <c:pt idx="814">
                  <c:v>-10.413053310806227</c:v>
                </c:pt>
                <c:pt idx="815">
                  <c:v>-10.423356333131469</c:v>
                </c:pt>
                <c:pt idx="816">
                  <c:v>-10.433659365292984</c:v>
                </c:pt>
                <c:pt idx="817">
                  <c:v>-10.443962407290515</c:v>
                </c:pt>
                <c:pt idx="818">
                  <c:v>-10.454265459123802</c:v>
                </c:pt>
                <c:pt idx="819">
                  <c:v>-10.464568520792588</c:v>
                </c:pt>
                <c:pt idx="820">
                  <c:v>-10.474871592296614</c:v>
                </c:pt>
                <c:pt idx="821">
                  <c:v>-10.485174673635623</c:v>
                </c:pt>
                <c:pt idx="822">
                  <c:v>-10.495477764809356</c:v>
                </c:pt>
                <c:pt idx="823">
                  <c:v>-10.505780865817558</c:v>
                </c:pt>
                <c:pt idx="824">
                  <c:v>-10.516083976659967</c:v>
                </c:pt>
                <c:pt idx="825">
                  <c:v>-10.526387097336327</c:v>
                </c:pt>
                <c:pt idx="826">
                  <c:v>-10.536690227846378</c:v>
                </c:pt>
                <c:pt idx="827">
                  <c:v>-10.546993368189865</c:v>
                </c:pt>
                <c:pt idx="828">
                  <c:v>-10.557296518366527</c:v>
                </c:pt>
                <c:pt idx="829">
                  <c:v>-10.567599678376109</c:v>
                </c:pt>
                <c:pt idx="830">
                  <c:v>-10.577902848218351</c:v>
                </c:pt>
                <c:pt idx="831">
                  <c:v>-10.588206027892994</c:v>
                </c:pt>
                <c:pt idx="832">
                  <c:v>-10.598509217399782</c:v>
                </c:pt>
                <c:pt idx="833">
                  <c:v>-10.608812416738456</c:v>
                </c:pt>
                <c:pt idx="834">
                  <c:v>-10.619115625908758</c:v>
                </c:pt>
                <c:pt idx="835">
                  <c:v>-10.629418844910431</c:v>
                </c:pt>
                <c:pt idx="836">
                  <c:v>-10.639722073743217</c:v>
                </c:pt>
                <c:pt idx="837">
                  <c:v>-10.650025312406857</c:v>
                </c:pt>
                <c:pt idx="838">
                  <c:v>-10.660328560901092</c:v>
                </c:pt>
                <c:pt idx="839">
                  <c:v>-10.670631819225667</c:v>
                </c:pt>
                <c:pt idx="840">
                  <c:v>-10.680935087380321</c:v>
                </c:pt>
                <c:pt idx="841">
                  <c:v>-10.691238365364798</c:v>
                </c:pt>
                <c:pt idx="842">
                  <c:v>-10.70154165317884</c:v>
                </c:pt>
                <c:pt idx="843">
                  <c:v>-10.711844950822186</c:v>
                </c:pt>
                <c:pt idx="844">
                  <c:v>-10.722148258294583</c:v>
                </c:pt>
                <c:pt idx="845">
                  <c:v>-10.732451575595769</c:v>
                </c:pt>
                <c:pt idx="846">
                  <c:v>-10.742754902725489</c:v>
                </c:pt>
                <c:pt idx="847">
                  <c:v>-10.753058239683481</c:v>
                </c:pt>
                <c:pt idx="848">
                  <c:v>-10.763361586469491</c:v>
                </c:pt>
                <c:pt idx="849">
                  <c:v>-10.77366494308326</c:v>
                </c:pt>
                <c:pt idx="850">
                  <c:v>-10.783968309524528</c:v>
                </c:pt>
                <c:pt idx="851">
                  <c:v>-10.79427168579304</c:v>
                </c:pt>
                <c:pt idx="852">
                  <c:v>-10.804575071888538</c:v>
                </c:pt>
                <c:pt idx="853">
                  <c:v>-10.814878467810761</c:v>
                </c:pt>
                <c:pt idx="854">
                  <c:v>-10.825181873559453</c:v>
                </c:pt>
                <c:pt idx="855">
                  <c:v>-10.835485289134356</c:v>
                </c:pt>
                <c:pt idx="856">
                  <c:v>-10.845788714535212</c:v>
                </c:pt>
                <c:pt idx="857">
                  <c:v>-10.856092149761764</c:v>
                </c:pt>
                <c:pt idx="858">
                  <c:v>-10.866395594813753</c:v>
                </c:pt>
                <c:pt idx="859">
                  <c:v>-10.876699049690922</c:v>
                </c:pt>
                <c:pt idx="860">
                  <c:v>-10.887002514393012</c:v>
                </c:pt>
                <c:pt idx="861">
                  <c:v>-10.897305988919765</c:v>
                </c:pt>
                <c:pt idx="862">
                  <c:v>-10.907609473270924</c:v>
                </c:pt>
                <c:pt idx="863">
                  <c:v>-10.917912967446231</c:v>
                </c:pt>
                <c:pt idx="864">
                  <c:v>-10.928216471445428</c:v>
                </c:pt>
                <c:pt idx="865">
                  <c:v>-10.938519985268256</c:v>
                </c:pt>
                <c:pt idx="866">
                  <c:v>-10.948823508914458</c:v>
                </c:pt>
                <c:pt idx="867">
                  <c:v>-10.959127042383777</c:v>
                </c:pt>
                <c:pt idx="868">
                  <c:v>-10.969430585675953</c:v>
                </c:pt>
                <c:pt idx="869">
                  <c:v>-10.979734138790731</c:v>
                </c:pt>
                <c:pt idx="870">
                  <c:v>-10.99003770172785</c:v>
                </c:pt>
                <c:pt idx="871">
                  <c:v>-11.000341274487054</c:v>
                </c:pt>
                <c:pt idx="872">
                  <c:v>-11.010644857068085</c:v>
                </c:pt>
                <c:pt idx="873">
                  <c:v>-11.020948449470685</c:v>
                </c:pt>
                <c:pt idx="874">
                  <c:v>-11.031252051694596</c:v>
                </c:pt>
                <c:pt idx="875">
                  <c:v>-11.04155566373956</c:v>
                </c:pt>
                <c:pt idx="876">
                  <c:v>-11.051859285605319</c:v>
                </c:pt>
                <c:pt idx="877">
                  <c:v>-11.062162917291616</c:v>
                </c:pt>
                <c:pt idx="878">
                  <c:v>-11.072466558798192</c:v>
                </c:pt>
                <c:pt idx="879">
                  <c:v>-11.08277021012479</c:v>
                </c:pt>
                <c:pt idx="880">
                  <c:v>-11.093073871271153</c:v>
                </c:pt>
                <c:pt idx="881">
                  <c:v>-11.103377542237022</c:v>
                </c:pt>
                <c:pt idx="882">
                  <c:v>-11.113681223022139</c:v>
                </c:pt>
                <c:pt idx="883">
                  <c:v>-11.123984913626247</c:v>
                </c:pt>
                <c:pt idx="884">
                  <c:v>-11.134288614049087</c:v>
                </c:pt>
                <c:pt idx="885">
                  <c:v>-11.144592324290402</c:v>
                </c:pt>
                <c:pt idx="886">
                  <c:v>-11.154896044349934</c:v>
                </c:pt>
                <c:pt idx="887">
                  <c:v>-11.165199774227426</c:v>
                </c:pt>
                <c:pt idx="888">
                  <c:v>-11.175503513922619</c:v>
                </c:pt>
                <c:pt idx="889">
                  <c:v>-11.185807263435256</c:v>
                </c:pt>
                <c:pt idx="890">
                  <c:v>-11.196111022765079</c:v>
                </c:pt>
                <c:pt idx="891">
                  <c:v>-11.206414791911829</c:v>
                </c:pt>
                <c:pt idx="892">
                  <c:v>-11.216718570875249</c:v>
                </c:pt>
                <c:pt idx="893">
                  <c:v>-11.227022359655082</c:v>
                </c:pt>
                <c:pt idx="894">
                  <c:v>-11.23732615825107</c:v>
                </c:pt>
                <c:pt idx="895">
                  <c:v>-11.247629966662956</c:v>
                </c:pt>
                <c:pt idx="896">
                  <c:v>-11.257933784890479</c:v>
                </c:pt>
                <c:pt idx="897">
                  <c:v>-11.268237612933385</c:v>
                </c:pt>
                <c:pt idx="898">
                  <c:v>-11.278541450791414</c:v>
                </c:pt>
                <c:pt idx="899">
                  <c:v>-11.288845298464308</c:v>
                </c:pt>
                <c:pt idx="900">
                  <c:v>-11.29914915595181</c:v>
                </c:pt>
                <c:pt idx="901">
                  <c:v>-11.309453023253662</c:v>
                </c:pt>
                <c:pt idx="902">
                  <c:v>-11.319756900369606</c:v>
                </c:pt>
                <c:pt idx="903">
                  <c:v>-11.330060787299386</c:v>
                </c:pt>
                <c:pt idx="904">
                  <c:v>-11.340364684042743</c:v>
                </c:pt>
                <c:pt idx="905">
                  <c:v>-11.350668590599419</c:v>
                </c:pt>
                <c:pt idx="906">
                  <c:v>-11.360972506969157</c:v>
                </c:pt>
                <c:pt idx="907">
                  <c:v>-11.371276433151698</c:v>
                </c:pt>
                <c:pt idx="908">
                  <c:v>-11.381580369146786</c:v>
                </c:pt>
                <c:pt idx="909">
                  <c:v>-11.391884314954162</c:v>
                </c:pt>
                <c:pt idx="910">
                  <c:v>-11.402188270573568</c:v>
                </c:pt>
                <c:pt idx="911">
                  <c:v>-11.412492236004747</c:v>
                </c:pt>
                <c:pt idx="912">
                  <c:v>-11.422796211247441</c:v>
                </c:pt>
                <c:pt idx="913">
                  <c:v>-11.433100196301393</c:v>
                </c:pt>
                <c:pt idx="914">
                  <c:v>-11.443404191166344</c:v>
                </c:pt>
                <c:pt idx="915">
                  <c:v>-11.453708195842038</c:v>
                </c:pt>
                <c:pt idx="916">
                  <c:v>-11.464012210328217</c:v>
                </c:pt>
                <c:pt idx="917">
                  <c:v>-11.474316234624622</c:v>
                </c:pt>
                <c:pt idx="918">
                  <c:v>-11.484620268730996</c:v>
                </c:pt>
                <c:pt idx="919">
                  <c:v>-11.494924312647081</c:v>
                </c:pt>
                <c:pt idx="920">
                  <c:v>-11.50522836637262</c:v>
                </c:pt>
                <c:pt idx="921">
                  <c:v>-11.515532429907354</c:v>
                </c:pt>
                <c:pt idx="922">
                  <c:v>-11.525836503251028</c:v>
                </c:pt>
                <c:pt idx="923">
                  <c:v>-11.536140586403382</c:v>
                </c:pt>
                <c:pt idx="924">
                  <c:v>-11.546444679364159</c:v>
                </c:pt>
                <c:pt idx="925">
                  <c:v>-11.5567487821331</c:v>
                </c:pt>
                <c:pt idx="926">
                  <c:v>-11.567052894709949</c:v>
                </c:pt>
                <c:pt idx="927">
                  <c:v>-11.577357017094448</c:v>
                </c:pt>
                <c:pt idx="928">
                  <c:v>-11.587661149286339</c:v>
                </c:pt>
                <c:pt idx="929">
                  <c:v>-11.597965291285364</c:v>
                </c:pt>
                <c:pt idx="930">
                  <c:v>-11.608269443091267</c:v>
                </c:pt>
                <c:pt idx="931">
                  <c:v>-11.618573604703789</c:v>
                </c:pt>
                <c:pt idx="932">
                  <c:v>-11.628877776122673</c:v>
                </c:pt>
                <c:pt idx="933">
                  <c:v>-11.639181957347661</c:v>
                </c:pt>
                <c:pt idx="934">
                  <c:v>-11.649486148378495</c:v>
                </c:pt>
                <c:pt idx="935">
                  <c:v>-11.659790349214918</c:v>
                </c:pt>
                <c:pt idx="936">
                  <c:v>-11.670094559856672</c:v>
                </c:pt>
                <c:pt idx="937">
                  <c:v>-11.680398780303499</c:v>
                </c:pt>
                <c:pt idx="938">
                  <c:v>-11.690703010555142</c:v>
                </c:pt>
                <c:pt idx="939">
                  <c:v>-11.701007250611344</c:v>
                </c:pt>
                <c:pt idx="940">
                  <c:v>-11.711311500471846</c:v>
                </c:pt>
                <c:pt idx="941">
                  <c:v>-11.721615760136391</c:v>
                </c:pt>
                <c:pt idx="942">
                  <c:v>-11.731920029604721</c:v>
                </c:pt>
                <c:pt idx="943">
                  <c:v>-11.74222430887658</c:v>
                </c:pt>
                <c:pt idx="944">
                  <c:v>-11.752528597951708</c:v>
                </c:pt>
                <c:pt idx="945">
                  <c:v>-11.762832896829849</c:v>
                </c:pt>
                <c:pt idx="946">
                  <c:v>-11.773137205510745</c:v>
                </c:pt>
                <c:pt idx="947">
                  <c:v>-11.783441523994139</c:v>
                </c:pt>
                <c:pt idx="948">
                  <c:v>-11.793745852279772</c:v>
                </c:pt>
                <c:pt idx="949">
                  <c:v>-11.804050190367388</c:v>
                </c:pt>
                <c:pt idx="950">
                  <c:v>-11.814354538256728</c:v>
                </c:pt>
                <c:pt idx="951">
                  <c:v>-11.824658895947534</c:v>
                </c:pt>
                <c:pt idx="952">
                  <c:v>-11.834963263439551</c:v>
                </c:pt>
                <c:pt idx="953">
                  <c:v>-11.845267640732519</c:v>
                </c:pt>
                <c:pt idx="954">
                  <c:v>-11.855572027826183</c:v>
                </c:pt>
                <c:pt idx="955">
                  <c:v>-11.865876424720282</c:v>
                </c:pt>
                <c:pt idx="956">
                  <c:v>-11.876180831414562</c:v>
                </c:pt>
                <c:pt idx="957">
                  <c:v>-11.886485247908762</c:v>
                </c:pt>
                <c:pt idx="958">
                  <c:v>-11.896789674202628</c:v>
                </c:pt>
                <c:pt idx="959">
                  <c:v>-11.907094110295899</c:v>
                </c:pt>
                <c:pt idx="960">
                  <c:v>-11.917398556188321</c:v>
                </c:pt>
                <c:pt idx="961">
                  <c:v>-11.927703011879633</c:v>
                </c:pt>
                <c:pt idx="962">
                  <c:v>-11.938007477369579</c:v>
                </c:pt>
                <c:pt idx="963">
                  <c:v>-11.948311952657903</c:v>
                </c:pt>
                <c:pt idx="964">
                  <c:v>-11.958616437744345</c:v>
                </c:pt>
                <c:pt idx="965">
                  <c:v>-11.968920932628649</c:v>
                </c:pt>
                <c:pt idx="966">
                  <c:v>-11.979225437310557</c:v>
                </c:pt>
                <c:pt idx="967">
                  <c:v>-11.989529951789811</c:v>
                </c:pt>
                <c:pt idx="968">
                  <c:v>-11.999834476066153</c:v>
                </c:pt>
                <c:pt idx="969">
                  <c:v>-12.010139010139328</c:v>
                </c:pt>
                <c:pt idx="970">
                  <c:v>-12.020443554009077</c:v>
                </c:pt>
                <c:pt idx="971">
                  <c:v>-12.030748107675143</c:v>
                </c:pt>
                <c:pt idx="972">
                  <c:v>-12.041052671137267</c:v>
                </c:pt>
                <c:pt idx="973">
                  <c:v>-12.051357244395192</c:v>
                </c:pt>
                <c:pt idx="974">
                  <c:v>-12.061661827448662</c:v>
                </c:pt>
                <c:pt idx="975">
                  <c:v>-12.071966420297418</c:v>
                </c:pt>
                <c:pt idx="976">
                  <c:v>-12.082271022941203</c:v>
                </c:pt>
                <c:pt idx="977">
                  <c:v>-12.09257563537976</c:v>
                </c:pt>
                <c:pt idx="978">
                  <c:v>-12.10288025761283</c:v>
                </c:pt>
                <c:pt idx="979">
                  <c:v>-12.113184889640156</c:v>
                </c:pt>
                <c:pt idx="980">
                  <c:v>-12.123489531461482</c:v>
                </c:pt>
                <c:pt idx="981">
                  <c:v>-12.133794183076549</c:v>
                </c:pt>
                <c:pt idx="982">
                  <c:v>-12.144098844485102</c:v>
                </c:pt>
                <c:pt idx="983">
                  <c:v>-12.15440351568688</c:v>
                </c:pt>
                <c:pt idx="984">
                  <c:v>-12.164708196681628</c:v>
                </c:pt>
                <c:pt idx="985">
                  <c:v>-12.175012887469087</c:v>
                </c:pt>
                <c:pt idx="986">
                  <c:v>-12.185317588049001</c:v>
                </c:pt>
                <c:pt idx="987">
                  <c:v>-12.195622298421112</c:v>
                </c:pt>
                <c:pt idx="988">
                  <c:v>-12.205927018585163</c:v>
                </c:pt>
                <c:pt idx="989">
                  <c:v>-12.216231748540896</c:v>
                </c:pt>
                <c:pt idx="990">
                  <c:v>-12.226536488288053</c:v>
                </c:pt>
                <c:pt idx="991">
                  <c:v>-12.236841237826377</c:v>
                </c:pt>
                <c:pt idx="992">
                  <c:v>-12.247145997155611</c:v>
                </c:pt>
                <c:pt idx="993">
                  <c:v>-12.257450766275499</c:v>
                </c:pt>
                <c:pt idx="994">
                  <c:v>-12.26775554518578</c:v>
                </c:pt>
                <c:pt idx="995">
                  <c:v>-12.278060333886199</c:v>
                </c:pt>
                <c:pt idx="996">
                  <c:v>-12.288365132376498</c:v>
                </c:pt>
                <c:pt idx="997">
                  <c:v>-12.298669940656421</c:v>
                </c:pt>
                <c:pt idx="998">
                  <c:v>-12.308974758725709</c:v>
                </c:pt>
                <c:pt idx="999">
                  <c:v>-12.319279586584104</c:v>
                </c:pt>
                <c:pt idx="1000">
                  <c:v>-12.329584424231349</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0.75307499999999994</c:v>
                </c:pt>
                <c:pt idx="2">
                  <c:v>1.5060499999999999</c:v>
                </c:pt>
                <c:pt idx="3">
                  <c:v>2.2590249999999998</c:v>
                </c:pt>
                <c:pt idx="4">
                  <c:v>3.012</c:v>
                </c:pt>
                <c:pt idx="5">
                  <c:v>3.7649750000000002</c:v>
                </c:pt>
                <c:pt idx="6">
                  <c:v>4.517949999999999</c:v>
                </c:pt>
                <c:pt idx="7">
                  <c:v>5.2709249999999992</c:v>
                </c:pt>
                <c:pt idx="8">
                  <c:v>6.0238999999999994</c:v>
                </c:pt>
              </c:numCache>
            </c:numRef>
          </c:xVal>
          <c:yVal>
            <c:numRef>
              <c:f>Abaco!$K$43:$K$51</c:f>
              <c:numCache>
                <c:formatCode>General" m/s"</c:formatCode>
                <c:ptCount val="9"/>
                <c:pt idx="0">
                  <c:v>1.0003435820197859</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1E-4</c:v>
                </c:pt>
                <c:pt idx="1">
                  <c:v>0.75307499999999994</c:v>
                </c:pt>
                <c:pt idx="2">
                  <c:v>1.5060499999999999</c:v>
                </c:pt>
                <c:pt idx="3">
                  <c:v>2.2590249999999998</c:v>
                </c:pt>
                <c:pt idx="4">
                  <c:v>3.012</c:v>
                </c:pt>
                <c:pt idx="5">
                  <c:v>3.7649750000000002</c:v>
                </c:pt>
                <c:pt idx="6">
                  <c:v>4.517949999999999</c:v>
                </c:pt>
                <c:pt idx="7">
                  <c:v>5.2709249999999992</c:v>
                </c:pt>
                <c:pt idx="8">
                  <c:v>6.0238999999999994</c:v>
                </c:pt>
              </c:numCache>
            </c:numRef>
          </c:xVal>
          <c:yVal>
            <c:numRef>
              <c:f>Abaco!$K$52:$K$60</c:f>
              <c:numCache>
                <c:formatCode>General" m/s"</c:formatCode>
                <c:ptCount val="9"/>
                <c:pt idx="0">
                  <c:v>0.50017179242982535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1E-4</c:v>
                </c:pt>
                <c:pt idx="1">
                  <c:v>0.75307499999999994</c:v>
                </c:pt>
                <c:pt idx="2">
                  <c:v>1.5060499999999999</c:v>
                </c:pt>
                <c:pt idx="3">
                  <c:v>2.2590249999999998</c:v>
                </c:pt>
                <c:pt idx="4">
                  <c:v>3.012</c:v>
                </c:pt>
                <c:pt idx="5">
                  <c:v>3.7649750000000002</c:v>
                </c:pt>
                <c:pt idx="6">
                  <c:v>4.517949999999999</c:v>
                </c:pt>
                <c:pt idx="7">
                  <c:v>5.2709249999999992</c:v>
                </c:pt>
                <c:pt idx="8">
                  <c:v>6.0238999999999994</c:v>
                </c:pt>
              </c:numCache>
            </c:numRef>
          </c:xVal>
          <c:yVal>
            <c:numRef>
              <c:f>Abaco!$K$61:$K$69</c:f>
              <c:numCache>
                <c:formatCode>General" m/s"</c:formatCode>
                <c:ptCount val="9"/>
                <c:pt idx="0">
                  <c:v>0.33344786161988355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0.75307499999999994</c:v>
                </c:pt>
                <c:pt idx="2">
                  <c:v>1.5060499999999999</c:v>
                </c:pt>
                <c:pt idx="3">
                  <c:v>2.2590249999999998</c:v>
                </c:pt>
                <c:pt idx="4">
                  <c:v>3.012</c:v>
                </c:pt>
                <c:pt idx="5">
                  <c:v>3.7649750000000002</c:v>
                </c:pt>
                <c:pt idx="6">
                  <c:v>4.517949999999999</c:v>
                </c:pt>
                <c:pt idx="7">
                  <c:v>5.2709249999999992</c:v>
                </c:pt>
                <c:pt idx="8">
                  <c:v>6.0238999999999994</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1E-4</c:v>
                </c:pt>
                <c:pt idx="1">
                  <c:v>0.75307499999999994</c:v>
                </c:pt>
                <c:pt idx="2">
                  <c:v>1.5060499999999999</c:v>
                </c:pt>
                <c:pt idx="3">
                  <c:v>2.2590249999999998</c:v>
                </c:pt>
                <c:pt idx="4">
                  <c:v>3.012</c:v>
                </c:pt>
                <c:pt idx="5">
                  <c:v>3.7649750000000002</c:v>
                </c:pt>
                <c:pt idx="6">
                  <c:v>4.517949999999999</c:v>
                </c:pt>
                <c:pt idx="7">
                  <c:v>5.2709249999999992</c:v>
                </c:pt>
                <c:pt idx="8">
                  <c:v>6.0238999999999994</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1E-4</c:v>
                </c:pt>
                <c:pt idx="1">
                  <c:v>0.75307499999999994</c:v>
                </c:pt>
                <c:pt idx="2">
                  <c:v>1.5060499999999999</c:v>
                </c:pt>
                <c:pt idx="3">
                  <c:v>2.2590249999999998</c:v>
                </c:pt>
                <c:pt idx="4">
                  <c:v>3.012</c:v>
                </c:pt>
                <c:pt idx="5">
                  <c:v>3.7649750000000002</c:v>
                </c:pt>
                <c:pt idx="6">
                  <c:v>4.517949999999999</c:v>
                </c:pt>
                <c:pt idx="7">
                  <c:v>5.2709249999999992</c:v>
                </c:pt>
                <c:pt idx="8">
                  <c:v>6.0238999999999994</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0.75307499999999994</c:v>
                </c:pt>
                <c:pt idx="2">
                  <c:v>1.5060499999999999</c:v>
                </c:pt>
                <c:pt idx="3">
                  <c:v>2.2590249999999998</c:v>
                </c:pt>
                <c:pt idx="4">
                  <c:v>3.012</c:v>
                </c:pt>
                <c:pt idx="5">
                  <c:v>3.7649750000000002</c:v>
                </c:pt>
                <c:pt idx="6">
                  <c:v>4.517949999999999</c:v>
                </c:pt>
                <c:pt idx="7">
                  <c:v>5.2709249999999992</c:v>
                </c:pt>
                <c:pt idx="8">
                  <c:v>6.0238999999999994</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1E-4</c:v>
                </c:pt>
                <c:pt idx="1">
                  <c:v>0.75307499999999994</c:v>
                </c:pt>
                <c:pt idx="2">
                  <c:v>1.5060499999999999</c:v>
                </c:pt>
                <c:pt idx="3">
                  <c:v>2.2590249999999998</c:v>
                </c:pt>
                <c:pt idx="4">
                  <c:v>3.012</c:v>
                </c:pt>
                <c:pt idx="5">
                  <c:v>3.7649750000000002</c:v>
                </c:pt>
                <c:pt idx="6">
                  <c:v>4.517949999999999</c:v>
                </c:pt>
                <c:pt idx="7">
                  <c:v>5.2709249999999992</c:v>
                </c:pt>
                <c:pt idx="8">
                  <c:v>6.0238999999999994</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1E-4</c:v>
                </c:pt>
                <c:pt idx="1">
                  <c:v>0.75307499999999994</c:v>
                </c:pt>
                <c:pt idx="2">
                  <c:v>1.5060499999999999</c:v>
                </c:pt>
                <c:pt idx="3">
                  <c:v>2.2590249999999998</c:v>
                </c:pt>
                <c:pt idx="4">
                  <c:v>3.012</c:v>
                </c:pt>
                <c:pt idx="5">
                  <c:v>3.7649750000000002</c:v>
                </c:pt>
                <c:pt idx="6">
                  <c:v>4.517949999999999</c:v>
                </c:pt>
                <c:pt idx="7">
                  <c:v>5.2709249999999992</c:v>
                </c:pt>
                <c:pt idx="8">
                  <c:v>6.0238999999999994</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3011"/>
</file>

<file path=xl/ctrlProps/ctrlProp3.xml><?xml version="1.0" encoding="utf-8"?>
<formControlPr xmlns="http://schemas.microsoft.com/office/spreadsheetml/2009/9/main" objectType="Spin" dx="15" fmlaLink="$C$13" inc="50" max="30000" noThreeD="1" page="10" val="543"/>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992"/>
</file>

<file path=xl/ctrlProps/ctrlProp12.xml><?xml version="1.0" encoding="utf-8"?>
<formControlPr xmlns="http://schemas.microsoft.com/office/spreadsheetml/2009/9/main" objectType="Spin" dx="15" fmlaLink="$C$12" inc="100" max="30000" noThreeD="1" page="10" val="3011"/>
</file>

<file path=xl/ctrlProps/ctrlProp13.xml><?xml version="1.0" encoding="utf-8"?>
<formControlPr xmlns="http://schemas.microsoft.com/office/spreadsheetml/2009/9/main" objectType="Spin" dx="15" fmlaLink="$C$12" inc="100" max="30000" noThreeD="1" page="10" val="3011"/>
</file>

<file path=xl/ctrlProps/ctrlProp14.xml><?xml version="1.0" encoding="utf-8"?>
<formControlPr xmlns="http://schemas.microsoft.com/office/spreadsheetml/2009/9/main" objectType="Spin" dx="15" fmlaLink="Stabilito!C12" inc="100" max="30000" noThreeD="1" page="10" val="3011"/>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3011"/>
</file>

<file path=xl/ctrlProps/ctrlProp20.xml><?xml version="1.0" encoding="utf-8"?>
<formControlPr xmlns="http://schemas.microsoft.com/office/spreadsheetml/2009/9/main" objectType="Spin" dx="15" fmlaLink="Stabilito!C12" inc="100" max="30000" noThreeD="1" page="10" val="3011"/>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pro24_4_4_new\Beta\beta_actif.xlsx" TargetMode="External"/><Relationship Id="rId1" Type="http://schemas.openxmlformats.org/officeDocument/2006/relationships/externalLinkPath" Target="beta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definedNames>
      <definedName name="MassePlein" refersTo="='Stabilito'!$M$14"/>
    </definedNames>
    <sheetDataSet>
      <sheetData sheetId="0">
        <row r="14">
          <cell r="M14">
            <v>3.0118999999999998</v>
          </cell>
        </row>
      </sheetData>
      <sheetData sheetId="1"/>
      <sheetData sheetId="2"/>
      <sheetData sheetId="3"/>
      <sheetData sheetId="4">
        <row r="14">
          <cell r="M14">
            <v>1.4429426675725594</v>
          </cell>
        </row>
      </sheetData>
      <sheetData sheetId="5"/>
      <sheetData sheetId="6"/>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15" zoomScaleNormal="115" zoomScaleSheetLayoutView="100" workbookViewId="0">
      <selection activeCell="C35" sqref="C35"/>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570</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0</v>
      </c>
      <c r="N6" s="555"/>
      <c r="O6" s="575">
        <v>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0</v>
      </c>
      <c r="N7" s="555"/>
      <c r="O7" s="575">
        <v>0</v>
      </c>
      <c r="P7" s="575"/>
      <c r="Q7" s="29"/>
    </row>
    <row r="8" spans="1:20" ht="12.75" customHeight="1" thickTop="1" x14ac:dyDescent="0.2">
      <c r="A8" s="25"/>
      <c r="B8" s="138" t="str">
        <f>IF(Lang="Français","Nom",IF(Lang="English","Name",""))</f>
        <v>Nom</v>
      </c>
      <c r="C8" s="556" t="s">
        <v>571</v>
      </c>
      <c r="D8" s="556"/>
      <c r="E8" s="90"/>
      <c r="K8" s="33"/>
      <c r="L8" s="139" t="str">
        <f>IF(Lang="Français","Diamètre     'D2'",IF(Lang="English","Diameter 'D2'",""))</f>
        <v>Diamètre     'D2'</v>
      </c>
      <c r="M8" s="554">
        <v>0</v>
      </c>
      <c r="N8" s="555"/>
      <c r="O8" s="575">
        <v>0</v>
      </c>
      <c r="P8" s="575"/>
      <c r="Q8" s="29"/>
    </row>
    <row r="9" spans="1:20" ht="12.75" customHeight="1" x14ac:dyDescent="0.2">
      <c r="A9" s="25"/>
      <c r="B9" s="138" t="s">
        <v>4</v>
      </c>
      <c r="C9" s="557" t="s">
        <v>568</v>
      </c>
      <c r="D9" s="557"/>
      <c r="E9" s="90"/>
      <c r="K9" s="33"/>
      <c r="L9" s="139" t="str">
        <f>IF(Lang="Français","Implantation 'x'",IF(Lang="English","Basement 'x'",""))</f>
        <v>Implantation 'x'</v>
      </c>
      <c r="M9" s="554">
        <v>0</v>
      </c>
      <c r="N9" s="555"/>
      <c r="O9" s="575">
        <v>0</v>
      </c>
      <c r="P9" s="575"/>
      <c r="Q9" s="29"/>
    </row>
    <row r="10" spans="1:20" ht="12.75" customHeight="1" x14ac:dyDescent="0.2">
      <c r="A10" s="25"/>
      <c r="B10" s="138" t="s">
        <v>563</v>
      </c>
      <c r="C10" s="537" t="str">
        <f>IF((LEFT(Type_fusee,4)="Mini"),"MF",(IF((RIGHT(Type_fusee,1)="."),"FX","")))</f>
        <v>FX</v>
      </c>
      <c r="D10" s="538">
        <v>0</v>
      </c>
      <c r="E10" s="539" t="str">
        <f>IF(C10="","",C10&amp;D10)</f>
        <v>FX0</v>
      </c>
      <c r="K10" s="33"/>
      <c r="Q10" s="29"/>
    </row>
    <row r="11" spans="1:20" ht="12.75" customHeight="1" x14ac:dyDescent="0.2">
      <c r="A11" s="25"/>
      <c r="B11" s="139" t="s">
        <v>54</v>
      </c>
      <c r="C11" s="563" t="s">
        <v>575</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cm="1">
        <f t="array" aca="1" ref="C12" ca="1">[1]!MassePlein*1000</f>
        <v>3011.8999999999996</v>
      </c>
      <c r="D12" s="34" t="s">
        <v>423</v>
      </c>
      <c r="L12" s="108" t="str">
        <f>IF(Lang="Français","Masse propu",IF(Lang="English","Motor Mass",""))</f>
        <v>Masse propu</v>
      </c>
      <c r="M12" s="109">
        <f ca="1">MpropuPlein</f>
        <v>1E-4</v>
      </c>
      <c r="N12" s="587">
        <f ca="1">MpropuVide</f>
        <v>0</v>
      </c>
      <c r="O12" s="588"/>
      <c r="P12" s="110" t="s">
        <v>14</v>
      </c>
      <c r="Q12" s="29"/>
      <c r="S12" s="386" t="str">
        <f>IF(Lang="Français","Haut",IF(Lang="English","Top",""))</f>
        <v>Haut</v>
      </c>
      <c r="T12" s="387">
        <f ca="1">XpropuRef-Long_propu</f>
        <v>942</v>
      </c>
    </row>
    <row r="13" spans="1:20" ht="12.75" customHeight="1" x14ac:dyDescent="0.2">
      <c r="A13" s="25"/>
      <c r="B13" s="139" t="str">
        <f>IF(Lang="Français","Centre de Masse",IF(Lang="English","Center of Mass",""))</f>
        <v>Centre de Masse</v>
      </c>
      <c r="C13" s="35">
        <v>543</v>
      </c>
      <c r="D13" s="34" t="s">
        <v>423</v>
      </c>
      <c r="L13" s="108" t="str">
        <f>IF(Lang="Français","CdM propu",IF(Lang="English","Motor CoM",""))</f>
        <v>CdM propu</v>
      </c>
      <c r="M13" s="111">
        <f ca="1">XpropuPlein</f>
        <v>0</v>
      </c>
      <c r="N13" s="585">
        <f ca="1">XpropuVide</f>
        <v>0</v>
      </c>
      <c r="O13" s="586"/>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54">
        <v>992</v>
      </c>
      <c r="D14" s="555"/>
      <c r="L14" s="108" t="str">
        <f>IF(Lang="Français","Masse fusée",IF(Lang="English","Rocket Mass",""))</f>
        <v>Masse fusée</v>
      </c>
      <c r="M14" s="112">
        <f ca="1">MasseSans+MpropuPlein</f>
        <v>3.012</v>
      </c>
      <c r="N14" s="567">
        <f ca="1">MasseSans+MpropuVide</f>
        <v>3.0118999999999998</v>
      </c>
      <c r="O14" s="568"/>
      <c r="P14" s="109">
        <f ca="1">IF(OR(D12="sans propu",D12="without motor"),C12/1000,IF(OR(D12="avec propu vide",D12="with empty motor"),C12/1000-MpropuVide,IF(OR(D12="avec propu plein",D12="with loaded motor"),C12/1000-MpropuPlein,"Erreur")))</f>
        <v>3.0118999999999998</v>
      </c>
      <c r="Q14" s="29"/>
      <c r="S14" s="386" t="str">
        <f>IF(Lang="Français","Bas",IF(Lang="English","Base",""))</f>
        <v>Bas</v>
      </c>
      <c r="T14" s="387">
        <f>XpropuRef</f>
        <v>942</v>
      </c>
    </row>
    <row r="15" spans="1:20" ht="12.75" customHeight="1" x14ac:dyDescent="0.2">
      <c r="A15" s="25"/>
      <c r="B15" s="139" t="str">
        <f>IF(Lang="Français","Diamètre Réf.",IF(Lang="English","Ref. Diameter",""))</f>
        <v>Diamètre Réf.</v>
      </c>
      <c r="C15" s="554">
        <v>84</v>
      </c>
      <c r="D15" s="555"/>
      <c r="L15" s="175" t="str">
        <f>IF(Lang="Français","CdM fusée",IF(Lang="English","Rocket CoM",""))</f>
        <v>CdM fusée</v>
      </c>
      <c r="M15" s="176">
        <f ca="1">(XcgSans*MasseSans+(XpropuRef-Long_propu+XpropuPlein)*MpropuPlein)/MassePlein</f>
        <v>543.0132470119521</v>
      </c>
      <c r="N15" s="569">
        <f ca="1">(XcgSans*MasseSans+(XpropuRef-Long_propu+XpropuVide)*MpropuVide)/MasseVide</f>
        <v>543</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543</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762</v>
      </c>
    </row>
    <row r="18" spans="1:22" ht="12.75" customHeight="1" thickTop="1" x14ac:dyDescent="0.2">
      <c r="A18" s="25"/>
      <c r="B18" s="139" t="s">
        <v>54</v>
      </c>
      <c r="C18" s="544" t="s">
        <v>44</v>
      </c>
      <c r="D18" s="545"/>
      <c r="K18" s="37"/>
      <c r="L18" s="108" t="str">
        <f>IF(Lang="Français","Coiffe",IF(Lang="English","Nose Cone",""))</f>
        <v>Coiffe</v>
      </c>
      <c r="M18" s="547">
        <f>IF(LEFT(Forme_ogive,5)="Parab",1/2*Long_ogive,IF(LEFT(Forme_ogive,4)="Ogiv",7/15*Long_ogive,IF(LEFT(Forme_ogive,3)="Con",2/3*Long_ogive)))</f>
        <v>168</v>
      </c>
      <c r="N18" s="548"/>
      <c r="O18" s="546">
        <f>2*POWER(D_og/D_ref, 2)</f>
        <v>2</v>
      </c>
      <c r="P18" s="546"/>
      <c r="Q18" s="29"/>
      <c r="S18" s="386" t="str">
        <f>IF(Lang="Français","Emplanture","Root edge")</f>
        <v>Emplanture</v>
      </c>
      <c r="T18" s="387">
        <f>m_ail</f>
        <v>170</v>
      </c>
    </row>
    <row r="19" spans="1:22" ht="12.75" customHeight="1" x14ac:dyDescent="0.2">
      <c r="A19" s="25"/>
      <c r="B19" s="139" t="str">
        <f>IF(Lang="Français","Position du bas",IF(Lang="English","Basement",""))</f>
        <v>Position du bas</v>
      </c>
      <c r="C19" s="575">
        <v>942</v>
      </c>
      <c r="D19" s="575"/>
      <c r="L19" s="108" t="str">
        <f>IF(Lang="Français","Ailerons",IF(Lang="English","Fins",""))</f>
        <v>Ailerons</v>
      </c>
      <c r="M19" s="547">
        <f>(XCpa*Cnail-0.5*XCpi*Cni)/Cnai</f>
        <v>847.4</v>
      </c>
      <c r="N19" s="548"/>
      <c r="O19" s="549">
        <f>Cnail-Cni/2</f>
        <v>13.188330654492475</v>
      </c>
      <c r="P19" s="550"/>
      <c r="Q19" s="29"/>
      <c r="S19" s="386" t="str">
        <f>IF(Lang="Français","Bas","Base")</f>
        <v>Bas</v>
      </c>
      <c r="T19" s="387">
        <f>X_ail</f>
        <v>932</v>
      </c>
    </row>
    <row r="20" spans="1:22"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847.4</v>
      </c>
      <c r="N20" s="548"/>
      <c r="O20" s="546">
        <f>4*Q_ail*POWER((E_ail/D_ref),2)*(1+D_ail/(2*E_ail+D_ail))/(1+SQRT(1+POWER(2*f_ail/(m_ail+n_ail),2)))</f>
        <v>13.188330654492475</v>
      </c>
      <c r="P20" s="546"/>
      <c r="Q20" s="29"/>
    </row>
    <row r="21" spans="1:22"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2" ht="12.75" customHeight="1" thickTop="1" x14ac:dyDescent="0.2">
      <c r="A22" s="25"/>
      <c r="B22" s="139" t="str">
        <f>IF(Lang="Français","Forme",IF(Lang="English","Shape",""))</f>
        <v>Forme</v>
      </c>
      <c r="C22" s="577" t="s">
        <v>569</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2" ht="12.75" customHeight="1" x14ac:dyDescent="0.2">
      <c r="A23" s="25"/>
      <c r="B23" s="139" t="str">
        <f>IF(Lang="Français","Hauteur",IF(Lang="English","Heigth",""))</f>
        <v>Hauteur</v>
      </c>
      <c r="C23" s="554">
        <v>252</v>
      </c>
      <c r="D23" s="555"/>
      <c r="L23" s="108" t="s">
        <v>156</v>
      </c>
      <c r="M23" s="547">
        <f>IF(OR(RIGHT(Nb_diam,1)=",",D2j=0),0, X_j+l_j/3*(1+1/(1+D1j/D2j)) )</f>
        <v>0</v>
      </c>
      <c r="N23" s="548"/>
      <c r="O23" s="546">
        <f>IF(OR(RIGHT(Nb_diam,1)=",",D2j=0),0,2*(POWER(D2j/D_ref,2)-POWER(D1j/D_ref,2)))</f>
        <v>0</v>
      </c>
      <c r="P23" s="546"/>
      <c r="Q23" s="29"/>
    </row>
    <row r="24" spans="1:22" ht="12.75" customHeight="1" thickBot="1" x14ac:dyDescent="0.25">
      <c r="A24" s="25"/>
      <c r="B24" s="139" t="str">
        <f>IF(Lang="Français","Diamètre",IF(Lang="English","Diameter",""))</f>
        <v>Diamètre</v>
      </c>
      <c r="C24" s="554">
        <v>84</v>
      </c>
      <c r="D24" s="555"/>
      <c r="L24" s="108" t="s">
        <v>157</v>
      </c>
      <c r="M24" s="547">
        <f>IF( OR(RIGHT(Nb_diam,1)=",",D2r=0), 0, X_r+l_r/3*(1+1/(1+D1r/D2r)) )</f>
        <v>0</v>
      </c>
      <c r="N24" s="548"/>
      <c r="O24" s="546">
        <f>IF( OR(RIGHT(Nb_diam,1)=",",D2r=0), 0, 2*(POWER(D2r/D_ref,2)-POWER(D1r/D_ref,2)) )</f>
        <v>0</v>
      </c>
      <c r="P24" s="546"/>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46062</v>
      </c>
      <c r="G26" s="137" t="s">
        <v>62</v>
      </c>
      <c r="H26" s="541" t="str">
        <f>IF(Lang="Français","Résultats",IF(Lang="English","Results",""))</f>
        <v>Résultats</v>
      </c>
      <c r="I26" s="541"/>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573" t="s">
        <v>424</v>
      </c>
      <c r="D27" s="574"/>
      <c r="E27" s="146">
        <f>m_ail</f>
        <v>170</v>
      </c>
      <c r="F27" s="105" t="s">
        <v>64</v>
      </c>
      <c r="G27" s="104">
        <f>IF(RIGHT(Type_fusee,1)=".",10, IF(OR(LEFT(Type_fusee,1)="R",LEFT(Type_fusee,1)=",",LEFT(Type_fusee,4)="Mini"),10, IF(LEFT(Type_fusee,5)="Micro",10, IF(RIGHT(Type_fusee,1)=" ",1))))</f>
        <v>10</v>
      </c>
      <c r="H27" s="589">
        <f>Long_tot/D_ref</f>
        <v>11.80952380952381</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15.188330654492475</v>
      </c>
      <c r="I28" s="508">
        <f>Cnail+Cnc+Cno+Cnj+Cnr</f>
        <v>15.188330654492475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2</v>
      </c>
      <c r="H29" s="97">
        <f ca="1">(XCp-XcgPlein)/D_ref</f>
        <v>2.5586111104820461</v>
      </c>
      <c r="I29" s="98">
        <f ca="1">(XCp0-XcgVide)/D_ref</f>
        <v>2.5587688130052855</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572</v>
      </c>
    </row>
    <row r="30" spans="1:22" ht="12.75" customHeight="1" x14ac:dyDescent="0.2">
      <c r="A30" s="25"/>
      <c r="B30" s="524" t="str">
        <f>IF(Lang="Français"," Flèche          'p'"," Offset         'p'")</f>
        <v xml:space="preserve"> Flèche          'p'</v>
      </c>
      <c r="C30" s="35">
        <v>120</v>
      </c>
      <c r="D30" s="35">
        <v>160</v>
      </c>
      <c r="E30" s="146">
        <f>IF(D_can/2+E_can&lt;=D_ail/2,0, IF(D_can/2+E_can&gt;=D_ail/2+E_ail,E_ail,  D_can/2+E_can - D_ail/2  ) )</f>
        <v>105</v>
      </c>
      <c r="F30" s="516" t="str">
        <f>IF(Lang="Français","Couple","Torque")</f>
        <v>Couple</v>
      </c>
      <c r="G30" s="511">
        <f>IF(RIGHT(Type_fusee,1)=".",40, IF(OR(LEFT(Type_fusee,1)="R",LEFT(Type_fusee,1)=",",LEFT(Type_fusee,4)="Mini"),30, IF(LEFT(Type_fusee,5)="Micro",15, IF(RIGHT(Type_fusee,1)=" ",15))))</f>
        <v>40</v>
      </c>
      <c r="H30" s="99">
        <f ca="1">MS_min*Cn</f>
        <v>38.861031562259491</v>
      </c>
      <c r="I30" s="96">
        <f ca="1">MS_max*Cn0</f>
        <v>38.863426800327503</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c r="U30" s="24" t="s">
        <v>573</v>
      </c>
      <c r="V30" s="24" t="s">
        <v>574</v>
      </c>
    </row>
    <row r="31" spans="1:22" ht="12.75" customHeight="1" x14ac:dyDescent="0.2">
      <c r="A31" s="25"/>
      <c r="B31" s="524" t="str">
        <f>IF(Lang="Français"," Envergure     'E'",IF(Lang="English"," Span          'E'",""))</f>
        <v xml:space="preserve"> Envergure     'E'</v>
      </c>
      <c r="C31" s="35">
        <v>105</v>
      </c>
      <c r="D31" s="35">
        <v>110</v>
      </c>
      <c r="E31" s="146">
        <f>ep_ail</f>
        <v>3</v>
      </c>
      <c r="F31" s="106" t="s">
        <v>55</v>
      </c>
      <c r="G31" s="103"/>
      <c r="H31" s="509">
        <f>(Cnai*XCpai+Cnc*XCpc+Cnj*XCpj+Cnr*XCpr+Cno*XCpo)/(Cnai+Cnc+Cnr+Cnj+Cno)</f>
        <v>757.93658029244398</v>
      </c>
      <c r="I31" s="509">
        <f>(Cnail*XCpa+Cnc*XCpc+Cnj*XCpj+Cnr*XCpr+Cno*XCpo)/(Cnail+Cnc+Cnr+Cnj+Cno)</f>
        <v>757.93658029244398</v>
      </c>
      <c r="J31" s="102"/>
      <c r="K31" s="32"/>
      <c r="Q31" s="29"/>
      <c r="R31" s="38"/>
      <c r="S31" s="388"/>
      <c r="U31" s="24">
        <v>2.58</v>
      </c>
      <c r="V31" s="24">
        <v>15.795999999999999</v>
      </c>
    </row>
    <row r="32" spans="1:22"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21.665658596823778</v>
      </c>
      <c r="I32" s="101">
        <f ca="1">(XCp-XcgVide)/Long_tot*100</f>
        <v>21.666993981093142</v>
      </c>
      <c r="J32" s="102"/>
      <c r="K32" s="32"/>
      <c r="Q32" s="29"/>
      <c r="R32" s="38"/>
      <c r="U32" s="24">
        <v>2.66</v>
      </c>
      <c r="V32" s="24">
        <v>15.795999999999999</v>
      </c>
    </row>
    <row r="33" spans="1:23" ht="12.75" customHeight="1" x14ac:dyDescent="0.2">
      <c r="A33" s="25"/>
      <c r="B33" s="524" t="str">
        <f>IF(Lang="Français"," Nombre            ",IF(Lang="English"," Number of fins",""))</f>
        <v xml:space="preserve"> Nombre            </v>
      </c>
      <c r="C33" s="36">
        <v>4</v>
      </c>
      <c r="D33" s="36">
        <v>4</v>
      </c>
      <c r="E33" s="146">
        <f>X_ail</f>
        <v>932</v>
      </c>
      <c r="G33" s="24"/>
      <c r="H33" s="579" t="str">
        <f ca="1">IF(AND(CritCnmin&lt;Cn,Cn0&lt;CritCnmax,CritMsmin&lt;MS_min,MS_max&lt;CritMsmax,CritMsCnmin&lt;MS_Cn_min,MS_Cn_max&lt;CritMsCnmax),"STABLE",IF(OR(Cn&lt;CritCnmin,MS_min&lt;CritMsmin,MS_Cn_min&lt;CritMsCnmin),"INSTABLE",IF(Lang="Français","SURSTABLE","OVERSTABLE")))</f>
        <v>INSTABLE</v>
      </c>
      <c r="I33" s="580"/>
      <c r="J33" s="31"/>
      <c r="K33" s="32"/>
      <c r="Q33" s="29"/>
      <c r="R33" s="38"/>
    </row>
    <row r="34" spans="1:23" ht="12.75" customHeight="1" x14ac:dyDescent="0.2">
      <c r="A34" s="25"/>
      <c r="B34" s="524" t="str">
        <f>IF(Lang="Français"," Position du bas",IF(Lang="English"," Basement",""))</f>
        <v xml:space="preserve"> Position du bas</v>
      </c>
      <c r="C34" s="35">
        <v>932</v>
      </c>
      <c r="D34" s="35">
        <v>1250</v>
      </c>
      <c r="E34" s="146">
        <f>D_ail</f>
        <v>84</v>
      </c>
      <c r="G34" s="24"/>
      <c r="H34" s="581"/>
      <c r="I34" s="582"/>
      <c r="K34" s="32"/>
      <c r="Q34" s="29"/>
      <c r="R34" s="38"/>
    </row>
    <row r="35" spans="1:23" ht="12.75" customHeight="1" x14ac:dyDescent="0.2">
      <c r="A35" s="25"/>
      <c r="B35" s="524" t="str">
        <f>IF(Lang="Français"," Diamètre         ",IF(Lang="English"," Diameter at Fins",""))</f>
        <v xml:space="preserve"> Diamètre         </v>
      </c>
      <c r="C35" s="35">
        <v>84</v>
      </c>
      <c r="D35" s="35">
        <f>D_ref</f>
        <v>84</v>
      </c>
      <c r="E35" s="146">
        <f>SQRT(POWER(p_int+n_int/2-m_int/2,2)+POWER(E_int,2))</f>
        <v>129.0348790056394</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129.0348790056394</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-992</v>
      </c>
      <c r="D130" s="46">
        <f>D129</f>
        <v>42</v>
      </c>
      <c r="E130" s="93">
        <f t="shared" si="0"/>
        <v>-42</v>
      </c>
      <c r="K130" s="46"/>
    </row>
    <row r="131" spans="2:11" x14ac:dyDescent="0.2">
      <c r="B131" s="45" t="s">
        <v>77</v>
      </c>
      <c r="C131" s="46">
        <f>-Long_tot</f>
        <v>-992</v>
      </c>
      <c r="D131" s="46">
        <v>0</v>
      </c>
      <c r="E131" s="93">
        <f t="shared" si="0"/>
        <v>0</v>
      </c>
      <c r="K131" s="46"/>
    </row>
    <row r="132" spans="2:11" x14ac:dyDescent="0.2">
      <c r="B132" s="183" t="s">
        <v>78</v>
      </c>
      <c r="C132" s="197">
        <f>-X_ail+m_ail</f>
        <v>-762</v>
      </c>
      <c r="D132" s="197">
        <f>D_ail/2</f>
        <v>42</v>
      </c>
      <c r="E132" s="198">
        <f t="shared" si="0"/>
        <v>-42</v>
      </c>
      <c r="K132" s="46"/>
    </row>
    <row r="133" spans="2:11" x14ac:dyDescent="0.2">
      <c r="B133" s="185" t="s">
        <v>79</v>
      </c>
      <c r="C133" s="46">
        <f>-X_ail+m_ail-p_ail</f>
        <v>-882</v>
      </c>
      <c r="D133" s="46">
        <f>D_ail/2+E_ail</f>
        <v>147</v>
      </c>
      <c r="E133" s="199">
        <f t="shared" si="0"/>
        <v>-147</v>
      </c>
      <c r="K133" s="46"/>
    </row>
    <row r="134" spans="2:11" x14ac:dyDescent="0.2">
      <c r="B134" s="185" t="s">
        <v>80</v>
      </c>
      <c r="C134" s="46">
        <f>-X_ail+m_ail-p_ail-n_ail</f>
        <v>-962</v>
      </c>
      <c r="D134" s="46">
        <f>D_ail/2+E_ail</f>
        <v>147</v>
      </c>
      <c r="E134" s="199">
        <f t="shared" si="0"/>
        <v>-147</v>
      </c>
      <c r="K134" s="46"/>
    </row>
    <row r="135" spans="2:11" x14ac:dyDescent="0.2">
      <c r="B135" s="185" t="s">
        <v>81</v>
      </c>
      <c r="C135" s="46">
        <f>-X_ail</f>
        <v>-932</v>
      </c>
      <c r="D135" s="46">
        <f>D_ail/2</f>
        <v>42</v>
      </c>
      <c r="E135" s="199">
        <f t="shared" si="0"/>
        <v>-42</v>
      </c>
      <c r="K135" s="46"/>
    </row>
    <row r="136" spans="2:11" x14ac:dyDescent="0.2">
      <c r="B136" s="187" t="s">
        <v>78</v>
      </c>
      <c r="C136" s="200">
        <f>-X_ail+m_ail</f>
        <v>-762</v>
      </c>
      <c r="D136" s="200">
        <f>D_ail/2</f>
        <v>42</v>
      </c>
      <c r="E136" s="201">
        <f t="shared" si="0"/>
        <v>-42</v>
      </c>
      <c r="K136" s="46"/>
    </row>
    <row r="137" spans="2:11" x14ac:dyDescent="0.2">
      <c r="B137" s="192" t="str">
        <f>IF(E_ail&gt;0,IF(Lang="Français","Envergure","Span"),"")</f>
        <v>Envergure</v>
      </c>
      <c r="C137" s="197">
        <f>MIN(-X_ail,-X_ail+m_ail-p_ail-n_ail)-Long_tot/30</f>
        <v>-995.06666666666672</v>
      </c>
      <c r="D137" s="207">
        <f>-D_ail/2-E_ail</f>
        <v>-147</v>
      </c>
      <c r="E137" s="93"/>
      <c r="K137" s="46"/>
    </row>
    <row r="138" spans="2:11" x14ac:dyDescent="0.2">
      <c r="B138" s="195" t="s">
        <v>166</v>
      </c>
      <c r="C138" s="46">
        <f>MIN(-X_ail,-X_ail+m_ail-p_ail-n_ail)-Long_tot/30</f>
        <v>-995.06666666666672</v>
      </c>
      <c r="D138" s="208">
        <f>-D_ail/2-E_ail/2</f>
        <v>-94.5</v>
      </c>
      <c r="E138" s="93"/>
      <c r="K138" s="46"/>
    </row>
    <row r="139" spans="2:11" x14ac:dyDescent="0.2">
      <c r="B139" s="212" t="s">
        <v>162</v>
      </c>
      <c r="C139" s="200">
        <f>MIN(-X_ail,-X_ail+m_ail-p_ail-n_ail)-Long_tot/30</f>
        <v>-995.06666666666672</v>
      </c>
      <c r="D139" s="209">
        <f>-D_ail/2</f>
        <v>-42</v>
      </c>
      <c r="E139" s="93"/>
      <c r="K139" s="46"/>
    </row>
    <row r="140" spans="2:11" x14ac:dyDescent="0.2">
      <c r="B140" s="192" t="str">
        <f>IF(Lang="Français","Emplanture","Root edge")</f>
        <v>Emplanture</v>
      </c>
      <c r="C140" s="197">
        <f>-X_ail+m_ail</f>
        <v>-762</v>
      </c>
      <c r="D140" s="207">
        <f>D_ail/2+E_ail+Long_tot/20</f>
        <v>196.6</v>
      </c>
      <c r="E140" s="93"/>
      <c r="K140" s="46"/>
    </row>
    <row r="141" spans="2:11" x14ac:dyDescent="0.2">
      <c r="B141" s="195" t="s">
        <v>168</v>
      </c>
      <c r="C141" s="46">
        <f>-X_ail+m_ail/2</f>
        <v>-847</v>
      </c>
      <c r="D141" s="208">
        <f>D_ail/2+E_ail+Long_tot/20</f>
        <v>196.6</v>
      </c>
      <c r="E141" s="93"/>
      <c r="K141" s="46"/>
    </row>
    <row r="142" spans="2:11" x14ac:dyDescent="0.2">
      <c r="B142" s="212" t="s">
        <v>169</v>
      </c>
      <c r="C142" s="200">
        <f>-X_ail</f>
        <v>-932</v>
      </c>
      <c r="D142" s="209">
        <f>D_ail/2+E_ail+Long_tot/20</f>
        <v>196.6</v>
      </c>
      <c r="E142" s="93"/>
      <c r="K142" s="46"/>
    </row>
    <row r="143" spans="2:11" x14ac:dyDescent="0.2">
      <c r="B143" s="192" t="str">
        <f>IF(p_ail&lt;&gt;0,IF(Lang="Français","Flèche","Offset"),"")</f>
        <v>Flèche</v>
      </c>
      <c r="C143" s="197">
        <f>-X_ail+m_ail</f>
        <v>-762</v>
      </c>
      <c r="D143" s="207">
        <f>-D_ail/2-E_ail-Long_tot/30</f>
        <v>-180.06666666666666</v>
      </c>
      <c r="E143" s="93"/>
      <c r="K143" s="46"/>
    </row>
    <row r="144" spans="2:11" x14ac:dyDescent="0.2">
      <c r="B144" s="195" t="s">
        <v>165</v>
      </c>
      <c r="C144" s="46">
        <f>-X_ail+m_ail-p_ail/2</f>
        <v>-822</v>
      </c>
      <c r="D144" s="208">
        <f>-D_ail/2-E_ail-Long_tot/30</f>
        <v>-180.06666666666666</v>
      </c>
      <c r="E144" s="93"/>
      <c r="K144" s="46"/>
    </row>
    <row r="145" spans="2:11" x14ac:dyDescent="0.2">
      <c r="B145" s="212" t="s">
        <v>163</v>
      </c>
      <c r="C145" s="200">
        <f>-X_ail+m_ail-p_ail</f>
        <v>-882</v>
      </c>
      <c r="D145" s="209">
        <f>-D_ail/2-E_ail-Long_tot/30</f>
        <v>-180.06666666666666</v>
      </c>
      <c r="E145" s="93"/>
      <c r="K145" s="46"/>
    </row>
    <row r="146" spans="2:11" x14ac:dyDescent="0.2">
      <c r="B146" s="192" t="str">
        <f>IF(n_ail&gt;0,IF(Lang="Français","Saumon","Tip edge"),"")</f>
        <v>Saumon</v>
      </c>
      <c r="C146" s="197">
        <f>-X_ail+m_ail-p_ail</f>
        <v>-882</v>
      </c>
      <c r="D146" s="207">
        <f>-D_ail/2-E_ail-Long_tot/20</f>
        <v>-196.6</v>
      </c>
      <c r="E146" s="93"/>
      <c r="K146" s="46"/>
    </row>
    <row r="147" spans="2:11" x14ac:dyDescent="0.2">
      <c r="B147" s="195" t="s">
        <v>167</v>
      </c>
      <c r="C147" s="46">
        <f>-X_ail+m_ail-p_ail-n_ail/2</f>
        <v>-922</v>
      </c>
      <c r="D147" s="208">
        <f>-D_ail/2-E_ail-Long_tot/20</f>
        <v>-196.6</v>
      </c>
      <c r="E147" s="93"/>
      <c r="K147" s="46"/>
    </row>
    <row r="148" spans="2:11" x14ac:dyDescent="0.2">
      <c r="B148" s="212" t="s">
        <v>164</v>
      </c>
      <c r="C148" s="200">
        <f>-X_ail+m_ail-p_ail-n_ail</f>
        <v>-962</v>
      </c>
      <c r="D148" s="209">
        <f>-D_ail/2-E_ail-Long_tot/20</f>
        <v>-196.6</v>
      </c>
      <c r="E148" s="93"/>
      <c r="K148" s="46"/>
    </row>
    <row r="149" spans="2:11" x14ac:dyDescent="0.2">
      <c r="B149" s="183" t="s">
        <v>82</v>
      </c>
      <c r="C149" s="197">
        <f ca="1">-XcgPlein</f>
        <v>-543.0132470119521</v>
      </c>
      <c r="D149" s="207">
        <v>0</v>
      </c>
      <c r="E149" s="93"/>
      <c r="K149" s="46"/>
    </row>
    <row r="150" spans="2:11" x14ac:dyDescent="0.2">
      <c r="B150" s="187" t="s">
        <v>83</v>
      </c>
      <c r="C150" s="200">
        <f ca="1">-XcgVide</f>
        <v>-543</v>
      </c>
      <c r="D150" s="209">
        <v>0</v>
      </c>
      <c r="E150" s="93"/>
      <c r="K150" s="46"/>
    </row>
    <row r="151" spans="2:11" x14ac:dyDescent="0.2">
      <c r="B151" s="183" t="s">
        <v>84</v>
      </c>
      <c r="C151" s="197">
        <f>-XCp</f>
        <v>-757.93658029244398</v>
      </c>
      <c r="D151" s="207">
        <v>0</v>
      </c>
      <c r="E151" s="93"/>
      <c r="K151" s="46"/>
    </row>
    <row r="152" spans="2:11" x14ac:dyDescent="0.2">
      <c r="B152" s="187" t="s">
        <v>84</v>
      </c>
      <c r="C152" s="200">
        <f>-XCp</f>
        <v>-757.93658029244398</v>
      </c>
      <c r="D152" s="209">
        <f>Cn*D_ref/CritCnmin</f>
        <v>85.054651665157863</v>
      </c>
      <c r="E152" s="93"/>
      <c r="K152" s="46"/>
    </row>
    <row r="153" spans="2:11" x14ac:dyDescent="0.2">
      <c r="B153" s="185" t="s">
        <v>422</v>
      </c>
      <c r="C153" s="46">
        <f>-XCp0</f>
        <v>-757.93658029244398</v>
      </c>
      <c r="D153" s="208">
        <f>Cn0*D_ref/CritCnmin</f>
        <v>85.054651665157863</v>
      </c>
      <c r="E153" s="93"/>
      <c r="K153" s="46"/>
    </row>
    <row r="154" spans="2:11" x14ac:dyDescent="0.2">
      <c r="B154" s="185" t="s">
        <v>422</v>
      </c>
      <c r="C154" s="46">
        <f>-XCp0</f>
        <v>-757.93658029244398</v>
      </c>
      <c r="D154" s="208">
        <v>0</v>
      </c>
      <c r="E154" s="93"/>
      <c r="K154" s="46"/>
    </row>
    <row r="155" spans="2:11" x14ac:dyDescent="0.2">
      <c r="B155" s="192" t="str">
        <f>IF(n_ail&gt;0,IF(Lang="Français","Marge Statique","Static Margin"),"")</f>
        <v>Marge Statique</v>
      </c>
      <c r="C155" s="197">
        <f ca="1">(-XcgPlein-XcgVide)/2</f>
        <v>-543.00662350597599</v>
      </c>
      <c r="D155" s="207">
        <f>-D_ail/2-E_ail-Long_tot/20</f>
        <v>-196.6</v>
      </c>
      <c r="E155" s="93"/>
      <c r="K155" s="46"/>
    </row>
    <row r="156" spans="2:11" x14ac:dyDescent="0.2">
      <c r="B156" s="195" t="s">
        <v>170</v>
      </c>
      <c r="C156" s="46">
        <f ca="1">(C155+C157)/2</f>
        <v>-650.47160189920999</v>
      </c>
      <c r="D156" s="208">
        <f>-D_ail/2-E_ail-Long_tot/20</f>
        <v>-196.6</v>
      </c>
      <c r="E156" s="93"/>
      <c r="K156" s="46"/>
    </row>
    <row r="157" spans="2:11" x14ac:dyDescent="0.2">
      <c r="B157" s="212" t="s">
        <v>171</v>
      </c>
      <c r="C157" s="200">
        <f>-XCp</f>
        <v>-757.93658029244398</v>
      </c>
      <c r="D157" s="209">
        <f>-D_ail/2-E_ail-Long_tot/20</f>
        <v>-196.6</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-1001.92</v>
      </c>
      <c r="D168" s="46">
        <f>MAX(E_ail+D_ail/2, Long_tot/3)</f>
        <v>330.66666666666669</v>
      </c>
      <c r="E168" s="93"/>
      <c r="K168" s="46"/>
    </row>
    <row r="169" spans="2:11" x14ac:dyDescent="0.2">
      <c r="B169" s="45" t="s">
        <v>93</v>
      </c>
      <c r="C169" s="46">
        <f>C168</f>
        <v>-1001.92</v>
      </c>
      <c r="D169" s="46">
        <f>-D168</f>
        <v>-330.66666666666669</v>
      </c>
      <c r="E169" s="93"/>
      <c r="K169" s="46"/>
    </row>
    <row r="170" spans="2:11" x14ac:dyDescent="0.2">
      <c r="B170" s="183" t="s">
        <v>94</v>
      </c>
      <c r="C170" s="197">
        <f ca="1">-XpropuRef+Long_propu</f>
        <v>-942</v>
      </c>
      <c r="D170" s="207">
        <f ca="1">-Diam_propu/2</f>
        <v>0</v>
      </c>
      <c r="E170" s="93"/>
      <c r="K170" s="46"/>
    </row>
    <row r="171" spans="2:11" x14ac:dyDescent="0.2">
      <c r="B171" s="185" t="s">
        <v>95</v>
      </c>
      <c r="C171" s="46">
        <f ca="1">-XpropuRef+Long_propu</f>
        <v>-942</v>
      </c>
      <c r="D171" s="208">
        <f ca="1">Diam_propu/2</f>
        <v>0</v>
      </c>
      <c r="E171" s="93"/>
      <c r="K171" s="46"/>
    </row>
    <row r="172" spans="2:11" x14ac:dyDescent="0.2">
      <c r="B172" s="185" t="s">
        <v>96</v>
      </c>
      <c r="C172" s="46">
        <f>-XpropuRef</f>
        <v>-942</v>
      </c>
      <c r="D172" s="208">
        <f ca="1">Diam_propu/2</f>
        <v>0</v>
      </c>
      <c r="E172" s="93"/>
      <c r="K172" s="46"/>
    </row>
    <row r="173" spans="2:11" x14ac:dyDescent="0.2">
      <c r="B173" s="185" t="s">
        <v>97</v>
      </c>
      <c r="C173" s="46">
        <f>-XpropuRef</f>
        <v>-942</v>
      </c>
      <c r="D173" s="208">
        <f ca="1">-Diam_propu/2</f>
        <v>0</v>
      </c>
      <c r="E173" s="93"/>
      <c r="K173" s="46"/>
    </row>
    <row r="174" spans="2:11" x14ac:dyDescent="0.2">
      <c r="B174" s="187" t="s">
        <v>98</v>
      </c>
      <c r="C174" s="200">
        <f ca="1">-XpropuRef+Long_propu</f>
        <v>-942</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2.5586111104820461</v>
      </c>
      <c r="C190" s="203">
        <f>Cn</f>
        <v>15.188330654492475</v>
      </c>
      <c r="D190" s="185">
        <v>3</v>
      </c>
      <c r="E190" s="205">
        <f t="shared" si="4"/>
        <v>33.333333333333336</v>
      </c>
      <c r="K190" s="45"/>
    </row>
    <row r="191" spans="2:11" x14ac:dyDescent="0.2">
      <c r="B191" s="512">
        <f ca="1">(XCp0-XcgPlein)/D_ref</f>
        <v>2.5586111104820461</v>
      </c>
      <c r="C191" s="513">
        <f>Cn0</f>
        <v>15.188330654492475</v>
      </c>
      <c r="D191" s="185">
        <v>4</v>
      </c>
      <c r="E191" s="205">
        <f t="shared" si="4"/>
        <v>25</v>
      </c>
      <c r="K191" s="45"/>
    </row>
    <row r="192" spans="2:11" x14ac:dyDescent="0.2">
      <c r="B192" s="512">
        <f ca="1">(XCp0-XcgVide)/D_ref</f>
        <v>2.5587688130052855</v>
      </c>
      <c r="C192" s="513">
        <f>Cn0</f>
        <v>15.188330654492475</v>
      </c>
      <c r="D192" s="185">
        <v>6</v>
      </c>
      <c r="E192" s="205">
        <f t="shared" si="4"/>
        <v>16.666666666666668</v>
      </c>
      <c r="K192" s="45"/>
    </row>
    <row r="193" spans="2:11" x14ac:dyDescent="0.2">
      <c r="B193" s="512">
        <f ca="1">(XCp-XcgVide)/D_ref</f>
        <v>2.5587688130052855</v>
      </c>
      <c r="C193" s="513">
        <f>Cn</f>
        <v>15.188330654492475</v>
      </c>
      <c r="D193" s="187">
        <v>7</v>
      </c>
      <c r="E193" s="206">
        <f t="shared" si="4"/>
        <v>14.285714285714286</v>
      </c>
      <c r="K193" s="45"/>
    </row>
    <row r="194" spans="2:11" x14ac:dyDescent="0.2">
      <c r="B194" s="512">
        <f ca="1">MS_min</f>
        <v>2.5586111104820461</v>
      </c>
      <c r="C194" s="514">
        <f>Cn</f>
        <v>15.188330654492475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F33" sqref="F33"/>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SP02-Alpha</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563</v>
      </c>
      <c r="C10" s="630" t="str">
        <f>Matricule</f>
        <v>FX0</v>
      </c>
      <c r="D10" s="630"/>
      <c r="F10" s="5"/>
      <c r="N10" s="58"/>
    </row>
    <row r="11" spans="1:14" ht="12.75" customHeight="1" x14ac:dyDescent="0.2">
      <c r="A11" s="59"/>
      <c r="B11" s="140" t="str">
        <f>IF(Lang="Français","Masse totale",IF(Lang="English","Total Mass",""))</f>
        <v>Masse totale</v>
      </c>
      <c r="C11" s="607">
        <f ca="1">MassePlein</f>
        <v>3.012</v>
      </c>
      <c r="D11" s="607"/>
      <c r="F11" s="5"/>
      <c r="N11" s="58"/>
    </row>
    <row r="12" spans="1:14" ht="12.75" customHeight="1" x14ac:dyDescent="0.2">
      <c r="A12" s="59"/>
      <c r="B12" s="227" t="str">
        <f>IF(Lang="Français","Propulseur",IF(Lang="English","Motor",""))</f>
        <v>Propulseur</v>
      </c>
      <c r="C12" s="610" t="str">
        <f>Propu</f>
        <v>Aucun (2e ét. inerte)</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6.8017694409323948E-3</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82.720333417497486</v>
      </c>
      <c r="D20" s="608"/>
      <c r="N20" s="58"/>
    </row>
    <row r="21" spans="1:18" ht="12.75" customHeight="1" x14ac:dyDescent="0.2">
      <c r="A21" s="59"/>
      <c r="B21" s="140" t="s">
        <v>6</v>
      </c>
      <c r="C21" s="609">
        <v>0</v>
      </c>
      <c r="D21" s="609"/>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4" t="str">
        <f>IF(Lang="Français","DescenteSousParachute",IF(Lang="English","Over Parachute",""))</f>
        <v>DescenteSousParachute</v>
      </c>
      <c r="D23" s="615"/>
      <c r="F23" s="4"/>
      <c r="G23" s="50">
        <f ca="1">TODAY()</f>
        <v>46062</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3.0118999999999998</v>
      </c>
      <c r="D25" s="480">
        <f>IF(RIGHT(Type_fusee,1)=".",1,0.15)</f>
        <v>1</v>
      </c>
      <c r="F25" s="619" t="str">
        <f>IF(Lang="Français","Vit max &amp; Acc max",IF(Lang="English","Max Velocity &amp; Acc",""))</f>
        <v>Vit max &amp; Acc max</v>
      </c>
      <c r="G25" s="599"/>
      <c r="H25" s="115"/>
      <c r="I25" s="115"/>
      <c r="J25" s="115"/>
      <c r="K25" s="158">
        <f ca="1">MAX(vit_xz)</f>
        <v>154.12124549103112</v>
      </c>
      <c r="L25" s="494">
        <f ca="1">MAX(acc_xz)</f>
        <v>28.358177425693981</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4.7</v>
      </c>
      <c r="I26" s="156">
        <f ca="1">IF(T_satellite&lt;&gt;0,INDEX(pos_z,MATCH("Satellite",Event_sat,0)),"")</f>
        <v>781.72236775508986</v>
      </c>
      <c r="J26" s="154">
        <f ca="1">IF(T_satellite&lt;&gt;0,INDEX(pos_x,MATCH("Satellite",Event_sat,0)),"")</f>
        <v>93.475329332718601</v>
      </c>
      <c r="K26" s="159">
        <f ca="1">IF(T_satellite&lt;&gt;0,INDEX(vit_xz,MATCH("Satellite",Event_sat,0)),"")</f>
        <v>118.0345882715409</v>
      </c>
      <c r="L26" s="495"/>
      <c r="M26" s="485">
        <f ca="1">1/2*Rho_moyen*1*V_ouv_sat^2*S_satellite</f>
        <v>853.34504674147104</v>
      </c>
      <c r="N26" s="58"/>
    </row>
    <row r="27" spans="1:18" x14ac:dyDescent="0.2">
      <c r="A27" s="59"/>
      <c r="B27" s="468" t="str">
        <f>IF(Lang="Français","Ouverture para",IF(Lang="English","Opening time",""))</f>
        <v>Ouverture para</v>
      </c>
      <c r="C27" s="507">
        <v>14.2</v>
      </c>
      <c r="D27" s="507">
        <v>4.7</v>
      </c>
      <c r="F27" s="619" t="s">
        <v>15</v>
      </c>
      <c r="G27" s="599"/>
      <c r="H27" s="153">
        <f ca="1">INDEX(t,MATCH("Apogée",Event,0))</f>
        <v>13.799999999999946</v>
      </c>
      <c r="I27" s="157">
        <f ca="1">INDEX(pos_z,MATCH("Apogée",Event,0))</f>
        <v>1252.3143874185687</v>
      </c>
      <c r="J27" s="155">
        <f ca="1">INDEX(pos_x,MATCH("Apogée",Event,0))</f>
        <v>212.39382502540411</v>
      </c>
      <c r="K27" s="160">
        <f ca="1">INDEX(vit_xz,MATCH("Apogée",Event,0))</f>
        <v>11.50429010926047</v>
      </c>
      <c r="L27" s="496"/>
      <c r="M27" s="500"/>
      <c r="N27" s="58"/>
    </row>
    <row r="28" spans="1:18" x14ac:dyDescent="0.2">
      <c r="A28" s="59"/>
      <c r="B28" s="534" t="s">
        <v>558</v>
      </c>
      <c r="C28" s="507" t="s">
        <v>560</v>
      </c>
      <c r="D28" s="507"/>
      <c r="F28" s="618" t="str">
        <f>IF(Lang="Français","Ouverture parachute fusée",IF(Lang="English","Rocket parachute opening",""))</f>
        <v>Ouverture parachute fusée</v>
      </c>
      <c r="G28" s="604"/>
      <c r="H28" s="152">
        <f>T_para</f>
        <v>14.2</v>
      </c>
      <c r="I28" s="156">
        <f ca="1">INDEX(pos_z,MATCH("Para",Event_para,0))</f>
        <v>1251.91081706358</v>
      </c>
      <c r="J28" s="486">
        <f ca="1">INDEX(pos_x,MATCH("Para",Event_para,0))</f>
        <v>216.97200569375281</v>
      </c>
      <c r="K28" s="159">
        <f ca="1">INDEX(vit_xz,MATCH("Para",Event_para,0))</f>
        <v>11.805559880230028</v>
      </c>
      <c r="L28" s="495"/>
      <c r="M28" s="485">
        <f ca="1">1/2*Rho_moyen*1*V_ouverture^2*S_para</f>
        <v>41.017828204696123</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623" t="str">
        <f>IF(Lang="Français","Impact balistique",IF(Lang="English","Balistic Impact",""))</f>
        <v>Impact balistique</v>
      </c>
      <c r="G29" s="624"/>
      <c r="H29" s="497">
        <f ca="1">INDEX(t,MATCH("Impact balistique",Event,0))</f>
        <v>32.600000000000172</v>
      </c>
      <c r="I29" s="517" t="s">
        <v>428</v>
      </c>
      <c r="J29" s="487">
        <f ca="1">INDEX(pos_x,MATCH("Impact balistique",Event,0))</f>
        <v>368.11247718340587</v>
      </c>
      <c r="K29" s="501">
        <f ca="1">K47</f>
        <v>103.07418171893167</v>
      </c>
      <c r="L29" s="498"/>
      <c r="M29" s="502">
        <f ca="1">0.5*m_vide*K29^2</f>
        <v>15999.644912816333</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10.019707311328247</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124.94484900254261</v>
      </c>
      <c r="D33" s="132">
        <f ca="1">IF(V_satellite&lt;&gt;0,Alt_sat/V_satellite,0)</f>
        <v>61.769072702533833</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139.1448490025426</v>
      </c>
      <c r="D34" s="132">
        <f ca="1">T_satellite+Dt_satellite</f>
        <v>66.469072702533836</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624.72424501271303</v>
      </c>
      <c r="D35" s="151">
        <f ca="1">IF(V_satellite&lt;&gt;0,Alt_sat*V_vent_sat/V_satellite,0)</f>
        <v>308.84536351266917</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3.2</v>
      </c>
      <c r="I42" s="150">
        <v>580.84077273287357</v>
      </c>
      <c r="J42" s="150">
        <v>66.474311534521419</v>
      </c>
      <c r="K42" s="150">
        <v>154.12124549103112</v>
      </c>
      <c r="L42" s="148" t="s">
        <v>14</v>
      </c>
      <c r="M42" s="149">
        <f>Beta_rampe</f>
        <v>82.720333417497486</v>
      </c>
    </row>
    <row r="43" spans="1:16" x14ac:dyDescent="0.2">
      <c r="A43" s="161"/>
      <c r="B43" s="166" t="str">
        <f>IF(Lang="Français","Bord   'a'","Side length 'a'")</f>
        <v>Bord   'a'</v>
      </c>
      <c r="D43" s="162"/>
      <c r="F43" s="599" t="str">
        <f>IF(Lang="Français","Sortie de Rampe",IF(Lang="English","Launch-Pad Exit",""))</f>
        <v>Sortie de Rampe</v>
      </c>
      <c r="G43" s="599"/>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599" t="str">
        <f>IF(Lang="Français","Vit max &amp; Acc max",IF(Lang="English","Max Velocity &amp; Acc",""))</f>
        <v>Vit max &amp; Acc max</v>
      </c>
      <c r="G44" s="599"/>
      <c r="H44" s="115" t="s">
        <v>14</v>
      </c>
      <c r="I44" s="115" t="s">
        <v>14</v>
      </c>
      <c r="J44" s="115" t="s">
        <v>14</v>
      </c>
      <c r="K44" s="117">
        <f ca="1">MAX(vit_xz)</f>
        <v>154.12124549103112</v>
      </c>
      <c r="L44" s="118">
        <f ca="1">MAX(acc_xz)</f>
        <v>28.358177425693981</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3.4099999999999957</v>
      </c>
      <c r="I45" s="119">
        <f ca="1">INDEX(pos_z,MATCH("Fin de propulsion",Event,0))</f>
        <v>612.33219072527595</v>
      </c>
      <c r="J45" s="119">
        <f ca="1">INDEX(pos_x,MATCH("Fin de propulsion",Event,0))</f>
        <v>70.524517017499932</v>
      </c>
      <c r="K45" s="119">
        <f ca="1">INDEX(vit_xz,MATCH("Fin de propulsion",Event,0))</f>
        <v>148.31743260734231</v>
      </c>
      <c r="L45" s="116">
        <f ca="1">INDEX(acc_xz,MATCH("Fin de propulsion",Event,0))</f>
        <v>26.995301777376866</v>
      </c>
      <c r="M45" s="116">
        <f ca="1">INDEX(BetaD,MATCH("Fin de propulsion",Event,0))</f>
        <v>82.620667719886569</v>
      </c>
    </row>
    <row r="46" spans="1:16" x14ac:dyDescent="0.2">
      <c r="A46" s="161"/>
      <c r="B46" s="168">
        <v>310</v>
      </c>
      <c r="D46" s="162"/>
      <c r="F46" s="599" t="s">
        <v>15</v>
      </c>
      <c r="G46" s="599"/>
      <c r="H46" s="118">
        <f ca="1">INDEX(t,MATCH("Apogée",Event,0))</f>
        <v>13.799999999999946</v>
      </c>
      <c r="I46" s="117">
        <f ca="1">INDEX(pos_z,MATCH("Apogée",Event,0))</f>
        <v>1252.3143874185687</v>
      </c>
      <c r="J46" s="120">
        <f ca="1">INDEX(pos_x,MATCH("Apogée",Event,0))</f>
        <v>212.39382502540411</v>
      </c>
      <c r="K46" s="120">
        <f ca="1">INDEX(vit_xz,MATCH("Apogée",Event,0))</f>
        <v>11.50429010926047</v>
      </c>
      <c r="L46" s="116">
        <f ca="1">INDEX(acc_xz,MATCH("Apogée",Event,0))</f>
        <v>9.8269790171614488</v>
      </c>
      <c r="M46" s="121">
        <f ca="1">INDEX(BetaD,MATCH("Apogée",Event,0))</f>
        <v>4.752909439957695</v>
      </c>
    </row>
    <row r="47" spans="1:16" x14ac:dyDescent="0.2">
      <c r="A47" s="161"/>
      <c r="B47" s="169" t="s">
        <v>9</v>
      </c>
      <c r="D47" s="162"/>
      <c r="F47" s="602" t="str">
        <f>IF(Lang="Français","Impact balistique",IF(Lang="English","Balistic Impact",""))</f>
        <v>Impact balistique</v>
      </c>
      <c r="G47" s="602"/>
      <c r="H47" s="116">
        <f ca="1">INDEX(t,MATCH("Impact balistique",Event,0))</f>
        <v>32.600000000000172</v>
      </c>
      <c r="I47" s="148" t="s">
        <v>16</v>
      </c>
      <c r="J47" s="117">
        <f ca="1">INDEX(pos_x,MATCH("Impact balistique",Event,0))</f>
        <v>368.11247718340587</v>
      </c>
      <c r="K47" s="119">
        <f ca="1">INDEX(vit_xz,MATCH("Impact balistique",Event,0))</f>
        <v>103.07418171893167</v>
      </c>
      <c r="L47" s="116">
        <f ca="1">INDEX(acc_xz,MATCH("Impact balistique",Event,0))</f>
        <v>1.0840383623090948</v>
      </c>
      <c r="M47" s="116">
        <f ca="1">INDEX(BetaD,MATCH("Impact balistique",Event,0))</f>
        <v>-87.651929712750189</v>
      </c>
    </row>
    <row r="48" spans="1:16" x14ac:dyDescent="0.2">
      <c r="A48" s="161"/>
      <c r="B48" s="174">
        <f>(4*B44*B46+B44^2)/10^6</f>
        <v>0.48049999999999998</v>
      </c>
      <c r="D48" s="162"/>
      <c r="F48" s="604" t="str">
        <f>IF(Lang="Français","Ouverture parachute fusée",IF(Lang="English","Rocket parachute opening",""))</f>
        <v>Ouverture parachute fusée</v>
      </c>
      <c r="G48" s="604"/>
      <c r="H48" s="122">
        <f>T_para</f>
        <v>14.2</v>
      </c>
      <c r="I48" s="123">
        <f ca="1">INDEX(pos_z,MATCH("Para",Event_para,0))</f>
        <v>1251.91081706358</v>
      </c>
      <c r="J48" s="123">
        <f ca="1">INDEX(pos_x,MATCH("Para",Event_para,0))</f>
        <v>216.97200569375281</v>
      </c>
      <c r="K48" s="123">
        <f ca="1">INDEX(vit_xz,MATCH("Para",Event_para,0))</f>
        <v>11.805559880230028</v>
      </c>
      <c r="L48" s="122">
        <f ca="1">INDEX(acc_xz,MATCH("Para",Event_para,0))</f>
        <v>9.7935732080744593</v>
      </c>
      <c r="M48" s="124">
        <f ca="1">INDEX(BetaD,MATCH("Para",Event_para,0))</f>
        <v>-14.565834126313057</v>
      </c>
    </row>
    <row r="49" spans="1:13" x14ac:dyDescent="0.2">
      <c r="A49" s="161"/>
      <c r="D49" s="162"/>
      <c r="F49" s="603" t="str">
        <f>IF(Lang="Français","Impact fusée sous para.",IF(Lang="English","Impact of rocket with para. ",""))</f>
        <v>Impact fusée sous para.</v>
      </c>
      <c r="G49" s="603"/>
      <c r="H49" s="125">
        <f ca="1">T_para+Dt_para</f>
        <v>139.1448490025426</v>
      </c>
      <c r="I49" s="127" t="s">
        <v>16</v>
      </c>
      <c r="J49" s="126" t="str">
        <f ca="1">CONCATENATE(TEXT(X_para-Dx_para,"0")," | ",TEXT(X_para+Dx_para,"0"))</f>
        <v>-408 | 842</v>
      </c>
      <c r="K49" s="126">
        <f ca="1">V_para</f>
        <v>10.019707311328247</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4.7</v>
      </c>
      <c r="I50" s="123">
        <f ca="1">IF(T_satellite&lt;&gt;0,INDEX(pos_z,MATCH("Satellite",Event_sat,0)),"")</f>
        <v>781.72236775508986</v>
      </c>
      <c r="J50" s="129">
        <f ca="1">IF(T_satellite&lt;&gt;0,INDEX(pos_x,MATCH("Satellite",Event_sat,0)),"")</f>
        <v>93.475329332718601</v>
      </c>
      <c r="K50" s="123">
        <f ca="1">IF(T_satellite&lt;&gt;0,INDEX(vit_xz,MATCH("Satellite",Event_sat,0)),"")</f>
        <v>118.0345882715409</v>
      </c>
      <c r="L50" s="122">
        <f ca="1">IF(T_satellite&lt;&gt;0,INDEX(acc_xz,MATCH("Satellite",Event_sat,0)),"")</f>
        <v>20.844587479105069</v>
      </c>
      <c r="M50" s="124">
        <f ca="1">IF(T_satellite&lt;&gt;0,INDEX(BetaD,MATCH("Satellite",Event_sat,0)),"")</f>
        <v>81.878391388328936</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66.469072702533836</v>
      </c>
      <c r="I51" s="130" t="str">
        <f>IF(T_satellite&lt;&gt;0,"~0","")</f>
        <v>~0</v>
      </c>
      <c r="J51" s="130" t="str">
        <f ca="1">IF(T_satellite&lt;&gt;0,CONCATENATE(TEXT(X_satellite-Dx_sat,"0")," | ",TEXT(X_satellite+Dx_sat,"0")),"")</f>
        <v>-215 | 402</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14.2</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1252.3143874185687</v>
      </c>
      <c r="C121" s="216">
        <f ca="1">MAX(Altitude_culmi,Portee_balistique)</f>
        <v>1252.3143874185687</v>
      </c>
    </row>
    <row r="123" spans="2:3" x14ac:dyDescent="0.2">
      <c r="B123" s="210" t="s">
        <v>49</v>
      </c>
      <c r="C123" s="211" t="s">
        <v>45</v>
      </c>
    </row>
    <row r="124" spans="2:3" x14ac:dyDescent="0.2">
      <c r="B124" s="217">
        <f ca="1">X_para</f>
        <v>216.97200569375281</v>
      </c>
      <c r="C124" s="214">
        <f ca="1">Alt_para</f>
        <v>1251.91081706358</v>
      </c>
    </row>
    <row r="125" spans="2:3" x14ac:dyDescent="0.2">
      <c r="B125" s="217">
        <f ca="1">X_para</f>
        <v>216.97200569375281</v>
      </c>
      <c r="C125" s="214">
        <f ca="1">Alt_para/2</f>
        <v>625.95540853179</v>
      </c>
    </row>
    <row r="126" spans="2:3" x14ac:dyDescent="0.2">
      <c r="B126" s="217">
        <f ca="1">X_para</f>
        <v>216.97200569375281</v>
      </c>
      <c r="C126" s="214">
        <v>0</v>
      </c>
    </row>
    <row r="127" spans="2:3" x14ac:dyDescent="0.2">
      <c r="B127" s="217">
        <f ca="1">X_para+Alt_para/40</f>
        <v>248.2697761203423</v>
      </c>
      <c r="C127" s="214">
        <f ca="1">Alt_para/20</f>
        <v>62.595540853179003</v>
      </c>
    </row>
    <row r="128" spans="2:3" x14ac:dyDescent="0.2">
      <c r="B128" s="217">
        <f ca="1">X_para</f>
        <v>216.97200569375281</v>
      </c>
      <c r="C128" s="214">
        <v>0</v>
      </c>
    </row>
    <row r="129" spans="2:6" x14ac:dyDescent="0.2">
      <c r="B129" s="217">
        <f ca="1">X_para-Alt_para/40</f>
        <v>185.67423526716331</v>
      </c>
      <c r="C129" s="214">
        <f ca="1">Alt_para/20</f>
        <v>62.595540853179003</v>
      </c>
    </row>
    <row r="130" spans="2:6" x14ac:dyDescent="0.2">
      <c r="B130" s="218">
        <f ca="1">X_para</f>
        <v>216.97200569375281</v>
      </c>
      <c r="C130" s="219">
        <v>0</v>
      </c>
    </row>
    <row r="131" spans="2:6" x14ac:dyDescent="0.2">
      <c r="B131" s="210" t="s">
        <v>48</v>
      </c>
      <c r="C131" s="211" t="s">
        <v>45</v>
      </c>
    </row>
    <row r="132" spans="2:6" x14ac:dyDescent="0.2">
      <c r="B132" s="213">
        <f>T_para</f>
        <v>14.2</v>
      </c>
      <c r="C132" s="214">
        <f ca="1">Alt_para</f>
        <v>1251.91081706358</v>
      </c>
    </row>
    <row r="133" spans="2:6" x14ac:dyDescent="0.2">
      <c r="B133" s="213">
        <f ca="1">(B132+B134)/2</f>
        <v>76.672424501271294</v>
      </c>
      <c r="C133" s="214">
        <f ca="1">(C132+C134)/2</f>
        <v>625.95540853179</v>
      </c>
      <c r="E133" s="232">
        <v>1</v>
      </c>
      <c r="F133" s="233" t="s">
        <v>175</v>
      </c>
    </row>
    <row r="134" spans="2:6" x14ac:dyDescent="0.2">
      <c r="B134" s="213">
        <f ca="1">H49</f>
        <v>139.1448490025426</v>
      </c>
      <c r="C134" s="214">
        <f>0</f>
        <v>0</v>
      </c>
      <c r="E134" s="161">
        <v>1</v>
      </c>
      <c r="F134" s="234" t="s">
        <v>176</v>
      </c>
    </row>
    <row r="135" spans="2:6" x14ac:dyDescent="0.2">
      <c r="B135" s="213">
        <f ca="1">H49+E133*sS/2*zZ_fus-E134*sS*tT_fus</f>
        <v>137.84753828519905</v>
      </c>
      <c r="C135" s="214">
        <f ca="1">Alt_para-V_para*(H49-T_para)+E133*sS*Altitude_culmi/H49*zZ_fus+E134*sS/2*Altitude_culmi/H49*tT_fus</f>
        <v>42.513263044062825</v>
      </c>
      <c r="E135" s="161"/>
      <c r="F135" s="241" t="s">
        <v>177</v>
      </c>
    </row>
    <row r="136" spans="2:6" x14ac:dyDescent="0.2">
      <c r="B136" s="213">
        <f ca="1">H49</f>
        <v>139.1448490025426</v>
      </c>
      <c r="C136" s="214">
        <f ca="1">Alt_para-V_para*(H49-T_para)</f>
        <v>0</v>
      </c>
      <c r="E136" s="235" t="s">
        <v>172</v>
      </c>
      <c r="F136" s="236">
        <f ca="1">T_balistique/10</f>
        <v>3.2600000000000171</v>
      </c>
    </row>
    <row r="137" spans="2:6" x14ac:dyDescent="0.2">
      <c r="B137" s="213">
        <f ca="1">H49-E133*sS/2*zZ_fus-E134*sS*tT_fus</f>
        <v>134.58753828519906</v>
      </c>
      <c r="C137" s="214">
        <f ca="1">Alt_para-V_para*(H49-T_para)+E133*sS*Altitude_culmi/H49*zZ_fus-E134*sS/2*Altitude_culmi/H49*tT_fus</f>
        <v>16.167240506736313</v>
      </c>
      <c r="E137" s="235" t="s">
        <v>173</v>
      </c>
      <c r="F137" s="236">
        <f ca="1">(H49-T_para)/H49</f>
        <v>0.89794807280476097</v>
      </c>
    </row>
    <row r="138" spans="2:6" x14ac:dyDescent="0.2">
      <c r="B138" s="215">
        <f ca="1">H49</f>
        <v>139.1448490025426</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0.85582822085889654</v>
      </c>
    </row>
    <row r="155" spans="2:6" x14ac:dyDescent="0.2">
      <c r="B155" s="215" t="b">
        <f>IF(Nb_sat="1 satellite",H51)</f>
        <v>0</v>
      </c>
      <c r="C155" s="216" t="b">
        <f>IF(Nb_sat="1 satellite",0)</f>
        <v>0</v>
      </c>
      <c r="E155" s="237" t="s">
        <v>174</v>
      </c>
      <c r="F155" s="238">
        <f ca="1">V_satellite*(T_balistique-T_satellite)/Alt_sat</f>
        <v>0.45168235136636081</v>
      </c>
    </row>
    <row r="157" spans="2:6" x14ac:dyDescent="0.2">
      <c r="B157" s="210" t="s">
        <v>2</v>
      </c>
      <c r="C157" s="228" t="s">
        <v>29</v>
      </c>
      <c r="D157" s="211" t="s">
        <v>3</v>
      </c>
    </row>
    <row r="158" spans="2:6" x14ac:dyDescent="0.2">
      <c r="B158" s="231">
        <f>T_para/4</f>
        <v>3.55</v>
      </c>
      <c r="C158" s="82">
        <f ca="1">Alt_para/2</f>
        <v>625.95540853179</v>
      </c>
      <c r="D158" s="214">
        <f ca="1">X_para/4</f>
        <v>54.243001423438201</v>
      </c>
    </row>
    <row r="159" spans="2:6" x14ac:dyDescent="0.2">
      <c r="B159" s="229">
        <f ca="1">Temps_culmi + (T_balistique-Temps_culmi)/2</f>
        <v>23.20000000000006</v>
      </c>
      <c r="C159" s="230">
        <f ca="1">Altitude_culmi/2</f>
        <v>626.15719370928434</v>
      </c>
      <c r="D159" s="216">
        <f ca="1">X_culmi+(Portee_balistique-X_culmi)*2/3</f>
        <v>316.20625979740527</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212.39382502540411</v>
      </c>
      <c r="E162" s="422"/>
      <c r="F162" s="423" t="s">
        <v>305</v>
      </c>
    </row>
    <row r="163" spans="2:6" x14ac:dyDescent="0.2">
      <c r="B163" s="231" t="e">
        <f ca="1">IF(AND(Altitude_culmi&gt;80, Altitude_culmi&lt;=350), 49, NA())</f>
        <v>#N/A</v>
      </c>
      <c r="C163" s="5">
        <v>23</v>
      </c>
      <c r="D163" s="82">
        <f t="shared" ca="1" si="0"/>
        <v>235.39382502540411</v>
      </c>
      <c r="E163" s="82"/>
      <c r="F163" s="214">
        <f t="shared" ref="F163:F178" ca="1" si="1">X_culmi-C162</f>
        <v>212.39382502540411</v>
      </c>
    </row>
    <row r="164" spans="2:6" x14ac:dyDescent="0.2">
      <c r="B164" s="231" t="e">
        <f ca="1">IF(AND(Altitude_culmi&gt;80, Altitude_culmi&lt;=350), 43, NA())</f>
        <v>#N/A</v>
      </c>
      <c r="C164" s="5">
        <v>23</v>
      </c>
      <c r="D164" s="82">
        <f t="shared" ca="1" si="0"/>
        <v>235.39382502540411</v>
      </c>
      <c r="E164" s="82"/>
      <c r="F164" s="214">
        <f t="shared" ca="1" si="1"/>
        <v>189.39382502540411</v>
      </c>
    </row>
    <row r="165" spans="2:6" x14ac:dyDescent="0.2">
      <c r="B165" s="231" t="e">
        <f ca="1">IF(AND(Altitude_culmi&gt;80, Altitude_culmi&lt;=350), 43, NA())</f>
        <v>#N/A</v>
      </c>
      <c r="C165" s="5">
        <v>0</v>
      </c>
      <c r="D165" s="82">
        <f t="shared" ca="1" si="0"/>
        <v>212.39382502540411</v>
      </c>
      <c r="E165" s="82"/>
      <c r="F165" s="214">
        <f t="shared" ca="1" si="1"/>
        <v>189.39382502540411</v>
      </c>
    </row>
    <row r="166" spans="2:6" x14ac:dyDescent="0.2">
      <c r="B166" s="231" t="e">
        <f ca="1">IF(AND(Altitude_culmi&gt;80, Altitude_culmi&lt;=350), 43, NA())</f>
        <v>#N/A</v>
      </c>
      <c r="C166" s="5">
        <v>23</v>
      </c>
      <c r="D166" s="82">
        <f t="shared" ca="1" si="0"/>
        <v>235.39382502540411</v>
      </c>
      <c r="E166" s="82"/>
      <c r="F166" s="214">
        <f t="shared" ca="1" si="1"/>
        <v>212.39382502540411</v>
      </c>
    </row>
    <row r="167" spans="2:6" x14ac:dyDescent="0.2">
      <c r="B167" s="231" t="e">
        <f ca="1">IF(AND(Altitude_culmi&gt;80, Altitude_culmi&lt;=350), 0.5, NA())</f>
        <v>#N/A</v>
      </c>
      <c r="C167" s="5">
        <v>23</v>
      </c>
      <c r="D167" s="82">
        <f t="shared" ca="1" si="0"/>
        <v>235.39382502540411</v>
      </c>
      <c r="E167" s="82"/>
      <c r="F167" s="214">
        <f t="shared" ca="1" si="1"/>
        <v>189.39382502540411</v>
      </c>
    </row>
    <row r="168" spans="2:6" x14ac:dyDescent="0.2">
      <c r="B168" s="231" t="e">
        <f ca="1">IF(AND(Altitude_culmi&gt;80, Altitude_culmi&lt;=350), 0.5, NA())</f>
        <v>#N/A</v>
      </c>
      <c r="C168" s="5">
        <v>8</v>
      </c>
      <c r="D168" s="82">
        <f t="shared" ca="1" si="0"/>
        <v>220.39382502540411</v>
      </c>
      <c r="E168" s="82"/>
      <c r="F168" s="214">
        <f t="shared" ca="1" si="1"/>
        <v>189.39382502540411</v>
      </c>
    </row>
    <row r="169" spans="2:6" x14ac:dyDescent="0.2">
      <c r="B169" s="231" t="e">
        <f ca="1">IF(AND(Altitude_culmi&gt;80, Altitude_culmi&lt;=350), 27, NA())</f>
        <v>#N/A</v>
      </c>
      <c r="C169" s="5">
        <v>8</v>
      </c>
      <c r="D169" s="82">
        <f t="shared" ca="1" si="0"/>
        <v>220.39382502540411</v>
      </c>
      <c r="E169" s="82"/>
      <c r="F169" s="214">
        <f t="shared" ca="1" si="1"/>
        <v>204.39382502540411</v>
      </c>
    </row>
    <row r="170" spans="2:6" x14ac:dyDescent="0.2">
      <c r="B170" s="231" t="e">
        <f ca="1">IF(AND(Altitude_culmi&gt;80, Altitude_culmi&lt;=350), 27, NA())</f>
        <v>#N/A</v>
      </c>
      <c r="C170" s="5">
        <v>23</v>
      </c>
      <c r="D170" s="82">
        <f t="shared" ca="1" si="0"/>
        <v>235.39382502540411</v>
      </c>
      <c r="E170" s="82"/>
      <c r="F170" s="214">
        <f t="shared" ca="1" si="1"/>
        <v>204.39382502540411</v>
      </c>
    </row>
    <row r="171" spans="2:6" x14ac:dyDescent="0.2">
      <c r="B171" s="231" t="e">
        <f ca="1">IF(AND(Altitude_culmi&gt;80, Altitude_culmi&lt;=350), 27, NA())</f>
        <v>#N/A</v>
      </c>
      <c r="C171" s="5">
        <v>8</v>
      </c>
      <c r="D171" s="82">
        <f t="shared" ca="1" si="0"/>
        <v>220.39382502540411</v>
      </c>
      <c r="E171" s="82"/>
      <c r="F171" s="214">
        <f t="shared" ca="1" si="1"/>
        <v>189.39382502540411</v>
      </c>
    </row>
    <row r="172" spans="2:6" x14ac:dyDescent="0.2">
      <c r="B172" s="231" t="e">
        <f ca="1">IF(AND(Altitude_culmi&gt;80, Altitude_culmi&lt;=350), 29, NA())</f>
        <v>#N/A</v>
      </c>
      <c r="C172" s="5">
        <v>7.6</v>
      </c>
      <c r="D172" s="82">
        <f t="shared" ca="1" si="0"/>
        <v>219.99382502540411</v>
      </c>
      <c r="E172" s="82"/>
      <c r="F172" s="214">
        <f t="shared" ca="1" si="1"/>
        <v>204.39382502540411</v>
      </c>
    </row>
    <row r="173" spans="2:6" x14ac:dyDescent="0.2">
      <c r="B173" s="231" t="e">
        <f ca="1">IF(AND(Altitude_culmi&gt;80, Altitude_culmi&lt;=350), 31, NA())</f>
        <v>#N/A</v>
      </c>
      <c r="C173" s="5">
        <v>6.8</v>
      </c>
      <c r="D173" s="82">
        <f t="shared" ca="1" si="0"/>
        <v>219.19382502540412</v>
      </c>
      <c r="E173" s="82"/>
      <c r="F173" s="214">
        <f t="shared" ca="1" si="1"/>
        <v>204.79382502540412</v>
      </c>
    </row>
    <row r="174" spans="2:6" x14ac:dyDescent="0.2">
      <c r="B174" s="231" t="e">
        <f ca="1">IF(AND(Altitude_culmi&gt;80, Altitude_culmi&lt;=350), 32, NA())</f>
        <v>#N/A</v>
      </c>
      <c r="C174" s="5">
        <v>6</v>
      </c>
      <c r="D174" s="82">
        <f t="shared" ca="1" si="0"/>
        <v>218.39382502540411</v>
      </c>
      <c r="E174" s="82"/>
      <c r="F174" s="214">
        <f t="shared" ca="1" si="1"/>
        <v>205.5938250254041</v>
      </c>
    </row>
    <row r="175" spans="2:6" x14ac:dyDescent="0.2">
      <c r="B175" s="231" t="e">
        <f ca="1">IF(AND(Altitude_culmi&gt;80, Altitude_culmi&lt;=350), 33, NA())</f>
        <v>#N/A</v>
      </c>
      <c r="C175" s="5">
        <v>5</v>
      </c>
      <c r="D175" s="82">
        <f t="shared" ca="1" si="0"/>
        <v>217.39382502540411</v>
      </c>
      <c r="E175" s="82"/>
      <c r="F175" s="214">
        <f t="shared" ca="1" si="1"/>
        <v>206.39382502540411</v>
      </c>
    </row>
    <row r="176" spans="2:6" x14ac:dyDescent="0.2">
      <c r="B176" s="231" t="e">
        <f ca="1">IF(AND(Altitude_culmi&gt;80, Altitude_culmi&lt;=350), 34, NA())</f>
        <v>#N/A</v>
      </c>
      <c r="C176" s="5">
        <v>3.8</v>
      </c>
      <c r="D176" s="82">
        <f t="shared" ca="1" si="0"/>
        <v>216.19382502540412</v>
      </c>
      <c r="E176" s="82"/>
      <c r="F176" s="214">
        <f t="shared" ca="1" si="1"/>
        <v>207.39382502540411</v>
      </c>
    </row>
    <row r="177" spans="2:6" x14ac:dyDescent="0.2">
      <c r="B177" s="229" t="e">
        <f ca="1">IF(AND(Altitude_culmi&gt;80, Altitude_culmi&lt;=350), 35, NA())</f>
        <v>#N/A</v>
      </c>
      <c r="C177" s="421">
        <v>0</v>
      </c>
      <c r="D177" s="230">
        <f t="shared" ca="1" si="0"/>
        <v>212.39382502540411</v>
      </c>
      <c r="E177" s="82"/>
      <c r="F177" s="214">
        <f t="shared" ca="1" si="1"/>
        <v>208.5938250254041</v>
      </c>
    </row>
    <row r="178" spans="2:6" x14ac:dyDescent="0.2">
      <c r="E178" s="230"/>
      <c r="F178" s="216">
        <f t="shared" ca="1" si="1"/>
        <v>212.39382502540411</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212.39382502540411</v>
      </c>
      <c r="E180" s="228"/>
      <c r="F180" s="211" t="s">
        <v>308</v>
      </c>
    </row>
    <row r="181" spans="2:6" x14ac:dyDescent="0.2">
      <c r="B181" s="231">
        <f ca="1">IF(Altitude_culmi&gt;350, 300, NA())</f>
        <v>300</v>
      </c>
      <c r="C181" s="5">
        <v>0</v>
      </c>
      <c r="D181" s="82">
        <f t="shared" ca="1" si="2"/>
        <v>212.39382502540411</v>
      </c>
      <c r="E181" s="82"/>
      <c r="F181" s="214">
        <f t="shared" ref="F181:F201" ca="1" si="3">X_culmi-C180</f>
        <v>212.39382502540411</v>
      </c>
    </row>
    <row r="182" spans="2:6" x14ac:dyDescent="0.2">
      <c r="B182" s="231">
        <f ca="1">IF(Altitude_culmi&gt;350, 280, NA())</f>
        <v>280</v>
      </c>
      <c r="C182" s="5">
        <v>10</v>
      </c>
      <c r="D182" s="82">
        <f t="shared" ca="1" si="2"/>
        <v>222.39382502540411</v>
      </c>
      <c r="E182" s="82"/>
      <c r="F182" s="214">
        <f t="shared" ca="1" si="3"/>
        <v>212.39382502540411</v>
      </c>
    </row>
    <row r="183" spans="2:6" x14ac:dyDescent="0.2">
      <c r="B183" s="231">
        <f ca="1">IF(Altitude_culmi&gt;350, 280, NA())</f>
        <v>280</v>
      </c>
      <c r="C183" s="5">
        <v>0</v>
      </c>
      <c r="D183" s="82">
        <f t="shared" ca="1" si="2"/>
        <v>212.39382502540411</v>
      </c>
      <c r="E183" s="82"/>
      <c r="F183" s="214">
        <f t="shared" ca="1" si="3"/>
        <v>202.39382502540411</v>
      </c>
    </row>
    <row r="184" spans="2:6" x14ac:dyDescent="0.2">
      <c r="B184" s="231">
        <f ca="1">IF(Altitude_culmi&gt;350, 280, NA())</f>
        <v>280</v>
      </c>
      <c r="C184" s="5">
        <v>10</v>
      </c>
      <c r="D184" s="82">
        <f t="shared" ca="1" si="2"/>
        <v>222.39382502540411</v>
      </c>
      <c r="E184" s="82"/>
      <c r="F184" s="214">
        <f t="shared" ca="1" si="3"/>
        <v>212.39382502540411</v>
      </c>
    </row>
    <row r="185" spans="2:6" x14ac:dyDescent="0.2">
      <c r="B185" s="231">
        <f ca="1">IF(Altitude_culmi&gt;350, 200, NA())</f>
        <v>200</v>
      </c>
      <c r="C185" s="5">
        <v>13</v>
      </c>
      <c r="D185" s="82">
        <f t="shared" ca="1" si="2"/>
        <v>225.39382502540411</v>
      </c>
      <c r="E185" s="82"/>
      <c r="F185" s="214">
        <f t="shared" ca="1" si="3"/>
        <v>202.39382502540411</v>
      </c>
    </row>
    <row r="186" spans="2:6" x14ac:dyDescent="0.2">
      <c r="B186" s="231">
        <f ca="1">IF(Altitude_culmi&gt;350, 160, NA())</f>
        <v>160</v>
      </c>
      <c r="C186" s="5">
        <v>17</v>
      </c>
      <c r="D186" s="82">
        <f t="shared" ca="1" si="2"/>
        <v>229.39382502540411</v>
      </c>
      <c r="E186" s="82"/>
      <c r="F186" s="214">
        <f t="shared" ca="1" si="3"/>
        <v>199.39382502540411</v>
      </c>
    </row>
    <row r="187" spans="2:6" x14ac:dyDescent="0.2">
      <c r="B187" s="231">
        <f ca="1">IF(Altitude_culmi&gt;350, 115, NA())</f>
        <v>115</v>
      </c>
      <c r="C187" s="5">
        <v>20</v>
      </c>
      <c r="D187" s="82">
        <f t="shared" ca="1" si="2"/>
        <v>232.39382502540411</v>
      </c>
      <c r="E187" s="82"/>
      <c r="F187" s="214">
        <f t="shared" ca="1" si="3"/>
        <v>195.39382502540411</v>
      </c>
    </row>
    <row r="188" spans="2:6" x14ac:dyDescent="0.2">
      <c r="B188" s="231">
        <f ca="1">IF(Altitude_culmi&gt;350, 90, NA())</f>
        <v>90</v>
      </c>
      <c r="C188" s="5">
        <v>25</v>
      </c>
      <c r="D188" s="82">
        <f t="shared" ca="1" si="2"/>
        <v>237.39382502540411</v>
      </c>
      <c r="E188" s="82"/>
      <c r="F188" s="214">
        <f t="shared" ca="1" si="3"/>
        <v>192.39382502540411</v>
      </c>
    </row>
    <row r="189" spans="2:6" x14ac:dyDescent="0.2">
      <c r="B189" s="231">
        <f ca="1">IF(Altitude_culmi&gt;350, 57, NA())</f>
        <v>57</v>
      </c>
      <c r="C189" s="5">
        <v>30</v>
      </c>
      <c r="D189" s="82">
        <f t="shared" ca="1" si="2"/>
        <v>242.39382502540411</v>
      </c>
      <c r="E189" s="82"/>
      <c r="F189" s="214">
        <f t="shared" ca="1" si="3"/>
        <v>187.39382502540411</v>
      </c>
    </row>
    <row r="190" spans="2:6" x14ac:dyDescent="0.2">
      <c r="B190" s="231">
        <f ca="1">IF(Altitude_culmi&gt;350, 40, NA())</f>
        <v>40</v>
      </c>
      <c r="C190" s="5">
        <v>36</v>
      </c>
      <c r="D190" s="82">
        <f t="shared" ca="1" si="2"/>
        <v>248.39382502540411</v>
      </c>
      <c r="E190" s="82"/>
      <c r="F190" s="214">
        <f t="shared" ca="1" si="3"/>
        <v>182.39382502540411</v>
      </c>
    </row>
    <row r="191" spans="2:6" x14ac:dyDescent="0.2">
      <c r="B191" s="231">
        <f ca="1">IF(Altitude_culmi&gt;350, 20, NA())</f>
        <v>20</v>
      </c>
      <c r="C191" s="5">
        <v>48</v>
      </c>
      <c r="D191" s="82">
        <f t="shared" ca="1" si="2"/>
        <v>260.39382502540411</v>
      </c>
      <c r="E191" s="82"/>
      <c r="F191" s="214">
        <f t="shared" ca="1" si="3"/>
        <v>176.39382502540411</v>
      </c>
    </row>
    <row r="192" spans="2:6" x14ac:dyDescent="0.2">
      <c r="B192" s="231">
        <f ca="1">IF(Altitude_culmi&gt;350, 0.5, NA())</f>
        <v>0.5</v>
      </c>
      <c r="C192" s="5">
        <v>62</v>
      </c>
      <c r="D192" s="82">
        <f t="shared" ca="1" si="2"/>
        <v>274.39382502540411</v>
      </c>
      <c r="E192" s="82"/>
      <c r="F192" s="214">
        <f t="shared" ca="1" si="3"/>
        <v>164.39382502540411</v>
      </c>
    </row>
    <row r="193" spans="2:6" x14ac:dyDescent="0.2">
      <c r="B193" s="231">
        <f ca="1">IF(Altitude_culmi&gt;350, 0.5, NA())</f>
        <v>0.5</v>
      </c>
      <c r="C193" s="5">
        <v>37</v>
      </c>
      <c r="D193" s="82">
        <f t="shared" ca="1" si="2"/>
        <v>249.39382502540411</v>
      </c>
      <c r="E193" s="82"/>
      <c r="F193" s="214">
        <f t="shared" ca="1" si="3"/>
        <v>150.39382502540411</v>
      </c>
    </row>
    <row r="194" spans="2:6" x14ac:dyDescent="0.2">
      <c r="B194" s="231">
        <f ca="1">IF(Altitude_culmi&gt;350, 15, NA())</f>
        <v>15</v>
      </c>
      <c r="C194" s="5">
        <v>30</v>
      </c>
      <c r="D194" s="82">
        <f t="shared" ca="1" si="2"/>
        <v>242.39382502540411</v>
      </c>
      <c r="E194" s="82"/>
      <c r="F194" s="214">
        <f t="shared" ca="1" si="3"/>
        <v>175.39382502540411</v>
      </c>
    </row>
    <row r="195" spans="2:6" x14ac:dyDescent="0.2">
      <c r="B195" s="231">
        <f ca="1">IF(Altitude_culmi&gt;350, 30, NA())</f>
        <v>30</v>
      </c>
      <c r="C195" s="5">
        <v>15</v>
      </c>
      <c r="D195" s="82">
        <f t="shared" ca="1" si="2"/>
        <v>227.39382502540411</v>
      </c>
      <c r="E195" s="82"/>
      <c r="F195" s="214">
        <f t="shared" ca="1" si="3"/>
        <v>182.39382502540411</v>
      </c>
    </row>
    <row r="196" spans="2:6" x14ac:dyDescent="0.2">
      <c r="B196" s="231">
        <f ca="1">IF(Altitude_culmi&gt;350, 37, NA())</f>
        <v>37</v>
      </c>
      <c r="C196" s="5">
        <v>0</v>
      </c>
      <c r="D196" s="82">
        <f t="shared" ca="1" si="2"/>
        <v>212.39382502540411</v>
      </c>
      <c r="E196" s="82"/>
      <c r="F196" s="214">
        <f t="shared" ca="1" si="3"/>
        <v>197.39382502540411</v>
      </c>
    </row>
    <row r="197" spans="2:6" x14ac:dyDescent="0.2">
      <c r="B197" s="231">
        <f ca="1">IF(Altitude_culmi&gt;350, 67, NA())</f>
        <v>67</v>
      </c>
      <c r="C197" s="5">
        <v>0</v>
      </c>
      <c r="D197" s="82">
        <f t="shared" ca="1" si="2"/>
        <v>212.39382502540411</v>
      </c>
      <c r="E197" s="82"/>
      <c r="F197" s="214">
        <f t="shared" ca="1" si="3"/>
        <v>212.39382502540411</v>
      </c>
    </row>
    <row r="198" spans="2:6" x14ac:dyDescent="0.2">
      <c r="B198" s="231">
        <f ca="1">IF(Altitude_culmi&gt;350, 67, NA())</f>
        <v>67</v>
      </c>
      <c r="C198" s="5">
        <v>17</v>
      </c>
      <c r="D198" s="82">
        <f t="shared" ca="1" si="2"/>
        <v>229.39382502540411</v>
      </c>
      <c r="E198" s="82"/>
      <c r="F198" s="214">
        <f t="shared" ca="1" si="3"/>
        <v>212.39382502540411</v>
      </c>
    </row>
    <row r="199" spans="2:6" x14ac:dyDescent="0.2">
      <c r="B199" s="231">
        <f ca="1">IF(Altitude_culmi&gt;350, 100, NA())</f>
        <v>100</v>
      </c>
      <c r="C199" s="5">
        <v>11</v>
      </c>
      <c r="D199" s="82">
        <f t="shared" ca="1" si="2"/>
        <v>223.39382502540411</v>
      </c>
      <c r="E199" s="82"/>
      <c r="F199" s="214">
        <f t="shared" ca="1" si="3"/>
        <v>195.39382502540411</v>
      </c>
    </row>
    <row r="200" spans="2:6" x14ac:dyDescent="0.2">
      <c r="B200" s="229">
        <f ca="1">IF(Altitude_culmi&gt;350, 100, NA())</f>
        <v>100</v>
      </c>
      <c r="C200" s="421">
        <v>0</v>
      </c>
      <c r="D200" s="230">
        <f t="shared" ca="1" si="2"/>
        <v>212.39382502540411</v>
      </c>
      <c r="E200" s="82"/>
      <c r="F200" s="214">
        <f t="shared" ca="1" si="3"/>
        <v>201.39382502540411</v>
      </c>
    </row>
    <row r="201" spans="2:6" x14ac:dyDescent="0.2">
      <c r="E201" s="230"/>
      <c r="F201" s="216">
        <f t="shared" ca="1" si="3"/>
        <v>212.39382502540411</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10" zoomScale="80" zoomScaleNormal="80" workbookViewId="0">
      <selection activeCell="I333" sqref="I333:J333"/>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tr">
        <f>A309</f>
        <v>Aucun (2e ét. inerte)</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3.2</v>
      </c>
      <c r="D4" s="292" t="s">
        <v>14</v>
      </c>
      <c r="E4" s="293" t="s">
        <v>14</v>
      </c>
      <c r="F4" s="294" t="s">
        <v>14</v>
      </c>
      <c r="G4" s="292">
        <f>vit_xz*COS(Beta)</f>
        <v>19.529102508480687</v>
      </c>
      <c r="H4" s="293">
        <f>vit_xz*SIN(Beta)</f>
        <v>152.87894710168544</v>
      </c>
      <c r="I4" s="349">
        <f>V_ini</f>
        <v>154.12124549103112</v>
      </c>
      <c r="J4" s="350">
        <f>X_ini</f>
        <v>66.474311534521419</v>
      </c>
      <c r="K4" s="351">
        <f>Z_ini</f>
        <v>580.84077273287357</v>
      </c>
      <c r="L4" s="327">
        <f t="shared" ref="L4:L67" si="0">SQRT(pos_x^2+pos_z^2)</f>
        <v>584.63222402028975</v>
      </c>
      <c r="M4" s="292">
        <f>RADIANS(N4)</f>
        <v>1.4437421764828242</v>
      </c>
      <c r="N4" s="349">
        <f>Beta_rampe</f>
        <v>82.720333417497486</v>
      </c>
      <c r="P4" s="292" t="s">
        <v>14</v>
      </c>
      <c r="Q4" s="294" t="s">
        <v>14</v>
      </c>
      <c r="R4" s="292" t="s">
        <v>14</v>
      </c>
      <c r="S4" s="351">
        <f ca="1">m_tot</f>
        <v>3.012</v>
      </c>
      <c r="T4" s="327">
        <f t="shared" ref="T4:T67" ca="1" si="1">m*g</f>
        <v>29.547720000000002</v>
      </c>
      <c r="U4" s="328">
        <f t="shared" ref="U4:U67" si="2">IF(pos_xz&lt;L_rampe,Poids*COS(Beta),0)</f>
        <v>0</v>
      </c>
      <c r="V4" s="329">
        <f t="shared" ref="V4:V67" si="3">Rho_moyen*(20000-Alt_rampe-pos_z)/(20000+Alt_rampe+pos_z)</f>
        <v>1.1558551137968609</v>
      </c>
      <c r="W4" s="327">
        <f t="shared" ref="W4:W67" si="4">1/2*Rho*Sref*Cx*vit_xz^2</f>
        <v>56.023673210011971</v>
      </c>
      <c r="Y4" s="295" t="s">
        <v>14</v>
      </c>
      <c r="Z4" s="296" t="s">
        <v>14</v>
      </c>
      <c r="AA4" s="297" t="s">
        <v>14</v>
      </c>
      <c r="AC4" s="320">
        <f>IF(ABS(t-ROUND(t,0))&lt;0.001,t,-1)</f>
        <v>-1</v>
      </c>
      <c r="AD4" s="321">
        <f>IF(ABS(t-ROUND(t,0))&lt;0.001,pos_x,-1)</f>
        <v>-1</v>
      </c>
      <c r="AE4" s="322">
        <f t="shared" ref="AE4:AE67" si="5">IF(t&lt;T_para, pos_z, NA())</f>
        <v>580.84077273287357</v>
      </c>
      <c r="AG4" s="292" t="s">
        <v>14</v>
      </c>
      <c r="AH4" s="294" t="s">
        <v>14</v>
      </c>
    </row>
    <row r="5" spans="1:248" x14ac:dyDescent="0.2">
      <c r="A5" s="347">
        <f t="shared" ref="A5:A68" ca="1" si="6">IF(B4+0.01&lt;=T_ini+ROUNDUP(Temps_fin_propu,0), 0.01, IF(K4&gt;0, 0.1, 0.0001))</f>
        <v>0.01</v>
      </c>
      <c r="B5" s="304">
        <f t="shared" ref="B5:B68" ca="1" si="7">B4+pas</f>
        <v>3.21</v>
      </c>
      <c r="D5" s="306">
        <f t="shared" ref="D5:D68" ca="1" si="8">IF(AND(L4&lt;L_rampe,Poussee&lt;Poids*SIN(M4)),0,(-W4+Poussee)/m*COS(M4)-U4/m*SIN(M4))</f>
        <v>-2.3568534766212652</v>
      </c>
      <c r="E5" s="307">
        <f t="shared" ref="E5:E68" ca="1" si="9">IF(AND(L4&lt;L_rampe,Poussee&lt;Poids*SIN(M4)),0,(-W4+Poussee)/m*SIN(M4)+U4/m*COS(M4)-Poids/m)</f>
        <v>-28.260068446429457</v>
      </c>
      <c r="F5" s="304">
        <f t="shared" ref="F5:F68" ca="1" si="10">SQRT(acc_x^2+acc_z^2)</f>
        <v>28.358177425693981</v>
      </c>
      <c r="G5" s="306">
        <f t="shared" ref="G5:G68" ca="1" si="11">G4+acc_x*pas</f>
        <v>19.505533973714474</v>
      </c>
      <c r="H5" s="307">
        <f t="shared" ref="H5:H68" ca="1" si="12">H4+acc_z*pas</f>
        <v>152.59634641722116</v>
      </c>
      <c r="I5" s="304">
        <f t="shared" ref="I5:I68" ca="1" si="13">SQRT(vit_x^2+vit_z^2)</f>
        <v>153.8379367889608</v>
      </c>
      <c r="J5" s="306">
        <f t="shared" ref="J5:J68" ca="1" si="14">J4+0.5*(vit_x+G4)*pas*(K4&gt;=0)</f>
        <v>66.669484716932402</v>
      </c>
      <c r="K5" s="307">
        <f t="shared" ref="K5:K68" ca="1" si="15">K4+0.5*(vit_z+H4)*pas</f>
        <v>582.36814920046811</v>
      </c>
      <c r="L5" s="304">
        <f t="shared" ca="1" si="0"/>
        <v>586.17188724434743</v>
      </c>
      <c r="M5" s="306">
        <f t="shared" ref="M5:M68" ca="1" si="16">IF(AND(L4&gt;L_rampe,G5&gt;0),ATAN2(G5,H5),$M$4)</f>
        <v>1.4436613738826687</v>
      </c>
      <c r="N5" s="304">
        <f t="shared" ref="N5:N68" ca="1" si="17">DEGREES(Beta)</f>
        <v>82.715703769534883</v>
      </c>
      <c r="P5" s="310">
        <f t="shared" ref="P5:P68" ca="1" si="18">MATCH(t-pas/2-T_ini,CdP_t)</f>
        <v>1</v>
      </c>
      <c r="Q5" s="304">
        <f t="shared" ref="Q5:Q68" ca="1" si="19">(INDEX(CdP,2,i_P+1)-INDEX(CdP,2,i_P+0))/(INDEX(CdP,1,i_P+1)-INDEX(CdP,1,i_P+0))*(t-pas/2-T_ini-INDEX(CdP,1,i_P+0))+INDEX(CdP,2,i_P+0)</f>
        <v>4.9999999999998928E-4</v>
      </c>
      <c r="R5" s="306">
        <f t="shared" ref="R5:R68" ca="1" si="20">Poussee/(g*ISP)</f>
        <v>4.9999999999998925E-5</v>
      </c>
      <c r="S5" s="307">
        <f t="shared" ref="S5:S68" ca="1" si="21">S4-Débit*pas</f>
        <v>3.0119994999999999</v>
      </c>
      <c r="T5" s="304">
        <f t="shared" ca="1" si="1"/>
        <v>29.547715095000001</v>
      </c>
      <c r="U5" s="311">
        <f t="shared" ca="1" si="2"/>
        <v>0</v>
      </c>
      <c r="V5" s="306">
        <f t="shared" ca="1" si="3"/>
        <v>1.1556784352899365</v>
      </c>
      <c r="W5" s="304">
        <f t="shared" ca="1" si="4"/>
        <v>55.809362825346419</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582.36814920046811</v>
      </c>
      <c r="AG5" s="306">
        <f t="shared" ref="AG5:AG68" ca="1" si="27">IF(AND(L4&lt;L_rampe,Poussee&lt;Poids*SIN(M4)),0,(-W4+Poussee)/m-Poids*SIN(M4)/m)</f>
        <v>-28.3309204278926</v>
      </c>
      <c r="AH5" s="304">
        <f t="shared" ref="AH5:AH68" ca="1" si="28">IF(AND(L4&lt;L_rampe,Poussee&lt;Poids*SIN(M4)), g*SIN(M4), (-W4+Poussee)/m)</f>
        <v>-18.599994193230103</v>
      </c>
    </row>
    <row r="6" spans="1:248" x14ac:dyDescent="0.2">
      <c r="A6" s="347">
        <f t="shared" ca="1" si="6"/>
        <v>0.01</v>
      </c>
      <c r="B6" s="304">
        <f t="shared" ca="1" si="7"/>
        <v>3.2199999999999998</v>
      </c>
      <c r="D6" s="306">
        <f t="shared" ca="1" si="8"/>
        <v>-2.349281774174222</v>
      </c>
      <c r="E6" s="307">
        <f t="shared" ca="1" si="9"/>
        <v>-28.188979828322303</v>
      </c>
      <c r="F6" s="304">
        <f t="shared" ca="1" si="10"/>
        <v>28.286705510116036</v>
      </c>
      <c r="G6" s="306">
        <f t="shared" ca="1" si="11"/>
        <v>19.48204115597273</v>
      </c>
      <c r="H6" s="307">
        <f t="shared" ca="1" si="12"/>
        <v>152.31445661893792</v>
      </c>
      <c r="I6" s="304">
        <f t="shared" ca="1" si="13"/>
        <v>153.55534384294589</v>
      </c>
      <c r="J6" s="306">
        <f t="shared" ca="1" si="14"/>
        <v>66.864422592580837</v>
      </c>
      <c r="K6" s="307">
        <f t="shared" ca="1" si="15"/>
        <v>583.89270321564891</v>
      </c>
      <c r="L6" s="304">
        <f t="shared" ca="1" si="0"/>
        <v>587.70872026635539</v>
      </c>
      <c r="M6" s="306">
        <f t="shared" ca="1" si="16"/>
        <v>1.4435803713738353</v>
      </c>
      <c r="N6" s="304">
        <f t="shared" ca="1" si="17"/>
        <v>82.711062667648761</v>
      </c>
      <c r="P6" s="310">
        <f t="shared" ca="1" si="18"/>
        <v>1</v>
      </c>
      <c r="Q6" s="304">
        <f t="shared" ca="1" si="19"/>
        <v>1.4999999999999679E-3</v>
      </c>
      <c r="R6" s="306">
        <f t="shared" ca="1" si="20"/>
        <v>1.4999999999999679E-4</v>
      </c>
      <c r="S6" s="307">
        <f t="shared" ca="1" si="21"/>
        <v>3.0119979999999997</v>
      </c>
      <c r="T6" s="304">
        <f t="shared" ca="1" si="1"/>
        <v>29.547700379999998</v>
      </c>
      <c r="U6" s="311">
        <f t="shared" ca="1" si="2"/>
        <v>0</v>
      </c>
      <c r="V6" s="306">
        <f t="shared" ca="1" si="3"/>
        <v>1.1555021094161233</v>
      </c>
      <c r="W6" s="304">
        <f t="shared" ca="1" si="4"/>
        <v>55.596029103797491</v>
      </c>
      <c r="Y6" s="314" t="str">
        <f t="shared" ca="1" si="22"/>
        <v/>
      </c>
      <c r="Z6" s="315" t="str">
        <f t="shared" ca="1" si="23"/>
        <v/>
      </c>
      <c r="AA6" s="316" t="str">
        <f t="shared" ca="1" si="24"/>
        <v/>
      </c>
      <c r="AC6" s="310" t="e">
        <f t="shared" ca="1" si="25"/>
        <v>#N/A</v>
      </c>
      <c r="AD6" s="323" t="e">
        <f t="shared" ca="1" si="26"/>
        <v>#N/A</v>
      </c>
      <c r="AE6" s="324">
        <f t="shared" ca="1" si="5"/>
        <v>583.89270321564891</v>
      </c>
      <c r="AG6" s="306">
        <f t="shared" ca="1" si="27"/>
        <v>-28.259344978440154</v>
      </c>
      <c r="AH6" s="304">
        <f t="shared" ca="1" si="28"/>
        <v>-18.528519217259248</v>
      </c>
    </row>
    <row r="7" spans="1:248" x14ac:dyDescent="0.2">
      <c r="A7" s="347">
        <f t="shared" ca="1" si="6"/>
        <v>0.01</v>
      </c>
      <c r="B7" s="304">
        <f t="shared" ca="1" si="7"/>
        <v>3.2299999999999995</v>
      </c>
      <c r="D7" s="306">
        <f t="shared" ca="1" si="8"/>
        <v>-2.3417441668101122</v>
      </c>
      <c r="E7" s="307">
        <f t="shared" ca="1" si="9"/>
        <v>-28.118219731837463</v>
      </c>
      <c r="F7" s="304">
        <f t="shared" ca="1" si="10"/>
        <v>28.215563907720909</v>
      </c>
      <c r="G7" s="306">
        <f t="shared" ca="1" si="11"/>
        <v>19.458623714304629</v>
      </c>
      <c r="H7" s="307">
        <f t="shared" ca="1" si="12"/>
        <v>152.03327442161955</v>
      </c>
      <c r="I7" s="304">
        <f t="shared" ca="1" si="13"/>
        <v>153.27346335297045</v>
      </c>
      <c r="J7" s="306">
        <f t="shared" ca="1" si="14"/>
        <v>67.059125916932217</v>
      </c>
      <c r="K7" s="307">
        <f t="shared" ca="1" si="15"/>
        <v>585.41444187085165</v>
      </c>
      <c r="L7" s="304">
        <f t="shared" ca="1" si="0"/>
        <v>589.24273022219268</v>
      </c>
      <c r="M7" s="306">
        <f t="shared" ca="1" si="16"/>
        <v>1.4434991684702407</v>
      </c>
      <c r="N7" s="304">
        <f t="shared" ca="1" si="17"/>
        <v>82.706410083988587</v>
      </c>
      <c r="P7" s="310">
        <f t="shared" ca="1" si="18"/>
        <v>1</v>
      </c>
      <c r="Q7" s="304">
        <f t="shared" ca="1" si="19"/>
        <v>2.4999999999999467E-3</v>
      </c>
      <c r="R7" s="306">
        <f t="shared" ca="1" si="20"/>
        <v>2.4999999999999469E-4</v>
      </c>
      <c r="S7" s="307">
        <f t="shared" ca="1" si="21"/>
        <v>3.0119954999999998</v>
      </c>
      <c r="T7" s="304">
        <f t="shared" ca="1" si="1"/>
        <v>29.547675855000001</v>
      </c>
      <c r="U7" s="311">
        <f t="shared" ca="1" si="2"/>
        <v>0</v>
      </c>
      <c r="V7" s="306">
        <f t="shared" ca="1" si="3"/>
        <v>1.1553261352044346</v>
      </c>
      <c r="W7" s="304">
        <f t="shared" ca="1" si="4"/>
        <v>55.383666154861572</v>
      </c>
      <c r="Y7" s="314" t="str">
        <f t="shared" ca="1" si="22"/>
        <v/>
      </c>
      <c r="Z7" s="315" t="str">
        <f t="shared" ca="1" si="23"/>
        <v/>
      </c>
      <c r="AA7" s="316" t="str">
        <f t="shared" ca="1" si="24"/>
        <v/>
      </c>
      <c r="AC7" s="310" t="e">
        <f t="shared" ca="1" si="25"/>
        <v>#N/A</v>
      </c>
      <c r="AD7" s="323" t="e">
        <f t="shared" ca="1" si="26"/>
        <v>#N/A</v>
      </c>
      <c r="AE7" s="324">
        <f t="shared" ca="1" si="5"/>
        <v>585.41444187085165</v>
      </c>
      <c r="AG7" s="306">
        <f t="shared" ca="1" si="27"/>
        <v>-28.188099531126269</v>
      </c>
      <c r="AH7" s="304">
        <f t="shared" ca="1" si="28"/>
        <v>-18.457374555771249</v>
      </c>
    </row>
    <row r="8" spans="1:248" x14ac:dyDescent="0.2">
      <c r="A8" s="347">
        <f t="shared" ca="1" si="6"/>
        <v>0.01</v>
      </c>
      <c r="B8" s="304">
        <f t="shared" ca="1" si="7"/>
        <v>3.2399999999999993</v>
      </c>
      <c r="D8" s="306">
        <f t="shared" ca="1" si="8"/>
        <v>-2.334240443573028</v>
      </c>
      <c r="E8" s="307">
        <f t="shared" ca="1" si="9"/>
        <v>-28.04778614223865</v>
      </c>
      <c r="F8" s="304">
        <f t="shared" ca="1" si="10"/>
        <v>28.144750592768922</v>
      </c>
      <c r="G8" s="306">
        <f t="shared" ca="1" si="11"/>
        <v>19.435281309868898</v>
      </c>
      <c r="H8" s="307">
        <f t="shared" ca="1" si="12"/>
        <v>151.75279656019717</v>
      </c>
      <c r="I8" s="304">
        <f t="shared" ca="1" si="13"/>
        <v>152.9922920392865</v>
      </c>
      <c r="J8" s="306">
        <f t="shared" ca="1" si="14"/>
        <v>67.253595442053083</v>
      </c>
      <c r="K8" s="307">
        <f t="shared" ca="1" si="15"/>
        <v>586.93337222576076</v>
      </c>
      <c r="L8" s="304">
        <f t="shared" ca="1" si="0"/>
        <v>590.7739242148275</v>
      </c>
      <c r="M8" s="306">
        <f t="shared" ca="1" si="16"/>
        <v>1.4434177646838635</v>
      </c>
      <c r="N8" s="304">
        <f t="shared" ca="1" si="17"/>
        <v>82.701745990592784</v>
      </c>
      <c r="P8" s="310">
        <f t="shared" ca="1" si="18"/>
        <v>1</v>
      </c>
      <c r="Q8" s="304">
        <f t="shared" ca="1" si="19"/>
        <v>3.499999999999925E-3</v>
      </c>
      <c r="R8" s="306">
        <f t="shared" ca="1" si="20"/>
        <v>3.4999999999999252E-4</v>
      </c>
      <c r="S8" s="307">
        <f t="shared" ca="1" si="21"/>
        <v>3.0119919999999998</v>
      </c>
      <c r="T8" s="304">
        <f t="shared" ca="1" si="1"/>
        <v>29.547641519999999</v>
      </c>
      <c r="U8" s="311">
        <f t="shared" ca="1" si="2"/>
        <v>0</v>
      </c>
      <c r="V8" s="306">
        <f t="shared" ca="1" si="3"/>
        <v>1.1551505116884901</v>
      </c>
      <c r="W8" s="304">
        <f t="shared" ca="1" si="4"/>
        <v>55.172268133129343</v>
      </c>
      <c r="Y8" s="314" t="str">
        <f t="shared" ca="1" si="22"/>
        <v/>
      </c>
      <c r="Z8" s="315" t="str">
        <f t="shared" ca="1" si="23"/>
        <v/>
      </c>
      <c r="AA8" s="316" t="str">
        <f t="shared" ca="1" si="24"/>
        <v/>
      </c>
      <c r="AC8" s="310" t="e">
        <f t="shared" ca="1" si="25"/>
        <v>#N/A</v>
      </c>
      <c r="AD8" s="323" t="e">
        <f t="shared" ca="1" si="26"/>
        <v>#N/A</v>
      </c>
      <c r="AE8" s="324">
        <f t="shared" ca="1" si="5"/>
        <v>586.93337222576076</v>
      </c>
      <c r="AG8" s="306">
        <f t="shared" ca="1" si="27"/>
        <v>-28.117182059150913</v>
      </c>
      <c r="AH8" s="304">
        <f t="shared" ca="1" si="28"/>
        <v>-18.386558183043505</v>
      </c>
    </row>
    <row r="9" spans="1:248" x14ac:dyDescent="0.2">
      <c r="A9" s="347">
        <f t="shared" ca="1" si="6"/>
        <v>0.01</v>
      </c>
      <c r="B9" s="304">
        <f t="shared" ca="1" si="7"/>
        <v>3.2499999999999991</v>
      </c>
      <c r="D9" s="306">
        <f t="shared" ca="1" si="8"/>
        <v>-2.3267703951284822</v>
      </c>
      <c r="E9" s="307">
        <f t="shared" ca="1" si="9"/>
        <v>-27.977677060322627</v>
      </c>
      <c r="F9" s="304">
        <f t="shared" ca="1" si="10"/>
        <v>28.074263555137993</v>
      </c>
      <c r="G9" s="306">
        <f t="shared" ca="1" si="11"/>
        <v>19.412013605917615</v>
      </c>
      <c r="H9" s="307">
        <f t="shared" ca="1" si="12"/>
        <v>151.47301978959393</v>
      </c>
      <c r="I9" s="304">
        <f t="shared" ca="1" si="13"/>
        <v>152.71182664225793</v>
      </c>
      <c r="J9" s="306">
        <f t="shared" ca="1" si="14"/>
        <v>67.447831916632012</v>
      </c>
      <c r="K9" s="307">
        <f t="shared" ca="1" si="15"/>
        <v>588.44950130750976</v>
      </c>
      <c r="L9" s="304">
        <f t="shared" ca="1" si="0"/>
        <v>592.3023093145182</v>
      </c>
      <c r="M9" s="306">
        <f t="shared" ca="1" si="16"/>
        <v>1.4433361595247372</v>
      </c>
      <c r="N9" s="304">
        <f t="shared" ca="1" si="17"/>
        <v>82.697070359388348</v>
      </c>
      <c r="P9" s="310">
        <f t="shared" ca="1" si="18"/>
        <v>1</v>
      </c>
      <c r="Q9" s="304">
        <f t="shared" ca="1" si="19"/>
        <v>4.4999999999999034E-3</v>
      </c>
      <c r="R9" s="306">
        <f t="shared" ca="1" si="20"/>
        <v>4.4999999999999034E-4</v>
      </c>
      <c r="S9" s="307">
        <f t="shared" ca="1" si="21"/>
        <v>3.0119874999999996</v>
      </c>
      <c r="T9" s="304">
        <f t="shared" ca="1" si="1"/>
        <v>29.547597374999999</v>
      </c>
      <c r="U9" s="311">
        <f t="shared" ca="1" si="2"/>
        <v>0</v>
      </c>
      <c r="V9" s="306">
        <f t="shared" ca="1" si="3"/>
        <v>1.1549752379064853</v>
      </c>
      <c r="W9" s="304">
        <f t="shared" ca="1" si="4"/>
        <v>54.961829237870163</v>
      </c>
      <c r="Y9" s="314" t="str">
        <f t="shared" ca="1" si="22"/>
        <v/>
      </c>
      <c r="Z9" s="315" t="str">
        <f t="shared" ca="1" si="23"/>
        <v/>
      </c>
      <c r="AA9" s="316" t="str">
        <f t="shared" ca="1" si="24"/>
        <v/>
      </c>
      <c r="AC9" s="310" t="e">
        <f t="shared" ca="1" si="25"/>
        <v>#N/A</v>
      </c>
      <c r="AD9" s="323" t="e">
        <f t="shared" ca="1" si="26"/>
        <v>#N/A</v>
      </c>
      <c r="AE9" s="324">
        <f t="shared" ca="1" si="5"/>
        <v>588.44950130750976</v>
      </c>
      <c r="AG9" s="306">
        <f t="shared" ca="1" si="27"/>
        <v>-28.046590551326467</v>
      </c>
      <c r="AH9" s="304">
        <f t="shared" ca="1" si="28"/>
        <v>-18.316068088970937</v>
      </c>
    </row>
    <row r="10" spans="1:248" x14ac:dyDescent="0.2">
      <c r="A10" s="347">
        <f t="shared" ca="1" si="6"/>
        <v>0.01</v>
      </c>
      <c r="B10" s="304">
        <f t="shared" ca="1" si="7"/>
        <v>3.2599999999999989</v>
      </c>
      <c r="D10" s="306">
        <f t="shared" ca="1" si="8"/>
        <v>-2.319333813748349</v>
      </c>
      <c r="E10" s="307">
        <f t="shared" ca="1" si="9"/>
        <v>-27.90789050227545</v>
      </c>
      <c r="F10" s="304">
        <f t="shared" ca="1" si="10"/>
        <v>28.004100800179117</v>
      </c>
      <c r="G10" s="306">
        <f t="shared" ca="1" si="11"/>
        <v>19.38882026778013</v>
      </c>
      <c r="H10" s="307">
        <f t="shared" ca="1" si="12"/>
        <v>151.19394088457119</v>
      </c>
      <c r="I10" s="304">
        <f t="shared" ca="1" si="13"/>
        <v>152.43206392220597</v>
      </c>
      <c r="J10" s="306">
        <f t="shared" ca="1" si="14"/>
        <v>67.641836086000495</v>
      </c>
      <c r="K10" s="307">
        <f t="shared" ca="1" si="15"/>
        <v>589.96283611088063</v>
      </c>
      <c r="L10" s="304">
        <f t="shared" ca="1" si="0"/>
        <v>593.82789255901343</v>
      </c>
      <c r="M10" s="306">
        <f t="shared" ca="1" si="16"/>
        <v>1.4432543525009414</v>
      </c>
      <c r="N10" s="304">
        <f t="shared" ca="1" si="17"/>
        <v>82.692383162190325</v>
      </c>
      <c r="P10" s="310">
        <f t="shared" ca="1" si="18"/>
        <v>1</v>
      </c>
      <c r="Q10" s="304">
        <f t="shared" ca="1" si="19"/>
        <v>5.4999999999998826E-3</v>
      </c>
      <c r="R10" s="306">
        <f t="shared" ca="1" si="20"/>
        <v>5.4999999999998822E-4</v>
      </c>
      <c r="S10" s="307">
        <f t="shared" ca="1" si="21"/>
        <v>3.0119819999999997</v>
      </c>
      <c r="T10" s="304">
        <f t="shared" ca="1" si="1"/>
        <v>29.54754342</v>
      </c>
      <c r="U10" s="311">
        <f t="shared" ca="1" si="2"/>
        <v>0</v>
      </c>
      <c r="V10" s="306">
        <f t="shared" ca="1" si="3"/>
        <v>1.1548003129011635</v>
      </c>
      <c r="W10" s="304">
        <f t="shared" ca="1" si="4"/>
        <v>54.75234371262097</v>
      </c>
      <c r="Y10" s="314" t="str">
        <f t="shared" ca="1" si="22"/>
        <v/>
      </c>
      <c r="Z10" s="315" t="str">
        <f t="shared" ca="1" si="23"/>
        <v/>
      </c>
      <c r="AA10" s="316" t="str">
        <f t="shared" ca="1" si="24"/>
        <v/>
      </c>
      <c r="AC10" s="310" t="e">
        <f t="shared" ca="1" si="25"/>
        <v>#N/A</v>
      </c>
      <c r="AD10" s="323" t="e">
        <f t="shared" ca="1" si="26"/>
        <v>#N/A</v>
      </c>
      <c r="AE10" s="324">
        <f t="shared" ca="1" si="5"/>
        <v>589.96283611088063</v>
      </c>
      <c r="AG10" s="306">
        <f t="shared" ca="1" si="27"/>
        <v>-27.976323011933086</v>
      </c>
      <c r="AH10" s="304">
        <f t="shared" ca="1" si="28"/>
        <v>-18.245902278921378</v>
      </c>
    </row>
    <row r="11" spans="1:248" x14ac:dyDescent="0.2">
      <c r="A11" s="347">
        <f t="shared" ca="1" si="6"/>
        <v>0.01</v>
      </c>
      <c r="B11" s="304">
        <f t="shared" ca="1" si="7"/>
        <v>3.2699999999999987</v>
      </c>
      <c r="D11" s="306">
        <f t="shared" ca="1" si="8"/>
        <v>-2.3119304932960127</v>
      </c>
      <c r="E11" s="307">
        <f t="shared" ca="1" si="9"/>
        <v>-27.838424499530198</v>
      </c>
      <c r="F11" s="304">
        <f t="shared" ca="1" si="10"/>
        <v>27.934260348573311</v>
      </c>
      <c r="G11" s="306">
        <f t="shared" ca="1" si="11"/>
        <v>19.365700962847168</v>
      </c>
      <c r="H11" s="307">
        <f t="shared" ca="1" si="12"/>
        <v>150.9155566395759</v>
      </c>
      <c r="I11" s="304">
        <f t="shared" ca="1" si="13"/>
        <v>152.15300065925567</v>
      </c>
      <c r="J11" s="306">
        <f t="shared" ca="1" si="14"/>
        <v>67.835608692153627</v>
      </c>
      <c r="K11" s="307">
        <f t="shared" ca="1" si="15"/>
        <v>591.47338359850141</v>
      </c>
      <c r="L11" s="304">
        <f t="shared" ca="1" si="0"/>
        <v>595.35068095375095</v>
      </c>
      <c r="M11" s="306">
        <f t="shared" ca="1" si="16"/>
        <v>1.4431723431185932</v>
      </c>
      <c r="N11" s="304">
        <f t="shared" ca="1" si="17"/>
        <v>82.687684370701305</v>
      </c>
      <c r="P11" s="310">
        <f t="shared" ca="1" si="18"/>
        <v>1</v>
      </c>
      <c r="Q11" s="304">
        <f t="shared" ca="1" si="19"/>
        <v>6.4999999999998609E-3</v>
      </c>
      <c r="R11" s="306">
        <f t="shared" ca="1" si="20"/>
        <v>6.4999999999998609E-4</v>
      </c>
      <c r="S11" s="307">
        <f t="shared" ca="1" si="21"/>
        <v>3.0119754999999997</v>
      </c>
      <c r="T11" s="304">
        <f t="shared" ca="1" si="1"/>
        <v>29.547479655</v>
      </c>
      <c r="U11" s="311">
        <f t="shared" ca="1" si="2"/>
        <v>0</v>
      </c>
      <c r="V11" s="306">
        <f t="shared" ca="1" si="3"/>
        <v>1.1546257357197871</v>
      </c>
      <c r="W11" s="304">
        <f t="shared" ca="1" si="4"/>
        <v>54.543805844779556</v>
      </c>
      <c r="Y11" s="314" t="str">
        <f t="shared" ca="1" si="22"/>
        <v/>
      </c>
      <c r="Z11" s="315" t="str">
        <f t="shared" ca="1" si="23"/>
        <v/>
      </c>
      <c r="AA11" s="316" t="str">
        <f t="shared" ca="1" si="24"/>
        <v/>
      </c>
      <c r="AC11" s="310" t="e">
        <f t="shared" ca="1" si="25"/>
        <v>#N/A</v>
      </c>
      <c r="AD11" s="323" t="e">
        <f t="shared" ca="1" si="26"/>
        <v>#N/A</v>
      </c>
      <c r="AE11" s="324">
        <f t="shared" ca="1" si="5"/>
        <v>591.47338359850141</v>
      </c>
      <c r="AG11" s="306">
        <f t="shared" ca="1" si="27"/>
        <v>-27.906377460575705</v>
      </c>
      <c r="AH11" s="304">
        <f t="shared" ca="1" si="28"/>
        <v>-18.176058773592604</v>
      </c>
    </row>
    <row r="12" spans="1:248" x14ac:dyDescent="0.2">
      <c r="A12" s="347">
        <f t="shared" ca="1" si="6"/>
        <v>0.01</v>
      </c>
      <c r="B12" s="304">
        <f t="shared" ca="1" si="7"/>
        <v>3.2799999999999985</v>
      </c>
      <c r="D12" s="306">
        <f t="shared" ca="1" si="8"/>
        <v>-2.3045602292116669</v>
      </c>
      <c r="E12" s="307">
        <f t="shared" ca="1" si="9"/>
        <v>-27.76927709862634</v>
      </c>
      <c r="F12" s="304">
        <f t="shared" ca="1" si="10"/>
        <v>27.864740236190208</v>
      </c>
      <c r="G12" s="306">
        <f t="shared" ca="1" si="11"/>
        <v>19.34265536055505</v>
      </c>
      <c r="H12" s="307">
        <f t="shared" ca="1" si="12"/>
        <v>150.63786386858962</v>
      </c>
      <c r="I12" s="304">
        <f t="shared" ca="1" si="13"/>
        <v>151.8746336531843</v>
      </c>
      <c r="J12" s="306">
        <f t="shared" ca="1" si="14"/>
        <v>68.029150473770642</v>
      </c>
      <c r="K12" s="307">
        <f t="shared" ca="1" si="15"/>
        <v>592.98115070104222</v>
      </c>
      <c r="L12" s="304">
        <f t="shared" ca="1" si="0"/>
        <v>596.8706814720548</v>
      </c>
      <c r="M12" s="306">
        <f t="shared" ca="1" si="16"/>
        <v>1.4430901308818391</v>
      </c>
      <c r="N12" s="304">
        <f t="shared" ca="1" si="17"/>
        <v>82.682973956510963</v>
      </c>
      <c r="P12" s="310">
        <f t="shared" ca="1" si="18"/>
        <v>1</v>
      </c>
      <c r="Q12" s="304">
        <f t="shared" ca="1" si="19"/>
        <v>7.4999999999998393E-3</v>
      </c>
      <c r="R12" s="306">
        <f t="shared" ca="1" si="20"/>
        <v>7.4999999999998397E-4</v>
      </c>
      <c r="S12" s="307">
        <f t="shared" ca="1" si="21"/>
        <v>3.0119679999999995</v>
      </c>
      <c r="T12" s="304">
        <f t="shared" ca="1" si="1"/>
        <v>29.547406079999998</v>
      </c>
      <c r="U12" s="311">
        <f t="shared" ca="1" si="2"/>
        <v>0</v>
      </c>
      <c r="V12" s="306">
        <f t="shared" ca="1" si="3"/>
        <v>1.1544515054141107</v>
      </c>
      <c r="W12" s="304">
        <f t="shared" ca="1" si="4"/>
        <v>54.336209965202322</v>
      </c>
      <c r="Y12" s="314" t="str">
        <f t="shared" ca="1" si="22"/>
        <v/>
      </c>
      <c r="Z12" s="315" t="str">
        <f t="shared" ca="1" si="23"/>
        <v/>
      </c>
      <c r="AA12" s="316" t="str">
        <f t="shared" ca="1" si="24"/>
        <v/>
      </c>
      <c r="AC12" s="310" t="e">
        <f t="shared" ca="1" si="25"/>
        <v>#N/A</v>
      </c>
      <c r="AD12" s="323" t="e">
        <f t="shared" ca="1" si="26"/>
        <v>#N/A</v>
      </c>
      <c r="AE12" s="324">
        <f t="shared" ca="1" si="5"/>
        <v>592.98115070104222</v>
      </c>
      <c r="AG12" s="306">
        <f t="shared" ca="1" si="27"/>
        <v>-27.836751932042535</v>
      </c>
      <c r="AH12" s="304">
        <f t="shared" ca="1" si="28"/>
        <v>-18.106535608870864</v>
      </c>
    </row>
    <row r="13" spans="1:248" x14ac:dyDescent="0.2">
      <c r="A13" s="347">
        <f t="shared" ca="1" si="6"/>
        <v>0.01</v>
      </c>
      <c r="B13" s="304">
        <f t="shared" ca="1" si="7"/>
        <v>3.2899999999999983</v>
      </c>
      <c r="D13" s="306">
        <f t="shared" ca="1" si="8"/>
        <v>-2.2972228184977599</v>
      </c>
      <c r="E13" s="307">
        <f t="shared" ca="1" si="9"/>
        <v>-27.700446361070519</v>
      </c>
      <c r="F13" s="304">
        <f t="shared" ca="1" si="10"/>
        <v>27.795538513948092</v>
      </c>
      <c r="G13" s="306">
        <f t="shared" ca="1" si="11"/>
        <v>19.319683132370074</v>
      </c>
      <c r="H13" s="307">
        <f t="shared" ca="1" si="12"/>
        <v>150.36085940497892</v>
      </c>
      <c r="I13" s="304">
        <f t="shared" ca="1" si="13"/>
        <v>151.59695972327091</v>
      </c>
      <c r="J13" s="306">
        <f t="shared" ca="1" si="14"/>
        <v>68.22246216623526</v>
      </c>
      <c r="K13" s="307">
        <f t="shared" ca="1" si="15"/>
        <v>594.48614431741009</v>
      </c>
      <c r="L13" s="304">
        <f t="shared" ca="1" si="0"/>
        <v>598.38790105533042</v>
      </c>
      <c r="M13" s="306">
        <f t="shared" ca="1" si="16"/>
        <v>1.4430077152928458</v>
      </c>
      <c r="N13" s="304">
        <f t="shared" ca="1" si="17"/>
        <v>82.678251891095556</v>
      </c>
      <c r="P13" s="310">
        <f t="shared" ca="1" si="18"/>
        <v>1</v>
      </c>
      <c r="Q13" s="304">
        <f t="shared" ca="1" si="19"/>
        <v>8.4999999999998185E-3</v>
      </c>
      <c r="R13" s="306">
        <f t="shared" ca="1" si="20"/>
        <v>8.4999999999998185E-4</v>
      </c>
      <c r="S13" s="307">
        <f t="shared" ca="1" si="21"/>
        <v>3.0119594999999997</v>
      </c>
      <c r="T13" s="304">
        <f t="shared" ca="1" si="1"/>
        <v>29.547322694999998</v>
      </c>
      <c r="U13" s="311">
        <f t="shared" ca="1" si="2"/>
        <v>0</v>
      </c>
      <c r="V13" s="306">
        <f t="shared" ca="1" si="3"/>
        <v>1.1542776210403514</v>
      </c>
      <c r="W13" s="304">
        <f t="shared" ca="1" si="4"/>
        <v>54.129550447806281</v>
      </c>
      <c r="Y13" s="314" t="str">
        <f t="shared" ca="1" si="22"/>
        <v/>
      </c>
      <c r="Z13" s="315" t="str">
        <f t="shared" ca="1" si="23"/>
        <v/>
      </c>
      <c r="AA13" s="316" t="str">
        <f t="shared" ca="1" si="24"/>
        <v/>
      </c>
      <c r="AC13" s="310" t="e">
        <f t="shared" ca="1" si="25"/>
        <v>#N/A</v>
      </c>
      <c r="AD13" s="323" t="e">
        <f t="shared" ca="1" si="26"/>
        <v>#N/A</v>
      </c>
      <c r="AE13" s="324">
        <f t="shared" ca="1" si="5"/>
        <v>594.48614431741009</v>
      </c>
      <c r="AG13" s="306">
        <f t="shared" ca="1" si="27"/>
        <v>-27.767444476165121</v>
      </c>
      <c r="AH13" s="304">
        <f t="shared" ca="1" si="28"/>
        <v>-18.037330835690963</v>
      </c>
    </row>
    <row r="14" spans="1:248" x14ac:dyDescent="0.2">
      <c r="A14" s="347">
        <f t="shared" ca="1" si="6"/>
        <v>0.01</v>
      </c>
      <c r="B14" s="304">
        <f t="shared" ca="1" si="7"/>
        <v>3.299999999999998</v>
      </c>
      <c r="D14" s="306">
        <f t="shared" ca="1" si="8"/>
        <v>-2.2899180597046178</v>
      </c>
      <c r="E14" s="307">
        <f t="shared" ca="1" si="9"/>
        <v>-27.631930363198904</v>
      </c>
      <c r="F14" s="304">
        <f t="shared" ca="1" si="10"/>
        <v>27.726653247675507</v>
      </c>
      <c r="G14" s="306">
        <f t="shared" ca="1" si="11"/>
        <v>19.296783951773026</v>
      </c>
      <c r="H14" s="307">
        <f t="shared" ca="1" si="12"/>
        <v>150.08454010134693</v>
      </c>
      <c r="I14" s="304">
        <f t="shared" ca="1" si="13"/>
        <v>151.31997570814707</v>
      </c>
      <c r="J14" s="306">
        <f t="shared" ca="1" si="14"/>
        <v>68.415544501655972</v>
      </c>
      <c r="K14" s="307">
        <f t="shared" ca="1" si="15"/>
        <v>595.98837131494167</v>
      </c>
      <c r="L14" s="304">
        <f t="shared" ca="1" si="0"/>
        <v>599.90234661325906</v>
      </c>
      <c r="M14" s="306">
        <f t="shared" ca="1" si="16"/>
        <v>1.4429250958517919</v>
      </c>
      <c r="N14" s="304">
        <f t="shared" ca="1" si="17"/>
        <v>82.67351814581744</v>
      </c>
      <c r="P14" s="310">
        <f t="shared" ca="1" si="18"/>
        <v>1</v>
      </c>
      <c r="Q14" s="304">
        <f t="shared" ca="1" si="19"/>
        <v>9.4999999999997968E-3</v>
      </c>
      <c r="R14" s="306">
        <f t="shared" ca="1" si="20"/>
        <v>9.4999999999997972E-4</v>
      </c>
      <c r="S14" s="307">
        <f t="shared" ca="1" si="21"/>
        <v>3.0119499999999997</v>
      </c>
      <c r="T14" s="304">
        <f t="shared" ca="1" si="1"/>
        <v>29.547229499999997</v>
      </c>
      <c r="U14" s="311">
        <f t="shared" ca="1" si="2"/>
        <v>0</v>
      </c>
      <c r="V14" s="306">
        <f t="shared" ca="1" si="3"/>
        <v>1.1541040816591612</v>
      </c>
      <c r="W14" s="304">
        <f t="shared" ca="1" si="4"/>
        <v>53.923821709175073</v>
      </c>
      <c r="Y14" s="314" t="str">
        <f t="shared" ca="1" si="22"/>
        <v/>
      </c>
      <c r="Z14" s="315" t="str">
        <f t="shared" ca="1" si="23"/>
        <v/>
      </c>
      <c r="AA14" s="316" t="str">
        <f t="shared" ca="1" si="24"/>
        <v/>
      </c>
      <c r="AC14" s="310" t="e">
        <f t="shared" ca="1" si="25"/>
        <v>#N/A</v>
      </c>
      <c r="AD14" s="323" t="e">
        <f t="shared" ca="1" si="26"/>
        <v>#N/A</v>
      </c>
      <c r="AE14" s="324">
        <f t="shared" ca="1" si="5"/>
        <v>595.98837131494167</v>
      </c>
      <c r="AG14" s="306">
        <f t="shared" ca="1" si="27"/>
        <v>-27.698453157679886</v>
      </c>
      <c r="AH14" s="304">
        <f t="shared" ca="1" si="28"/>
        <v>-17.968442519897835</v>
      </c>
    </row>
    <row r="15" spans="1:248" x14ac:dyDescent="0.2">
      <c r="A15" s="347">
        <f t="shared" ca="1" si="6"/>
        <v>0.01</v>
      </c>
      <c r="B15" s="304">
        <f t="shared" ca="1" si="7"/>
        <v>3.3099999999999978</v>
      </c>
      <c r="D15" s="306">
        <f t="shared" ca="1" si="8"/>
        <v>-2.2826873342151788</v>
      </c>
      <c r="E15" s="307">
        <f t="shared" ca="1" si="9"/>
        <v>-27.564050602788456</v>
      </c>
      <c r="F15" s="304">
        <f t="shared" ca="1" si="10"/>
        <v>27.658408253167227</v>
      </c>
      <c r="G15" s="306">
        <f t="shared" ca="1" si="11"/>
        <v>19.273957078430875</v>
      </c>
      <c r="H15" s="307">
        <f t="shared" ca="1" si="12"/>
        <v>149.80889959531905</v>
      </c>
      <c r="I15" s="304">
        <f t="shared" ca="1" si="13"/>
        <v>151.04367520496044</v>
      </c>
      <c r="J15" s="306">
        <f t="shared" ca="1" si="14"/>
        <v>68.608398206806996</v>
      </c>
      <c r="K15" s="307">
        <f t="shared" ca="1" si="15"/>
        <v>597.487838513425</v>
      </c>
      <c r="L15" s="304">
        <f t="shared" ca="1" si="0"/>
        <v>601.41402500768834</v>
      </c>
      <c r="M15" s="306">
        <f t="shared" ca="1" si="16"/>
        <v>1.4428422720550713</v>
      </c>
      <c r="N15" s="304">
        <f t="shared" ca="1" si="17"/>
        <v>82.668772691822113</v>
      </c>
      <c r="P15" s="310">
        <f t="shared" ca="1" si="18"/>
        <v>2</v>
      </c>
      <c r="Q15" s="304">
        <f t="shared" ca="1" si="19"/>
        <v>9.5000000000002253E-3</v>
      </c>
      <c r="R15" s="306">
        <f t="shared" ca="1" si="20"/>
        <v>9.5000000000002255E-4</v>
      </c>
      <c r="S15" s="307">
        <f t="shared" ca="1" si="21"/>
        <v>3.0119404999999997</v>
      </c>
      <c r="T15" s="304">
        <f t="shared" ca="1" si="1"/>
        <v>29.547136304999999</v>
      </c>
      <c r="U15" s="311">
        <f t="shared" ca="1" si="2"/>
        <v>0</v>
      </c>
      <c r="V15" s="306">
        <f t="shared" ca="1" si="3"/>
        <v>1.15393088633747</v>
      </c>
      <c r="W15" s="304">
        <f t="shared" ca="1" si="4"/>
        <v>53.719015888914328</v>
      </c>
      <c r="Y15" s="314" t="str">
        <f t="shared" ca="1" si="22"/>
        <v/>
      </c>
      <c r="Z15" s="315" t="str">
        <f t="shared" ca="1" si="23"/>
        <v/>
      </c>
      <c r="AA15" s="316" t="str">
        <f t="shared" ca="1" si="24"/>
        <v/>
      </c>
      <c r="AC15" s="310" t="e">
        <f t="shared" ca="1" si="25"/>
        <v>#N/A</v>
      </c>
      <c r="AD15" s="323" t="e">
        <f t="shared" ca="1" si="26"/>
        <v>#N/A</v>
      </c>
      <c r="AE15" s="324">
        <f t="shared" ca="1" si="5"/>
        <v>597.487838513425</v>
      </c>
      <c r="AG15" s="306">
        <f t="shared" ca="1" si="27"/>
        <v>-27.630102124992966</v>
      </c>
      <c r="AH15" s="304">
        <f t="shared" ca="1" si="28"/>
        <v>-17.900194811011399</v>
      </c>
    </row>
    <row r="16" spans="1:248" x14ac:dyDescent="0.2">
      <c r="A16" s="347">
        <f t="shared" ca="1" si="6"/>
        <v>0.01</v>
      </c>
      <c r="B16" s="304">
        <f t="shared" ca="1" si="7"/>
        <v>3.3199999999999976</v>
      </c>
      <c r="D16" s="306">
        <f t="shared" ca="1" si="8"/>
        <v>-2.2755296793270041</v>
      </c>
      <c r="E16" s="307">
        <f t="shared" ca="1" si="9"/>
        <v>-27.496798609609662</v>
      </c>
      <c r="F16" s="304">
        <f t="shared" ca="1" si="10"/>
        <v>27.590795006649046</v>
      </c>
      <c r="G16" s="306">
        <f t="shared" ca="1" si="11"/>
        <v>19.251201781637604</v>
      </c>
      <c r="H16" s="307">
        <f t="shared" ca="1" si="12"/>
        <v>149.53393160922295</v>
      </c>
      <c r="I16" s="304">
        <f t="shared" ca="1" si="13"/>
        <v>150.76805189611323</v>
      </c>
      <c r="J16" s="306">
        <f t="shared" ca="1" si="14"/>
        <v>68.801024001107336</v>
      </c>
      <c r="K16" s="307">
        <f t="shared" ca="1" si="15"/>
        <v>598.98455266944768</v>
      </c>
      <c r="L16" s="304">
        <f t="shared" ca="1" si="0"/>
        <v>602.92294303685219</v>
      </c>
      <c r="M16" s="306">
        <f t="shared" ca="1" si="16"/>
        <v>1.4427592433952892</v>
      </c>
      <c r="N16" s="304">
        <f t="shared" ca="1" si="17"/>
        <v>82.664015500037962</v>
      </c>
      <c r="P16" s="310">
        <f t="shared" ca="1" si="18"/>
        <v>2</v>
      </c>
      <c r="Q16" s="304">
        <f t="shared" ca="1" si="19"/>
        <v>8.5000000000002469E-3</v>
      </c>
      <c r="R16" s="306">
        <f t="shared" ca="1" si="20"/>
        <v>8.5000000000002467E-4</v>
      </c>
      <c r="S16" s="307">
        <f t="shared" ca="1" si="21"/>
        <v>3.0119319999999998</v>
      </c>
      <c r="T16" s="304">
        <f t="shared" ca="1" si="1"/>
        <v>29.547052919999999</v>
      </c>
      <c r="U16" s="311">
        <f t="shared" ca="1" si="2"/>
        <v>0</v>
      </c>
      <c r="V16" s="306">
        <f t="shared" ca="1" si="3"/>
        <v>1.153758034150282</v>
      </c>
      <c r="W16" s="304">
        <f t="shared" ca="1" si="4"/>
        <v>53.515125234000202</v>
      </c>
      <c r="Y16" s="314" t="str">
        <f t="shared" ca="1" si="22"/>
        <v/>
      </c>
      <c r="Z16" s="315" t="str">
        <f t="shared" ca="1" si="23"/>
        <v/>
      </c>
      <c r="AA16" s="316" t="str">
        <f t="shared" ca="1" si="24"/>
        <v/>
      </c>
      <c r="AC16" s="310" t="e">
        <f t="shared" ca="1" si="25"/>
        <v>#N/A</v>
      </c>
      <c r="AD16" s="323" t="e">
        <f t="shared" ca="1" si="26"/>
        <v>#N/A</v>
      </c>
      <c r="AE16" s="324">
        <f t="shared" ca="1" si="5"/>
        <v>598.98455266944768</v>
      </c>
      <c r="AG16" s="306">
        <f t="shared" ca="1" si="27"/>
        <v>-27.562382852645559</v>
      </c>
      <c r="AH16" s="304">
        <f t="shared" ca="1" si="28"/>
        <v>-17.832579184694186</v>
      </c>
    </row>
    <row r="17" spans="1:34" x14ac:dyDescent="0.2">
      <c r="A17" s="347">
        <f t="shared" ca="1" si="6"/>
        <v>0.01</v>
      </c>
      <c r="B17" s="304">
        <f t="shared" ca="1" si="7"/>
        <v>3.3299999999999974</v>
      </c>
      <c r="D17" s="306">
        <f t="shared" ca="1" si="8"/>
        <v>-2.2684025052858576</v>
      </c>
      <c r="E17" s="307">
        <f t="shared" ca="1" si="9"/>
        <v>-27.429842591393339</v>
      </c>
      <c r="F17" s="304">
        <f t="shared" ca="1" si="10"/>
        <v>27.523479331556235</v>
      </c>
      <c r="G17" s="306">
        <f t="shared" ca="1" si="11"/>
        <v>19.228517756584747</v>
      </c>
      <c r="H17" s="307">
        <f t="shared" ca="1" si="12"/>
        <v>149.25963318330901</v>
      </c>
      <c r="I17" s="304">
        <f t="shared" ca="1" si="13"/>
        <v>150.49310280916947</v>
      </c>
      <c r="J17" s="306">
        <f t="shared" ca="1" si="14"/>
        <v>68.993422598798446</v>
      </c>
      <c r="K17" s="307">
        <f t="shared" ca="1" si="15"/>
        <v>600.47852049341031</v>
      </c>
      <c r="L17" s="304">
        <f t="shared" ca="1" si="0"/>
        <v>604.42910745252118</v>
      </c>
      <c r="M17" s="306">
        <f t="shared" ca="1" si="16"/>
        <v>1.4426760093630604</v>
      </c>
      <c r="N17" s="304">
        <f t="shared" ca="1" si="17"/>
        <v>82.659246541279401</v>
      </c>
      <c r="P17" s="310">
        <f t="shared" ca="1" si="18"/>
        <v>2</v>
      </c>
      <c r="Q17" s="304">
        <f t="shared" ca="1" si="19"/>
        <v>7.5000000000002669E-3</v>
      </c>
      <c r="R17" s="306">
        <f t="shared" ca="1" si="20"/>
        <v>7.5000000000002669E-4</v>
      </c>
      <c r="S17" s="307">
        <f t="shared" ca="1" si="21"/>
        <v>3.0119244999999997</v>
      </c>
      <c r="T17" s="304">
        <f t="shared" ca="1" si="1"/>
        <v>29.546979344999997</v>
      </c>
      <c r="U17" s="311">
        <f t="shared" ca="1" si="2"/>
        <v>0</v>
      </c>
      <c r="V17" s="306">
        <f t="shared" ca="1" si="3"/>
        <v>1.1535855241787065</v>
      </c>
      <c r="W17" s="304">
        <f t="shared" ca="1" si="4"/>
        <v>53.312144407463812</v>
      </c>
      <c r="Y17" s="314" t="str">
        <f t="shared" ca="1" si="22"/>
        <v/>
      </c>
      <c r="Z17" s="315" t="str">
        <f t="shared" ca="1" si="23"/>
        <v/>
      </c>
      <c r="AA17" s="316" t="str">
        <f t="shared" ca="1" si="24"/>
        <v/>
      </c>
      <c r="AC17" s="310" t="e">
        <f t="shared" ca="1" si="25"/>
        <v>#N/A</v>
      </c>
      <c r="AD17" s="323" t="e">
        <f t="shared" ca="1" si="26"/>
        <v>#N/A</v>
      </c>
      <c r="AE17" s="324">
        <f t="shared" ca="1" si="5"/>
        <v>600.47852049341031</v>
      </c>
      <c r="AG17" s="306">
        <f t="shared" ca="1" si="27"/>
        <v>-27.494960824464023</v>
      </c>
      <c r="AH17" s="304">
        <f t="shared" ca="1" si="28"/>
        <v>-17.765261125901464</v>
      </c>
    </row>
    <row r="18" spans="1:34" x14ac:dyDescent="0.2">
      <c r="A18" s="347">
        <f t="shared" ca="1" si="6"/>
        <v>0.01</v>
      </c>
      <c r="B18" s="304">
        <f t="shared" ca="1" si="7"/>
        <v>3.3399999999999972</v>
      </c>
      <c r="D18" s="306">
        <f t="shared" ca="1" si="8"/>
        <v>-2.2613056360127803</v>
      </c>
      <c r="E18" s="307">
        <f t="shared" ca="1" si="9"/>
        <v>-27.363180854568661</v>
      </c>
      <c r="F18" s="304">
        <f t="shared" ca="1" si="10"/>
        <v>27.456459525206377</v>
      </c>
      <c r="G18" s="306">
        <f t="shared" ca="1" si="11"/>
        <v>19.205904700224618</v>
      </c>
      <c r="H18" s="307">
        <f t="shared" ca="1" si="12"/>
        <v>148.98600137476333</v>
      </c>
      <c r="I18" s="304">
        <f t="shared" ca="1" si="13"/>
        <v>150.21882498873131</v>
      </c>
      <c r="J18" s="306">
        <f t="shared" ca="1" si="14"/>
        <v>69.185594711082487</v>
      </c>
      <c r="K18" s="307">
        <f t="shared" ca="1" si="15"/>
        <v>601.96974866620064</v>
      </c>
      <c r="L18" s="304">
        <f t="shared" ca="1" si="0"/>
        <v>605.93252497681203</v>
      </c>
      <c r="M18" s="306">
        <f t="shared" ca="1" si="16"/>
        <v>1.4425925694470016</v>
      </c>
      <c r="N18" s="304">
        <f t="shared" ca="1" si="17"/>
        <v>82.654465786246305</v>
      </c>
      <c r="P18" s="310">
        <f t="shared" ca="1" si="18"/>
        <v>2</v>
      </c>
      <c r="Q18" s="304">
        <f t="shared" ca="1" si="19"/>
        <v>6.5000000000002885E-3</v>
      </c>
      <c r="R18" s="306">
        <f t="shared" ca="1" si="20"/>
        <v>6.5000000000002881E-4</v>
      </c>
      <c r="S18" s="307">
        <f t="shared" ca="1" si="21"/>
        <v>3.0119179999999997</v>
      </c>
      <c r="T18" s="304">
        <f t="shared" ca="1" si="1"/>
        <v>29.546915579999997</v>
      </c>
      <c r="U18" s="311">
        <f t="shared" ca="1" si="2"/>
        <v>0</v>
      </c>
      <c r="V18" s="306">
        <f t="shared" ca="1" si="3"/>
        <v>1.153413355508025</v>
      </c>
      <c r="W18" s="304">
        <f t="shared" ca="1" si="4"/>
        <v>53.110068111351147</v>
      </c>
      <c r="Y18" s="314" t="str">
        <f t="shared" ca="1" si="22"/>
        <v/>
      </c>
      <c r="Z18" s="315" t="str">
        <f t="shared" ca="1" si="23"/>
        <v/>
      </c>
      <c r="AA18" s="316" t="str">
        <f t="shared" ca="1" si="24"/>
        <v/>
      </c>
      <c r="AC18" s="310" t="e">
        <f t="shared" ca="1" si="25"/>
        <v>#N/A</v>
      </c>
      <c r="AD18" s="323" t="e">
        <f t="shared" ca="1" si="26"/>
        <v>#N/A</v>
      </c>
      <c r="AE18" s="324">
        <f t="shared" ca="1" si="5"/>
        <v>601.96974866620064</v>
      </c>
      <c r="AG18" s="306">
        <f t="shared" ca="1" si="27"/>
        <v>-27.427834336638455</v>
      </c>
      <c r="AH18" s="304">
        <f t="shared" ca="1" si="28"/>
        <v>-17.698238931957583</v>
      </c>
    </row>
    <row r="19" spans="1:34" x14ac:dyDescent="0.2">
      <c r="A19" s="347">
        <f t="shared" ca="1" si="6"/>
        <v>0.01</v>
      </c>
      <c r="B19" s="304">
        <f t="shared" ca="1" si="7"/>
        <v>3.349999999999997</v>
      </c>
      <c r="D19" s="306">
        <f t="shared" ca="1" si="8"/>
        <v>-2.254238896706346</v>
      </c>
      <c r="E19" s="307">
        <f t="shared" ca="1" si="9"/>
        <v>-27.296811717846786</v>
      </c>
      <c r="F19" s="304">
        <f t="shared" ca="1" si="10"/>
        <v>27.389733897265259</v>
      </c>
      <c r="G19" s="306">
        <f t="shared" ca="1" si="11"/>
        <v>19.183362311257554</v>
      </c>
      <c r="H19" s="307">
        <f t="shared" ca="1" si="12"/>
        <v>148.71303325758487</v>
      </c>
      <c r="I19" s="304">
        <f t="shared" ca="1" si="13"/>
        <v>149.94521549631557</v>
      </c>
      <c r="J19" s="306">
        <f t="shared" ca="1" si="14"/>
        <v>69.377541046139896</v>
      </c>
      <c r="K19" s="307">
        <f t="shared" ca="1" si="15"/>
        <v>603.45824383936235</v>
      </c>
      <c r="L19" s="304">
        <f t="shared" ca="1" si="0"/>
        <v>607.43320230235702</v>
      </c>
      <c r="M19" s="306">
        <f t="shared" ca="1" si="16"/>
        <v>1.4425089231337223</v>
      </c>
      <c r="N19" s="304">
        <f t="shared" ca="1" si="17"/>
        <v>82.64967320552357</v>
      </c>
      <c r="P19" s="310">
        <f t="shared" ca="1" si="18"/>
        <v>2</v>
      </c>
      <c r="Q19" s="304">
        <f t="shared" ca="1" si="19"/>
        <v>5.5000000000003102E-3</v>
      </c>
      <c r="R19" s="306">
        <f t="shared" ca="1" si="20"/>
        <v>5.5000000000003104E-4</v>
      </c>
      <c r="S19" s="307">
        <f t="shared" ca="1" si="21"/>
        <v>3.0119124999999998</v>
      </c>
      <c r="T19" s="304">
        <f t="shared" ca="1" si="1"/>
        <v>29.546861624999998</v>
      </c>
      <c r="U19" s="311">
        <f t="shared" ca="1" si="2"/>
        <v>0</v>
      </c>
      <c r="V19" s="306">
        <f t="shared" ca="1" si="3"/>
        <v>1.1532415272276675</v>
      </c>
      <c r="W19" s="304">
        <f t="shared" ca="1" si="4"/>
        <v>52.908891086381573</v>
      </c>
      <c r="Y19" s="314" t="str">
        <f t="shared" ca="1" si="22"/>
        <v/>
      </c>
      <c r="Z19" s="315" t="str">
        <f t="shared" ca="1" si="23"/>
        <v/>
      </c>
      <c r="AA19" s="316" t="str">
        <f t="shared" ca="1" si="24"/>
        <v/>
      </c>
      <c r="AC19" s="310" t="e">
        <f t="shared" ca="1" si="25"/>
        <v>#N/A</v>
      </c>
      <c r="AD19" s="323" t="e">
        <f t="shared" ca="1" si="26"/>
        <v>#N/A</v>
      </c>
      <c r="AE19" s="324">
        <f t="shared" ca="1" si="5"/>
        <v>603.45824383936235</v>
      </c>
      <c r="AG19" s="306">
        <f t="shared" ca="1" si="27"/>
        <v>-27.361001697701873</v>
      </c>
      <c r="AH19" s="304">
        <f t="shared" ca="1" si="28"/>
        <v>-17.631510912535191</v>
      </c>
    </row>
    <row r="20" spans="1:34" x14ac:dyDescent="0.2">
      <c r="A20" s="347">
        <f t="shared" ca="1" si="6"/>
        <v>0.01</v>
      </c>
      <c r="B20" s="304">
        <f t="shared" ca="1" si="7"/>
        <v>3.3599999999999968</v>
      </c>
      <c r="D20" s="306">
        <f t="shared" ca="1" si="8"/>
        <v>-2.2472021138315332</v>
      </c>
      <c r="E20" s="307">
        <f t="shared" ca="1" si="9"/>
        <v>-27.23073351211373</v>
      </c>
      <c r="F20" s="304">
        <f t="shared" ca="1" si="10"/>
        <v>27.323300769639136</v>
      </c>
      <c r="G20" s="306">
        <f t="shared" ca="1" si="11"/>
        <v>19.160890290119237</v>
      </c>
      <c r="H20" s="307">
        <f t="shared" ca="1" si="12"/>
        <v>148.44072592246374</v>
      </c>
      <c r="I20" s="304">
        <f t="shared" ca="1" si="13"/>
        <v>149.67227141023145</v>
      </c>
      <c r="J20" s="306">
        <f t="shared" ca="1" si="14"/>
        <v>69.569262309146779</v>
      </c>
      <c r="K20" s="307">
        <f t="shared" ca="1" si="15"/>
        <v>604.94401263526265</v>
      </c>
      <c r="L20" s="304">
        <f t="shared" ca="1" si="0"/>
        <v>608.9311460924722</v>
      </c>
      <c r="M20" s="306">
        <f t="shared" ca="1" si="16"/>
        <v>1.4424250699078143</v>
      </c>
      <c r="N20" s="304">
        <f t="shared" ca="1" si="17"/>
        <v>82.644868769580484</v>
      </c>
      <c r="P20" s="310">
        <f t="shared" ca="1" si="18"/>
        <v>2</v>
      </c>
      <c r="Q20" s="304">
        <f t="shared" ca="1" si="19"/>
        <v>4.5000000000003319E-3</v>
      </c>
      <c r="R20" s="306">
        <f t="shared" ca="1" si="20"/>
        <v>4.5000000000003316E-4</v>
      </c>
      <c r="S20" s="307">
        <f t="shared" ca="1" si="21"/>
        <v>3.0119079999999996</v>
      </c>
      <c r="T20" s="304">
        <f t="shared" ca="1" si="1"/>
        <v>29.546817479999998</v>
      </c>
      <c r="U20" s="311">
        <f t="shared" ca="1" si="2"/>
        <v>0</v>
      </c>
      <c r="V20" s="306">
        <f t="shared" ca="1" si="3"/>
        <v>1.1530700384311872</v>
      </c>
      <c r="W20" s="304">
        <f t="shared" ca="1" si="4"/>
        <v>52.708608111609934</v>
      </c>
      <c r="Y20" s="314" t="str">
        <f t="shared" ca="1" si="22"/>
        <v/>
      </c>
      <c r="Z20" s="315" t="str">
        <f t="shared" ca="1" si="23"/>
        <v/>
      </c>
      <c r="AA20" s="316" t="str">
        <f t="shared" ca="1" si="24"/>
        <v/>
      </c>
      <c r="AC20" s="310" t="e">
        <f t="shared" ca="1" si="25"/>
        <v>#N/A</v>
      </c>
      <c r="AD20" s="323" t="e">
        <f t="shared" ca="1" si="26"/>
        <v>#N/A</v>
      </c>
      <c r="AE20" s="324">
        <f t="shared" ca="1" si="5"/>
        <v>604.94401263526265</v>
      </c>
      <c r="AG20" s="306">
        <f t="shared" ca="1" si="27"/>
        <v>-27.29446122842258</v>
      </c>
      <c r="AH20" s="304">
        <f t="shared" ca="1" si="28"/>
        <v>-17.565075389547616</v>
      </c>
    </row>
    <row r="21" spans="1:34" x14ac:dyDescent="0.2">
      <c r="A21" s="347">
        <f t="shared" ca="1" si="6"/>
        <v>0.01</v>
      </c>
      <c r="B21" s="304">
        <f t="shared" ca="1" si="7"/>
        <v>3.3699999999999966</v>
      </c>
      <c r="D21" s="306">
        <f t="shared" ca="1" si="8"/>
        <v>-2.2401951151087274</v>
      </c>
      <c r="E21" s="307">
        <f t="shared" ca="1" si="9"/>
        <v>-27.164944580324466</v>
      </c>
      <c r="F21" s="304">
        <f t="shared" ca="1" si="10"/>
        <v>27.257158476368307</v>
      </c>
      <c r="G21" s="306">
        <f t="shared" ca="1" si="11"/>
        <v>19.138488338968148</v>
      </c>
      <c r="H21" s="307">
        <f t="shared" ca="1" si="12"/>
        <v>148.16907647666051</v>
      </c>
      <c r="I21" s="304">
        <f t="shared" ca="1" si="13"/>
        <v>149.39998982545913</v>
      </c>
      <c r="J21" s="306">
        <f t="shared" ca="1" si="14"/>
        <v>69.76075920229222</v>
      </c>
      <c r="K21" s="307">
        <f t="shared" ca="1" si="15"/>
        <v>606.42706164725826</v>
      </c>
      <c r="L21" s="304">
        <f t="shared" ca="1" si="0"/>
        <v>610.42636298132447</v>
      </c>
      <c r="M21" s="306">
        <f t="shared" ca="1" si="16"/>
        <v>1.4423410092518449</v>
      </c>
      <c r="N21" s="304">
        <f t="shared" ca="1" si="17"/>
        <v>82.640052448770334</v>
      </c>
      <c r="P21" s="310">
        <f t="shared" ca="1" si="18"/>
        <v>2</v>
      </c>
      <c r="Q21" s="304">
        <f t="shared" ca="1" si="19"/>
        <v>3.5000000000003527E-3</v>
      </c>
      <c r="R21" s="306">
        <f t="shared" ca="1" si="20"/>
        <v>3.5000000000003529E-4</v>
      </c>
      <c r="S21" s="307">
        <f t="shared" ca="1" si="21"/>
        <v>3.0119044999999995</v>
      </c>
      <c r="T21" s="304">
        <f t="shared" ca="1" si="1"/>
        <v>29.546783144999996</v>
      </c>
      <c r="U21" s="311">
        <f t="shared" ca="1" si="2"/>
        <v>0</v>
      </c>
      <c r="V21" s="306">
        <f t="shared" ca="1" si="3"/>
        <v>1.1528988882162374</v>
      </c>
      <c r="W21" s="304">
        <f t="shared" ca="1" si="4"/>
        <v>52.509214004091881</v>
      </c>
      <c r="Y21" s="314" t="str">
        <f t="shared" ca="1" si="22"/>
        <v/>
      </c>
      <c r="Z21" s="315" t="str">
        <f t="shared" ca="1" si="23"/>
        <v/>
      </c>
      <c r="AA21" s="316" t="str">
        <f t="shared" ca="1" si="24"/>
        <v/>
      </c>
      <c r="AC21" s="310" t="e">
        <f t="shared" ca="1" si="25"/>
        <v>#N/A</v>
      </c>
      <c r="AD21" s="323" t="e">
        <f t="shared" ca="1" si="26"/>
        <v>#N/A</v>
      </c>
      <c r="AE21" s="324">
        <f t="shared" ca="1" si="5"/>
        <v>606.42706164725826</v>
      </c>
      <c r="AG21" s="306">
        <f t="shared" ca="1" si="27"/>
        <v>-27.228211261697574</v>
      </c>
      <c r="AH21" s="304">
        <f t="shared" ca="1" si="28"/>
        <v>-17.498930697042333</v>
      </c>
    </row>
    <row r="22" spans="1:34" x14ac:dyDescent="0.2">
      <c r="A22" s="347">
        <f t="shared" ca="1" si="6"/>
        <v>0.01</v>
      </c>
      <c r="B22" s="304">
        <f t="shared" ca="1" si="7"/>
        <v>3.3799999999999963</v>
      </c>
      <c r="D22" s="306">
        <f t="shared" ca="1" si="8"/>
        <v>-2.2332177295027877</v>
      </c>
      <c r="E22" s="307">
        <f t="shared" ca="1" si="9"/>
        <v>-27.099443277397981</v>
      </c>
      <c r="F22" s="304">
        <f t="shared" ca="1" si="10"/>
        <v>27.191305363521558</v>
      </c>
      <c r="G22" s="306">
        <f t="shared" ca="1" si="11"/>
        <v>19.116156161673121</v>
      </c>
      <c r="H22" s="307">
        <f t="shared" ca="1" si="12"/>
        <v>147.89808204388652</v>
      </c>
      <c r="I22" s="304">
        <f t="shared" ca="1" si="13"/>
        <v>149.12836785352965</v>
      </c>
      <c r="J22" s="306">
        <f t="shared" ca="1" si="14"/>
        <v>69.952032424795433</v>
      </c>
      <c r="K22" s="307">
        <f t="shared" ca="1" si="15"/>
        <v>607.90739743986103</v>
      </c>
      <c r="L22" s="304">
        <f t="shared" ca="1" si="0"/>
        <v>611.91885957409806</v>
      </c>
      <c r="M22" s="306">
        <f t="shared" ca="1" si="16"/>
        <v>1.4422567406463462</v>
      </c>
      <c r="N22" s="304">
        <f t="shared" ca="1" si="17"/>
        <v>82.635224213329806</v>
      </c>
      <c r="P22" s="310">
        <f t="shared" ca="1" si="18"/>
        <v>2</v>
      </c>
      <c r="Q22" s="304">
        <f t="shared" ca="1" si="19"/>
        <v>2.5000000000003743E-3</v>
      </c>
      <c r="R22" s="306">
        <f t="shared" ca="1" si="20"/>
        <v>2.5000000000003741E-4</v>
      </c>
      <c r="S22" s="307">
        <f t="shared" ca="1" si="21"/>
        <v>3.0119019999999996</v>
      </c>
      <c r="T22" s="304">
        <f t="shared" ca="1" si="1"/>
        <v>29.546758619999999</v>
      </c>
      <c r="U22" s="311">
        <f t="shared" ca="1" si="2"/>
        <v>0</v>
      </c>
      <c r="V22" s="306">
        <f t="shared" ca="1" si="3"/>
        <v>1.1527280756845462</v>
      </c>
      <c r="W22" s="304">
        <f t="shared" ca="1" si="4"/>
        <v>52.310703618552921</v>
      </c>
      <c r="Y22" s="314" t="str">
        <f t="shared" ca="1" si="22"/>
        <v/>
      </c>
      <c r="Z22" s="315" t="str">
        <f t="shared" ca="1" si="23"/>
        <v/>
      </c>
      <c r="AA22" s="316" t="str">
        <f t="shared" ca="1" si="24"/>
        <v/>
      </c>
      <c r="AC22" s="310" t="e">
        <f t="shared" ca="1" si="25"/>
        <v>#N/A</v>
      </c>
      <c r="AD22" s="323" t="e">
        <f t="shared" ca="1" si="26"/>
        <v>#N/A</v>
      </c>
      <c r="AE22" s="324">
        <f t="shared" ca="1" si="5"/>
        <v>607.90739743986103</v>
      </c>
      <c r="AG22" s="306">
        <f t="shared" ca="1" si="27"/>
        <v>-27.162250142447089</v>
      </c>
      <c r="AH22" s="304">
        <f t="shared" ca="1" si="28"/>
        <v>-17.433075181095496</v>
      </c>
    </row>
    <row r="23" spans="1:34" x14ac:dyDescent="0.2">
      <c r="A23" s="347">
        <f t="shared" ca="1" si="6"/>
        <v>0.01</v>
      </c>
      <c r="B23" s="304">
        <f t="shared" ca="1" si="7"/>
        <v>3.3899999999999961</v>
      </c>
      <c r="D23" s="306">
        <f t="shared" ca="1" si="8"/>
        <v>-2.2262697872122863</v>
      </c>
      <c r="E23" s="307">
        <f t="shared" ca="1" si="9"/>
        <v>-27.034227970113527</v>
      </c>
      <c r="F23" s="304">
        <f t="shared" ca="1" si="10"/>
        <v>27.125739789091888</v>
      </c>
      <c r="G23" s="306">
        <f t="shared" ca="1" si="11"/>
        <v>19.093893463800999</v>
      </c>
      <c r="H23" s="307">
        <f t="shared" ca="1" si="12"/>
        <v>147.62773976418538</v>
      </c>
      <c r="I23" s="304">
        <f t="shared" ca="1" si="13"/>
        <v>148.85740262240577</v>
      </c>
      <c r="J23" s="306">
        <f t="shared" ca="1" si="14"/>
        <v>70.143082672922802</v>
      </c>
      <c r="K23" s="307">
        <f t="shared" ca="1" si="15"/>
        <v>609.38502654890135</v>
      </c>
      <c r="L23" s="304">
        <f t="shared" ca="1" si="0"/>
        <v>613.40864244715829</v>
      </c>
      <c r="M23" s="306">
        <f t="shared" ca="1" si="16"/>
        <v>1.4421722635698067</v>
      </c>
      <c r="N23" s="304">
        <f t="shared" ca="1" si="17"/>
        <v>82.63038403337849</v>
      </c>
      <c r="P23" s="310">
        <f t="shared" ca="1" si="18"/>
        <v>2</v>
      </c>
      <c r="Q23" s="304">
        <f t="shared" ca="1" si="19"/>
        <v>1.5000000000003951E-3</v>
      </c>
      <c r="R23" s="306">
        <f t="shared" ca="1" si="20"/>
        <v>1.5000000000003951E-4</v>
      </c>
      <c r="S23" s="307">
        <f t="shared" ca="1" si="21"/>
        <v>3.0119004999999994</v>
      </c>
      <c r="T23" s="304">
        <f t="shared" ca="1" si="1"/>
        <v>29.546743904999996</v>
      </c>
      <c r="U23" s="311">
        <f t="shared" ca="1" si="2"/>
        <v>0</v>
      </c>
      <c r="V23" s="306">
        <f t="shared" ca="1" si="3"/>
        <v>1.1525575999418933</v>
      </c>
      <c r="W23" s="304">
        <f t="shared" ca="1" si="4"/>
        <v>52.113071847060596</v>
      </c>
      <c r="Y23" s="314" t="str">
        <f t="shared" ca="1" si="22"/>
        <v/>
      </c>
      <c r="Z23" s="315" t="str">
        <f t="shared" ca="1" si="23"/>
        <v/>
      </c>
      <c r="AA23" s="316" t="str">
        <f t="shared" ca="1" si="24"/>
        <v/>
      </c>
      <c r="AC23" s="310" t="e">
        <f t="shared" ca="1" si="25"/>
        <v>#N/A</v>
      </c>
      <c r="AD23" s="323" t="e">
        <f t="shared" ca="1" si="26"/>
        <v>#N/A</v>
      </c>
      <c r="AE23" s="324">
        <f t="shared" ca="1" si="5"/>
        <v>609.38502654890135</v>
      </c>
      <c r="AG23" s="306">
        <f t="shared" ca="1" si="27"/>
        <v>-27.096576227510191</v>
      </c>
      <c r="AH23" s="304">
        <f t="shared" ca="1" si="28"/>
        <v>-17.367507199707603</v>
      </c>
    </row>
    <row r="24" spans="1:34" x14ac:dyDescent="0.2">
      <c r="A24" s="347">
        <f t="shared" ca="1" si="6"/>
        <v>0.01</v>
      </c>
      <c r="B24" s="304">
        <f t="shared" ca="1" si="7"/>
        <v>3.3999999999999959</v>
      </c>
      <c r="D24" s="306">
        <f t="shared" ca="1" si="8"/>
        <v>-2.219351119658806</v>
      </c>
      <c r="E24" s="307">
        <f t="shared" ca="1" si="9"/>
        <v>-26.969297037007827</v>
      </c>
      <c r="F24" s="304">
        <f t="shared" ca="1" si="10"/>
        <v>27.06046012289314</v>
      </c>
      <c r="G24" s="306">
        <f t="shared" ca="1" si="11"/>
        <v>19.071699952604412</v>
      </c>
      <c r="H24" s="307">
        <f t="shared" ca="1" si="12"/>
        <v>147.3580467938153</v>
      </c>
      <c r="I24" s="304">
        <f t="shared" ca="1" si="13"/>
        <v>148.58709127636368</v>
      </c>
      <c r="J24" s="306">
        <f t="shared" ca="1" si="14"/>
        <v>70.333910640004831</v>
      </c>
      <c r="K24" s="307">
        <f t="shared" ca="1" si="15"/>
        <v>610.85995548169137</v>
      </c>
      <c r="L24" s="304">
        <f t="shared" ca="1" si="0"/>
        <v>614.89571814821591</v>
      </c>
      <c r="M24" s="306">
        <f t="shared" ca="1" si="16"/>
        <v>1.4420875774986612</v>
      </c>
      <c r="N24" s="304">
        <f t="shared" ca="1" si="17"/>
        <v>82.625531878918309</v>
      </c>
      <c r="P24" s="310">
        <f t="shared" ca="1" si="18"/>
        <v>2</v>
      </c>
      <c r="Q24" s="304">
        <f t="shared" ca="1" si="19"/>
        <v>5.0000000000041678E-4</v>
      </c>
      <c r="R24" s="306">
        <f t="shared" ca="1" si="20"/>
        <v>5.0000000000041676E-5</v>
      </c>
      <c r="S24" s="307">
        <f t="shared" ca="1" si="21"/>
        <v>3.0118999999999994</v>
      </c>
      <c r="T24" s="304">
        <f t="shared" ca="1" si="1"/>
        <v>29.546738999999995</v>
      </c>
      <c r="U24" s="311">
        <f t="shared" ca="1" si="2"/>
        <v>0</v>
      </c>
      <c r="V24" s="306">
        <f t="shared" ca="1" si="3"/>
        <v>1.1523874600980877</v>
      </c>
      <c r="W24" s="304">
        <f t="shared" ca="1" si="4"/>
        <v>51.916313618700116</v>
      </c>
      <c r="Y24" s="314" t="str">
        <f t="shared" ca="1" si="22"/>
        <v/>
      </c>
      <c r="Z24" s="315" t="str">
        <f t="shared" ca="1" si="23"/>
        <v/>
      </c>
      <c r="AA24" s="316" t="str">
        <f t="shared" ca="1" si="24"/>
        <v/>
      </c>
      <c r="AC24" s="310" t="e">
        <f t="shared" ca="1" si="25"/>
        <v>#N/A</v>
      </c>
      <c r="AD24" s="323" t="e">
        <f t="shared" ca="1" si="26"/>
        <v>#N/A</v>
      </c>
      <c r="AE24" s="324">
        <f t="shared" ca="1" si="5"/>
        <v>610.85995548169137</v>
      </c>
      <c r="AG24" s="306">
        <f t="shared" ca="1" si="27"/>
        <v>-27.031187885541442</v>
      </c>
      <c r="AH24" s="304">
        <f t="shared" ca="1" si="28"/>
        <v>-17.302225122700158</v>
      </c>
    </row>
    <row r="25" spans="1:34" x14ac:dyDescent="0.2">
      <c r="A25" s="347">
        <f t="shared" ca="1" si="6"/>
        <v>0.01</v>
      </c>
      <c r="B25" s="304">
        <f t="shared" ca="1" si="7"/>
        <v>3.4099999999999957</v>
      </c>
      <c r="D25" s="306">
        <f t="shared" ca="1" si="8"/>
        <v>-2.212440619003865</v>
      </c>
      <c r="E25" s="307">
        <f t="shared" ca="1" si="9"/>
        <v>-26.904487071100768</v>
      </c>
      <c r="F25" s="304">
        <f t="shared" ca="1" si="10"/>
        <v>26.995301777376866</v>
      </c>
      <c r="G25" s="306">
        <f t="shared" ca="1" si="11"/>
        <v>19.049575546414374</v>
      </c>
      <c r="H25" s="307">
        <f t="shared" ca="1" si="12"/>
        <v>147.08900192310429</v>
      </c>
      <c r="I25" s="304">
        <f t="shared" ca="1" si="13"/>
        <v>148.31743260734231</v>
      </c>
      <c r="J25" s="306">
        <f t="shared" ca="1" si="14"/>
        <v>70.524517017499932</v>
      </c>
      <c r="K25" s="307">
        <f t="shared" ca="1" si="15"/>
        <v>612.33219072527595</v>
      </c>
      <c r="L25" s="304">
        <f t="shared" ca="1" si="0"/>
        <v>616.38009320464539</v>
      </c>
      <c r="M25" s="306">
        <f t="shared" ca="1" si="16"/>
        <v>1.4420026819082168</v>
      </c>
      <c r="N25" s="304">
        <f t="shared" ca="1" si="17"/>
        <v>82.620667719886569</v>
      </c>
      <c r="P25" s="310">
        <f t="shared" ca="1" si="18"/>
        <v>3</v>
      </c>
      <c r="Q25" s="304">
        <f t="shared" ca="1" si="19"/>
        <v>0</v>
      </c>
      <c r="R25" s="306">
        <f t="shared" ca="1" si="20"/>
        <v>0</v>
      </c>
      <c r="S25" s="307">
        <f t="shared" ca="1" si="21"/>
        <v>3.0118999999999994</v>
      </c>
      <c r="T25" s="304">
        <f t="shared" ca="1" si="1"/>
        <v>29.546738999999995</v>
      </c>
      <c r="U25" s="311">
        <f t="shared" ca="1" si="2"/>
        <v>0</v>
      </c>
      <c r="V25" s="306">
        <f t="shared" ca="1" si="3"/>
        <v>1.1522176552660082</v>
      </c>
      <c r="W25" s="304">
        <f t="shared" ca="1" si="4"/>
        <v>51.720425037042872</v>
      </c>
      <c r="Y25" s="314" t="str">
        <f t="shared" ca="1" si="22"/>
        <v>Fin de propulsion</v>
      </c>
      <c r="Z25" s="315" t="str">
        <f t="shared" ca="1" si="23"/>
        <v/>
      </c>
      <c r="AA25" s="316" t="str">
        <f t="shared" ca="1" si="24"/>
        <v/>
      </c>
      <c r="AC25" s="310" t="e">
        <f t="shared" ca="1" si="25"/>
        <v>#N/A</v>
      </c>
      <c r="AD25" s="323" t="e">
        <f t="shared" ca="1" si="26"/>
        <v>#N/A</v>
      </c>
      <c r="AE25" s="324">
        <f t="shared" ca="1" si="5"/>
        <v>612.33219072527595</v>
      </c>
      <c r="AG25" s="306">
        <f t="shared" ca="1" si="27"/>
        <v>-26.96592035026152</v>
      </c>
      <c r="AH25" s="304">
        <f t="shared" ca="1" si="28"/>
        <v>-17.237064184966343</v>
      </c>
    </row>
    <row r="26" spans="1:34" x14ac:dyDescent="0.2">
      <c r="A26" s="347">
        <f t="shared" ca="1" si="6"/>
        <v>0.01</v>
      </c>
      <c r="B26" s="304">
        <f t="shared" ca="1" si="7"/>
        <v>3.4199999999999955</v>
      </c>
      <c r="D26" s="306">
        <f t="shared" ca="1" si="8"/>
        <v>-2.20553848838775</v>
      </c>
      <c r="E26" s="307">
        <f t="shared" ca="1" si="9"/>
        <v>-26.839799649316006</v>
      </c>
      <c r="F26" s="304">
        <f t="shared" ca="1" si="10"/>
        <v>26.930266341779529</v>
      </c>
      <c r="G26" s="306">
        <f t="shared" ca="1" si="11"/>
        <v>19.027520161530497</v>
      </c>
      <c r="H26" s="307">
        <f t="shared" ca="1" si="12"/>
        <v>146.82060392661114</v>
      </c>
      <c r="I26" s="304">
        <f t="shared" ca="1" si="13"/>
        <v>148.04842539139779</v>
      </c>
      <c r="J26" s="306">
        <f t="shared" ca="1" si="14"/>
        <v>70.714902496039656</v>
      </c>
      <c r="K26" s="307">
        <f t="shared" ca="1" si="15"/>
        <v>613.80173875452454</v>
      </c>
      <c r="L26" s="304">
        <f t="shared" ca="1" si="0"/>
        <v>617.86177413164341</v>
      </c>
      <c r="M26" s="306">
        <f t="shared" ca="1" si="16"/>
        <v>1.4419175762726406</v>
      </c>
      <c r="N26" s="304">
        <f t="shared" ca="1" si="17"/>
        <v>82.615791526155277</v>
      </c>
      <c r="P26" s="310">
        <f t="shared" ca="1" si="18"/>
        <v>3</v>
      </c>
      <c r="Q26" s="304">
        <f t="shared" ca="1" si="19"/>
        <v>0</v>
      </c>
      <c r="R26" s="306">
        <f t="shared" ca="1" si="20"/>
        <v>0</v>
      </c>
      <c r="S26" s="307">
        <f t="shared" ca="1" si="21"/>
        <v>3.0118999999999994</v>
      </c>
      <c r="T26" s="304">
        <f t="shared" ca="1" si="1"/>
        <v>29.546738999999995</v>
      </c>
      <c r="U26" s="311">
        <f t="shared" ca="1" si="2"/>
        <v>0</v>
      </c>
      <c r="V26" s="306">
        <f t="shared" ca="1" si="3"/>
        <v>1.1520481845606687</v>
      </c>
      <c r="W26" s="304">
        <f t="shared" ca="1" si="4"/>
        <v>51.525402210785501</v>
      </c>
      <c r="Y26" s="314" t="str">
        <f t="shared" ca="1" si="22"/>
        <v/>
      </c>
      <c r="Z26" s="315" t="str">
        <f t="shared" ca="1" si="23"/>
        <v/>
      </c>
      <c r="AA26" s="316" t="str">
        <f t="shared" ca="1" si="24"/>
        <v/>
      </c>
      <c r="AC26" s="310" t="e">
        <f t="shared" ca="1" si="25"/>
        <v>#N/A</v>
      </c>
      <c r="AD26" s="323" t="e">
        <f t="shared" ca="1" si="26"/>
        <v>#N/A</v>
      </c>
      <c r="AE26" s="324">
        <f t="shared" ca="1" si="5"/>
        <v>613.80173875452454</v>
      </c>
      <c r="AG26" s="306">
        <f t="shared" ca="1" si="27"/>
        <v>-26.900775209963612</v>
      </c>
      <c r="AH26" s="304">
        <f t="shared" ca="1" si="28"/>
        <v>-17.172025975976254</v>
      </c>
    </row>
    <row r="27" spans="1:34" x14ac:dyDescent="0.2">
      <c r="A27" s="347">
        <f t="shared" ca="1" si="6"/>
        <v>0.01</v>
      </c>
      <c r="B27" s="304">
        <f t="shared" ca="1" si="7"/>
        <v>3.4299999999999953</v>
      </c>
      <c r="D27" s="306">
        <f t="shared" ca="1" si="8"/>
        <v>-2.19866589693966</v>
      </c>
      <c r="E27" s="307">
        <f t="shared" ca="1" si="9"/>
        <v>-26.775398122356243</v>
      </c>
      <c r="F27" s="304">
        <f t="shared" ca="1" si="10"/>
        <v>26.865518352286518</v>
      </c>
      <c r="G27" s="306">
        <f t="shared" ca="1" si="11"/>
        <v>19.0055335025611</v>
      </c>
      <c r="H27" s="307">
        <f t="shared" ca="1" si="12"/>
        <v>146.55284994538758</v>
      </c>
      <c r="I27" s="304">
        <f t="shared" ca="1" si="13"/>
        <v>147.78006675743606</v>
      </c>
      <c r="J27" s="306">
        <f t="shared" ca="1" si="14"/>
        <v>70.905067764360112</v>
      </c>
      <c r="K27" s="307">
        <f t="shared" ca="1" si="15"/>
        <v>615.26860602388456</v>
      </c>
      <c r="L27" s="304">
        <f t="shared" ca="1" si="0"/>
        <v>619.34076742391392</v>
      </c>
      <c r="M27" s="306">
        <f t="shared" ca="1" si="16"/>
        <v>1.4418322600640074</v>
      </c>
      <c r="N27" s="304">
        <f t="shared" ca="1" si="17"/>
        <v>82.610903267476544</v>
      </c>
      <c r="P27" s="310">
        <f t="shared" ca="1" si="18"/>
        <v>3</v>
      </c>
      <c r="Q27" s="304">
        <f t="shared" ca="1" si="19"/>
        <v>0</v>
      </c>
      <c r="R27" s="306">
        <f t="shared" ca="1" si="20"/>
        <v>0</v>
      </c>
      <c r="S27" s="307">
        <f t="shared" ca="1" si="21"/>
        <v>3.0118999999999994</v>
      </c>
      <c r="T27" s="304">
        <f t="shared" ca="1" si="1"/>
        <v>29.546738999999995</v>
      </c>
      <c r="U27" s="311">
        <f t="shared" ca="1" si="2"/>
        <v>0</v>
      </c>
      <c r="V27" s="306">
        <f t="shared" ca="1" si="3"/>
        <v>1.1518790471001652</v>
      </c>
      <c r="W27" s="304">
        <f t="shared" ca="1" si="4"/>
        <v>51.331240120599098</v>
      </c>
      <c r="Y27" s="314" t="str">
        <f t="shared" ca="1" si="22"/>
        <v/>
      </c>
      <c r="Z27" s="315" t="str">
        <f t="shared" ca="1" si="23"/>
        <v/>
      </c>
      <c r="AA27" s="316" t="str">
        <f t="shared" ca="1" si="24"/>
        <v/>
      </c>
      <c r="AC27" s="310" t="e">
        <f t="shared" ca="1" si="25"/>
        <v>#N/A</v>
      </c>
      <c r="AD27" s="323" t="e">
        <f t="shared" ca="1" si="26"/>
        <v>#N/A</v>
      </c>
      <c r="AE27" s="324">
        <f t="shared" ca="1" si="5"/>
        <v>615.26860602388456</v>
      </c>
      <c r="AG27" s="306">
        <f t="shared" ca="1" si="27"/>
        <v>-26.835917179657695</v>
      </c>
      <c r="AH27" s="304">
        <f t="shared" ca="1" si="28"/>
        <v>-17.107275211921216</v>
      </c>
    </row>
    <row r="28" spans="1:34" x14ac:dyDescent="0.2">
      <c r="A28" s="347">
        <f t="shared" ca="1" si="6"/>
        <v>0.01</v>
      </c>
      <c r="B28" s="304">
        <f t="shared" ca="1" si="7"/>
        <v>3.4399999999999951</v>
      </c>
      <c r="D28" s="306">
        <f t="shared" ca="1" si="8"/>
        <v>-2.1918226716288571</v>
      </c>
      <c r="E28" s="307">
        <f t="shared" ca="1" si="9"/>
        <v>-26.711280832702563</v>
      </c>
      <c r="F28" s="304">
        <f t="shared" ca="1" si="10"/>
        <v>26.801056142386809</v>
      </c>
      <c r="G28" s="306">
        <f t="shared" ca="1" si="11"/>
        <v>18.983615275844812</v>
      </c>
      <c r="H28" s="307">
        <f t="shared" ca="1" si="12"/>
        <v>146.28573713706055</v>
      </c>
      <c r="I28" s="304">
        <f t="shared" ca="1" si="13"/>
        <v>147.5123538510401</v>
      </c>
      <c r="J28" s="306">
        <f t="shared" ca="1" si="14"/>
        <v>71.095013508252137</v>
      </c>
      <c r="K28" s="307">
        <f t="shared" ca="1" si="15"/>
        <v>616.73279895929682</v>
      </c>
      <c r="L28" s="304">
        <f t="shared" ca="1" si="0"/>
        <v>620.81707954751619</v>
      </c>
      <c r="M28" s="306">
        <f t="shared" ca="1" si="16"/>
        <v>1.4417467327522901</v>
      </c>
      <c r="N28" s="304">
        <f t="shared" ca="1" si="17"/>
        <v>82.606002913482044</v>
      </c>
      <c r="P28" s="310">
        <f t="shared" ca="1" si="18"/>
        <v>3</v>
      </c>
      <c r="Q28" s="304">
        <f t="shared" ca="1" si="19"/>
        <v>0</v>
      </c>
      <c r="R28" s="306">
        <f t="shared" ca="1" si="20"/>
        <v>0</v>
      </c>
      <c r="S28" s="307">
        <f t="shared" ca="1" si="21"/>
        <v>3.0118999999999994</v>
      </c>
      <c r="T28" s="304">
        <f t="shared" ca="1" si="1"/>
        <v>29.546738999999995</v>
      </c>
      <c r="U28" s="311">
        <f t="shared" ca="1" si="2"/>
        <v>0</v>
      </c>
      <c r="V28" s="306">
        <f t="shared" ca="1" si="3"/>
        <v>1.1517102420066021</v>
      </c>
      <c r="W28" s="304">
        <f t="shared" ca="1" si="4"/>
        <v>51.137933783901317</v>
      </c>
      <c r="Y28" s="314" t="str">
        <f t="shared" ca="1" si="22"/>
        <v/>
      </c>
      <c r="Z28" s="315" t="str">
        <f t="shared" ca="1" si="23"/>
        <v/>
      </c>
      <c r="AA28" s="316" t="str">
        <f t="shared" ca="1" si="24"/>
        <v/>
      </c>
      <c r="AC28" s="310" t="e">
        <f t="shared" ca="1" si="25"/>
        <v>#N/A</v>
      </c>
      <c r="AD28" s="323" t="e">
        <f t="shared" ca="1" si="26"/>
        <v>#N/A</v>
      </c>
      <c r="AE28" s="324">
        <f t="shared" ca="1" si="5"/>
        <v>616.73279895929682</v>
      </c>
      <c r="AG28" s="306">
        <f t="shared" ca="1" si="27"/>
        <v>-26.771344591657574</v>
      </c>
      <c r="AH28" s="304">
        <f t="shared" ca="1" si="28"/>
        <v>-17.042810226302038</v>
      </c>
    </row>
    <row r="29" spans="1:34" x14ac:dyDescent="0.2">
      <c r="A29" s="347">
        <f t="shared" ca="1" si="6"/>
        <v>0.01</v>
      </c>
      <c r="B29" s="304">
        <f t="shared" ca="1" si="7"/>
        <v>3.4499999999999948</v>
      </c>
      <c r="D29" s="306">
        <f t="shared" ca="1" si="8"/>
        <v>-2.1850086406890559</v>
      </c>
      <c r="E29" s="307">
        <f t="shared" ca="1" si="9"/>
        <v>-26.647446134970764</v>
      </c>
      <c r="F29" s="304">
        <f t="shared" ca="1" si="10"/>
        <v>26.736878057769836</v>
      </c>
      <c r="G29" s="306">
        <f t="shared" ca="1" si="11"/>
        <v>18.961765189437923</v>
      </c>
      <c r="H29" s="307">
        <f t="shared" ca="1" si="12"/>
        <v>146.01926267571085</v>
      </c>
      <c r="I29" s="304">
        <f t="shared" ca="1" si="13"/>
        <v>147.2452838343477</v>
      </c>
      <c r="J29" s="306">
        <f t="shared" ca="1" si="14"/>
        <v>71.28474041057855</v>
      </c>
      <c r="K29" s="307">
        <f t="shared" ca="1" si="15"/>
        <v>618.19432395836066</v>
      </c>
      <c r="L29" s="304">
        <f t="shared" ca="1" si="0"/>
        <v>622.2907169400313</v>
      </c>
      <c r="M29" s="306">
        <f t="shared" ca="1" si="16"/>
        <v>1.4416609938053504</v>
      </c>
      <c r="N29" s="304">
        <f t="shared" ca="1" si="17"/>
        <v>82.601090433682501</v>
      </c>
      <c r="P29" s="310">
        <f t="shared" ca="1" si="18"/>
        <v>3</v>
      </c>
      <c r="Q29" s="304">
        <f t="shared" ca="1" si="19"/>
        <v>0</v>
      </c>
      <c r="R29" s="306">
        <f t="shared" ca="1" si="20"/>
        <v>0</v>
      </c>
      <c r="S29" s="307">
        <f t="shared" ca="1" si="21"/>
        <v>3.0118999999999994</v>
      </c>
      <c r="T29" s="304">
        <f t="shared" ca="1" si="1"/>
        <v>29.546738999999995</v>
      </c>
      <c r="U29" s="311">
        <f t="shared" ca="1" si="2"/>
        <v>0</v>
      </c>
      <c r="V29" s="306">
        <f t="shared" ca="1" si="3"/>
        <v>1.1515417684060703</v>
      </c>
      <c r="W29" s="304">
        <f t="shared" ca="1" si="4"/>
        <v>50.94547825453315</v>
      </c>
      <c r="Y29" s="314" t="str">
        <f t="shared" ca="1" si="22"/>
        <v/>
      </c>
      <c r="Z29" s="315" t="str">
        <f t="shared" ca="1" si="23"/>
        <v/>
      </c>
      <c r="AA29" s="316" t="str">
        <f t="shared" ca="1" si="24"/>
        <v/>
      </c>
      <c r="AC29" s="310" t="e">
        <f t="shared" ca="1" si="25"/>
        <v>#N/A</v>
      </c>
      <c r="AD29" s="323" t="e">
        <f t="shared" ca="1" si="26"/>
        <v>#N/A</v>
      </c>
      <c r="AE29" s="324">
        <f t="shared" ca="1" si="5"/>
        <v>618.19432395836066</v>
      </c>
      <c r="AG29" s="306">
        <f t="shared" ca="1" si="27"/>
        <v>-26.707055790471834</v>
      </c>
      <c r="AH29" s="304">
        <f t="shared" ca="1" si="28"/>
        <v>-16.978629364819991</v>
      </c>
    </row>
    <row r="30" spans="1:34" x14ac:dyDescent="0.2">
      <c r="A30" s="347">
        <f t="shared" ca="1" si="6"/>
        <v>0.01</v>
      </c>
      <c r="B30" s="304">
        <f t="shared" ca="1" si="7"/>
        <v>3.4599999999999946</v>
      </c>
      <c r="D30" s="306">
        <f t="shared" ca="1" si="8"/>
        <v>-2.1782236336072911</v>
      </c>
      <c r="E30" s="307">
        <f t="shared" ca="1" si="9"/>
        <v>-26.583892395804568</v>
      </c>
      <c r="F30" s="304">
        <f t="shared" ca="1" si="10"/>
        <v>26.672982456218151</v>
      </c>
      <c r="G30" s="306">
        <f t="shared" ca="1" si="11"/>
        <v>18.93998295310185</v>
      </c>
      <c r="H30" s="307">
        <f t="shared" ca="1" si="12"/>
        <v>145.75342375175279</v>
      </c>
      <c r="I30" s="304">
        <f t="shared" ca="1" si="13"/>
        <v>146.97885388593082</v>
      </c>
      <c r="J30" s="306">
        <f t="shared" ca="1" si="14"/>
        <v>71.474249151291247</v>
      </c>
      <c r="K30" s="307">
        <f t="shared" ca="1" si="15"/>
        <v>619.65318739049792</v>
      </c>
      <c r="L30" s="304">
        <f t="shared" ca="1" si="0"/>
        <v>623.76168601072663</v>
      </c>
      <c r="M30" s="306">
        <f t="shared" ca="1" si="16"/>
        <v>1.4415750426889287</v>
      </c>
      <c r="N30" s="304">
        <f t="shared" ca="1" si="17"/>
        <v>82.596165797467094</v>
      </c>
      <c r="P30" s="310">
        <f t="shared" ca="1" si="18"/>
        <v>3</v>
      </c>
      <c r="Q30" s="304">
        <f t="shared" ca="1" si="19"/>
        <v>0</v>
      </c>
      <c r="R30" s="306">
        <f t="shared" ca="1" si="20"/>
        <v>0</v>
      </c>
      <c r="S30" s="307">
        <f t="shared" ca="1" si="21"/>
        <v>3.0118999999999994</v>
      </c>
      <c r="T30" s="304">
        <f t="shared" ca="1" si="1"/>
        <v>29.546738999999995</v>
      </c>
      <c r="U30" s="311">
        <f t="shared" ca="1" si="2"/>
        <v>0</v>
      </c>
      <c r="V30" s="306">
        <f t="shared" ca="1" si="3"/>
        <v>1.1513736254286222</v>
      </c>
      <c r="W30" s="304">
        <f t="shared" ca="1" si="4"/>
        <v>50.753868622439484</v>
      </c>
      <c r="Y30" s="314" t="str">
        <f t="shared" ca="1" si="22"/>
        <v/>
      </c>
      <c r="Z30" s="315" t="str">
        <f t="shared" ca="1" si="23"/>
        <v/>
      </c>
      <c r="AA30" s="316" t="str">
        <f t="shared" ca="1" si="24"/>
        <v/>
      </c>
      <c r="AC30" s="310" t="e">
        <f t="shared" ca="1" si="25"/>
        <v>#N/A</v>
      </c>
      <c r="AD30" s="323" t="e">
        <f t="shared" ca="1" si="26"/>
        <v>#N/A</v>
      </c>
      <c r="AE30" s="324">
        <f t="shared" ca="1" si="5"/>
        <v>619.65318739049792</v>
      </c>
      <c r="AG30" s="306">
        <f t="shared" ca="1" si="27"/>
        <v>-26.643049132696479</v>
      </c>
      <c r="AH30" s="304">
        <f t="shared" ca="1" si="28"/>
        <v>-16.914730985269486</v>
      </c>
    </row>
    <row r="31" spans="1:34" x14ac:dyDescent="0.2">
      <c r="A31" s="347">
        <f t="shared" ca="1" si="6"/>
        <v>0.01</v>
      </c>
      <c r="B31" s="304">
        <f t="shared" ca="1" si="7"/>
        <v>3.4699999999999944</v>
      </c>
      <c r="D31" s="306">
        <f t="shared" ca="1" si="8"/>
        <v>-2.1714674811129315</v>
      </c>
      <c r="E31" s="307">
        <f t="shared" ca="1" si="9"/>
        <v>-26.520617993770173</v>
      </c>
      <c r="F31" s="304">
        <f t="shared" ca="1" si="10"/>
        <v>26.609367707501381</v>
      </c>
      <c r="G31" s="306">
        <f t="shared" ca="1" si="11"/>
        <v>18.918268278290721</v>
      </c>
      <c r="H31" s="307">
        <f t="shared" ca="1" si="12"/>
        <v>145.48821757181508</v>
      </c>
      <c r="I31" s="304">
        <f t="shared" ca="1" si="13"/>
        <v>146.71306120067561</v>
      </c>
      <c r="J31" s="306">
        <f t="shared" ca="1" si="14"/>
        <v>71.66354040744821</v>
      </c>
      <c r="K31" s="307">
        <f t="shared" ca="1" si="15"/>
        <v>621.10939559711574</v>
      </c>
      <c r="L31" s="304">
        <f t="shared" ca="1" si="0"/>
        <v>625.22999314071967</v>
      </c>
      <c r="M31" s="306">
        <f t="shared" ca="1" si="16"/>
        <v>1.441488878866636</v>
      </c>
      <c r="N31" s="304">
        <f t="shared" ca="1" si="17"/>
        <v>82.591228974103004</v>
      </c>
      <c r="P31" s="310">
        <f t="shared" ca="1" si="18"/>
        <v>3</v>
      </c>
      <c r="Q31" s="304">
        <f t="shared" ca="1" si="19"/>
        <v>0</v>
      </c>
      <c r="R31" s="306">
        <f t="shared" ca="1" si="20"/>
        <v>0</v>
      </c>
      <c r="S31" s="307">
        <f t="shared" ca="1" si="21"/>
        <v>3.0118999999999994</v>
      </c>
      <c r="T31" s="304">
        <f t="shared" ca="1" si="1"/>
        <v>29.546738999999995</v>
      </c>
      <c r="U31" s="311">
        <f t="shared" ca="1" si="2"/>
        <v>0</v>
      </c>
      <c r="V31" s="306">
        <f t="shared" ca="1" si="3"/>
        <v>1.1512058122082491</v>
      </c>
      <c r="W31" s="304">
        <f t="shared" ca="1" si="4"/>
        <v>50.56310001335261</v>
      </c>
      <c r="Y31" s="314" t="str">
        <f t="shared" ca="1" si="22"/>
        <v/>
      </c>
      <c r="Z31" s="315" t="str">
        <f t="shared" ca="1" si="23"/>
        <v/>
      </c>
      <c r="AA31" s="316" t="str">
        <f t="shared" ca="1" si="24"/>
        <v/>
      </c>
      <c r="AC31" s="310" t="e">
        <f t="shared" ca="1" si="25"/>
        <v>#N/A</v>
      </c>
      <c r="AD31" s="323" t="e">
        <f t="shared" ca="1" si="26"/>
        <v>#N/A</v>
      </c>
      <c r="AE31" s="324">
        <f t="shared" ca="1" si="5"/>
        <v>621.10939559711574</v>
      </c>
      <c r="AG31" s="306">
        <f t="shared" ca="1" si="27"/>
        <v>-26.579322986908849</v>
      </c>
      <c r="AH31" s="304">
        <f t="shared" ca="1" si="28"/>
        <v>-16.851113457432017</v>
      </c>
    </row>
    <row r="32" spans="1:34" x14ac:dyDescent="0.2">
      <c r="A32" s="347">
        <f t="shared" ca="1" si="6"/>
        <v>0.01</v>
      </c>
      <c r="B32" s="304">
        <f t="shared" ca="1" si="7"/>
        <v>3.4799999999999942</v>
      </c>
      <c r="D32" s="306">
        <f t="shared" ca="1" si="8"/>
        <v>-2.1647400151667617</v>
      </c>
      <c r="E32" s="307">
        <f t="shared" ca="1" si="9"/>
        <v>-26.457621319251729</v>
      </c>
      <c r="F32" s="304">
        <f t="shared" ca="1" si="10"/>
        <v>26.546032193271142</v>
      </c>
      <c r="G32" s="306">
        <f t="shared" ca="1" si="11"/>
        <v>18.896620878139053</v>
      </c>
      <c r="H32" s="307">
        <f t="shared" ca="1" si="12"/>
        <v>145.22364135862256</v>
      </c>
      <c r="I32" s="304">
        <f t="shared" ca="1" si="13"/>
        <v>146.4479029896637</v>
      </c>
      <c r="J32" s="306">
        <f t="shared" ca="1" si="14"/>
        <v>71.852614853230364</v>
      </c>
      <c r="K32" s="307">
        <f t="shared" ca="1" si="15"/>
        <v>622.56295489176796</v>
      </c>
      <c r="L32" s="304">
        <f t="shared" ca="1" si="0"/>
        <v>626.69564468313979</v>
      </c>
      <c r="M32" s="306">
        <f t="shared" ca="1" si="16"/>
        <v>1.4414025017999426</v>
      </c>
      <c r="N32" s="304">
        <f t="shared" ca="1" si="17"/>
        <v>82.586279932734755</v>
      </c>
      <c r="P32" s="310">
        <f t="shared" ca="1" si="18"/>
        <v>3</v>
      </c>
      <c r="Q32" s="304">
        <f t="shared" ca="1" si="19"/>
        <v>0</v>
      </c>
      <c r="R32" s="306">
        <f t="shared" ca="1" si="20"/>
        <v>0</v>
      </c>
      <c r="S32" s="307">
        <f t="shared" ca="1" si="21"/>
        <v>3.0118999999999994</v>
      </c>
      <c r="T32" s="304">
        <f t="shared" ca="1" si="1"/>
        <v>29.546738999999995</v>
      </c>
      <c r="U32" s="311">
        <f t="shared" ca="1" si="2"/>
        <v>0</v>
      </c>
      <c r="V32" s="306">
        <f t="shared" ca="1" si="3"/>
        <v>1.1510383278828578</v>
      </c>
      <c r="W32" s="304">
        <f t="shared" ca="1" si="4"/>
        <v>50.373167588479077</v>
      </c>
      <c r="Y32" s="314" t="str">
        <f t="shared" ca="1" si="22"/>
        <v/>
      </c>
      <c r="Z32" s="315" t="str">
        <f t="shared" ca="1" si="23"/>
        <v/>
      </c>
      <c r="AA32" s="316" t="str">
        <f t="shared" ca="1" si="24"/>
        <v/>
      </c>
      <c r="AC32" s="310" t="e">
        <f t="shared" ca="1" si="25"/>
        <v>#N/A</v>
      </c>
      <c r="AD32" s="323" t="e">
        <f t="shared" ca="1" si="26"/>
        <v>#N/A</v>
      </c>
      <c r="AE32" s="324">
        <f t="shared" ca="1" si="5"/>
        <v>622.56295489176796</v>
      </c>
      <c r="AG32" s="306">
        <f t="shared" ca="1" si="27"/>
        <v>-26.515875733562506</v>
      </c>
      <c r="AH32" s="304">
        <f t="shared" ca="1" si="28"/>
        <v>-16.787775162971087</v>
      </c>
    </row>
    <row r="33" spans="1:34" x14ac:dyDescent="0.2">
      <c r="A33" s="347">
        <f t="shared" ca="1" si="6"/>
        <v>0.01</v>
      </c>
      <c r="B33" s="304">
        <f t="shared" ca="1" si="7"/>
        <v>3.489999999999994</v>
      </c>
      <c r="D33" s="306">
        <f t="shared" ca="1" si="8"/>
        <v>-2.1580410689502343</v>
      </c>
      <c r="E33" s="307">
        <f t="shared" ca="1" si="9"/>
        <v>-26.394900774347924</v>
      </c>
      <c r="F33" s="304">
        <f t="shared" ca="1" si="10"/>
        <v>26.482974306957072</v>
      </c>
      <c r="G33" s="306">
        <f t="shared" ca="1" si="11"/>
        <v>18.875040467449551</v>
      </c>
      <c r="H33" s="307">
        <f t="shared" ca="1" si="12"/>
        <v>144.95969235087907</v>
      </c>
      <c r="I33" s="304">
        <f t="shared" ca="1" si="13"/>
        <v>146.18337648005456</v>
      </c>
      <c r="J33" s="306">
        <f t="shared" ca="1" si="14"/>
        <v>72.041473159958301</v>
      </c>
      <c r="K33" s="307">
        <f t="shared" ca="1" si="15"/>
        <v>624.01387156031547</v>
      </c>
      <c r="L33" s="304">
        <f t="shared" ca="1" si="0"/>
        <v>628.1586469632897</v>
      </c>
      <c r="M33" s="306">
        <f t="shared" ca="1" si="16"/>
        <v>1.4413159109481695</v>
      </c>
      <c r="N33" s="304">
        <f t="shared" ca="1" si="17"/>
        <v>82.581318642383707</v>
      </c>
      <c r="P33" s="310">
        <f t="shared" ca="1" si="18"/>
        <v>3</v>
      </c>
      <c r="Q33" s="304">
        <f t="shared" ca="1" si="19"/>
        <v>0</v>
      </c>
      <c r="R33" s="306">
        <f t="shared" ca="1" si="20"/>
        <v>0</v>
      </c>
      <c r="S33" s="307">
        <f t="shared" ca="1" si="21"/>
        <v>3.0118999999999994</v>
      </c>
      <c r="T33" s="304">
        <f t="shared" ca="1" si="1"/>
        <v>29.546738999999995</v>
      </c>
      <c r="U33" s="311">
        <f t="shared" ca="1" si="2"/>
        <v>0</v>
      </c>
      <c r="V33" s="306">
        <f t="shared" ca="1" si="3"/>
        <v>1.1508711715942466</v>
      </c>
      <c r="W33" s="304">
        <f t="shared" ca="1" si="4"/>
        <v>50.184066544189825</v>
      </c>
      <c r="Y33" s="314" t="str">
        <f t="shared" ca="1" si="22"/>
        <v/>
      </c>
      <c r="Z33" s="315" t="str">
        <f t="shared" ca="1" si="23"/>
        <v/>
      </c>
      <c r="AA33" s="316" t="str">
        <f t="shared" ca="1" si="24"/>
        <v/>
      </c>
      <c r="AC33" s="310" t="e">
        <f t="shared" ca="1" si="25"/>
        <v>#N/A</v>
      </c>
      <c r="AD33" s="323" t="e">
        <f t="shared" ca="1" si="26"/>
        <v>#N/A</v>
      </c>
      <c r="AE33" s="324">
        <f t="shared" ca="1" si="5"/>
        <v>624.01387156031547</v>
      </c>
      <c r="AG33" s="306">
        <f t="shared" ca="1" si="27"/>
        <v>-26.452705764883238</v>
      </c>
      <c r="AH33" s="304">
        <f t="shared" ca="1" si="28"/>
        <v>-16.724714495328229</v>
      </c>
    </row>
    <row r="34" spans="1:34" x14ac:dyDescent="0.2">
      <c r="A34" s="347">
        <f t="shared" ca="1" si="6"/>
        <v>0.01</v>
      </c>
      <c r="B34" s="304">
        <f t="shared" ca="1" si="7"/>
        <v>3.4999999999999938</v>
      </c>
      <c r="D34" s="306">
        <f t="shared" ca="1" si="8"/>
        <v>-2.1513704768547735</v>
      </c>
      <c r="E34" s="307">
        <f t="shared" ca="1" si="9"/>
        <v>-26.332454772769637</v>
      </c>
      <c r="F34" s="304">
        <f t="shared" ca="1" si="10"/>
        <v>26.420192453663937</v>
      </c>
      <c r="G34" s="306">
        <f t="shared" ca="1" si="11"/>
        <v>18.853526762681003</v>
      </c>
      <c r="H34" s="307">
        <f t="shared" ca="1" si="12"/>
        <v>144.69636780315136</v>
      </c>
      <c r="I34" s="304">
        <f t="shared" ca="1" si="13"/>
        <v>145.91947891496866</v>
      </c>
      <c r="J34" s="306">
        <f t="shared" ca="1" si="14"/>
        <v>72.23011599610895</v>
      </c>
      <c r="K34" s="307">
        <f t="shared" ca="1" si="15"/>
        <v>625.46215186108566</v>
      </c>
      <c r="L34" s="304">
        <f t="shared" ca="1" si="0"/>
        <v>629.61900627880595</v>
      </c>
      <c r="M34" s="306">
        <f t="shared" ca="1" si="16"/>
        <v>1.4412291057684787</v>
      </c>
      <c r="N34" s="304">
        <f t="shared" ca="1" si="17"/>
        <v>82.576345071947557</v>
      </c>
      <c r="P34" s="310">
        <f t="shared" ca="1" si="18"/>
        <v>3</v>
      </c>
      <c r="Q34" s="304">
        <f t="shared" ca="1" si="19"/>
        <v>0</v>
      </c>
      <c r="R34" s="306">
        <f t="shared" ca="1" si="20"/>
        <v>0</v>
      </c>
      <c r="S34" s="307">
        <f t="shared" ca="1" si="21"/>
        <v>3.0118999999999994</v>
      </c>
      <c r="T34" s="304">
        <f t="shared" ca="1" si="1"/>
        <v>29.546738999999995</v>
      </c>
      <c r="U34" s="311">
        <f t="shared" ca="1" si="2"/>
        <v>0</v>
      </c>
      <c r="V34" s="306">
        <f t="shared" ca="1" si="3"/>
        <v>1.1507043424880838</v>
      </c>
      <c r="W34" s="304">
        <f t="shared" ca="1" si="4"/>
        <v>49.995792111713278</v>
      </c>
      <c r="Y34" s="314" t="str">
        <f t="shared" ca="1" si="22"/>
        <v/>
      </c>
      <c r="Z34" s="315" t="str">
        <f t="shared" ca="1" si="23"/>
        <v/>
      </c>
      <c r="AA34" s="316" t="str">
        <f t="shared" ca="1" si="24"/>
        <v/>
      </c>
      <c r="AC34" s="310" t="e">
        <f t="shared" ca="1" si="25"/>
        <v>#N/A</v>
      </c>
      <c r="AD34" s="323" t="e">
        <f t="shared" ca="1" si="26"/>
        <v>#N/A</v>
      </c>
      <c r="AE34" s="324">
        <f t="shared" ca="1" si="5"/>
        <v>625.46215186108566</v>
      </c>
      <c r="AG34" s="306">
        <f t="shared" ca="1" si="27"/>
        <v>-26.389811484766128</v>
      </c>
      <c r="AH34" s="304">
        <f t="shared" ca="1" si="28"/>
        <v>-16.66192985962012</v>
      </c>
    </row>
    <row r="35" spans="1:34" x14ac:dyDescent="0.2">
      <c r="A35" s="347">
        <f t="shared" ca="1" si="6"/>
        <v>0.01</v>
      </c>
      <c r="B35" s="304">
        <f t="shared" ca="1" si="7"/>
        <v>3.5099999999999936</v>
      </c>
      <c r="D35" s="306">
        <f t="shared" ca="1" si="8"/>
        <v>-2.1447280744712192</v>
      </c>
      <c r="E35" s="307">
        <f t="shared" ca="1" si="9"/>
        <v>-26.270281739738643</v>
      </c>
      <c r="F35" s="304">
        <f t="shared" ca="1" si="10"/>
        <v>26.357685050069755</v>
      </c>
      <c r="G35" s="306">
        <f t="shared" ca="1" si="11"/>
        <v>18.83207948193629</v>
      </c>
      <c r="H35" s="307">
        <f t="shared" ca="1" si="12"/>
        <v>144.43366498575398</v>
      </c>
      <c r="I35" s="304">
        <f t="shared" ca="1" si="13"/>
        <v>145.65620755337198</v>
      </c>
      <c r="J35" s="306">
        <f t="shared" ca="1" si="14"/>
        <v>72.418544027332032</v>
      </c>
      <c r="K35" s="307">
        <f t="shared" ca="1" si="15"/>
        <v>626.90780202503015</v>
      </c>
      <c r="L35" s="304">
        <f t="shared" ca="1" si="0"/>
        <v>631.07672889981689</v>
      </c>
      <c r="M35" s="306">
        <f t="shared" ca="1" si="16"/>
        <v>1.4411420857158634</v>
      </c>
      <c r="N35" s="304">
        <f t="shared" ca="1" si="17"/>
        <v>82.571359190199701</v>
      </c>
      <c r="P35" s="310">
        <f t="shared" ca="1" si="18"/>
        <v>3</v>
      </c>
      <c r="Q35" s="304">
        <f t="shared" ca="1" si="19"/>
        <v>0</v>
      </c>
      <c r="R35" s="306">
        <f t="shared" ca="1" si="20"/>
        <v>0</v>
      </c>
      <c r="S35" s="307">
        <f t="shared" ca="1" si="21"/>
        <v>3.0118999999999994</v>
      </c>
      <c r="T35" s="304">
        <f t="shared" ca="1" si="1"/>
        <v>29.546738999999995</v>
      </c>
      <c r="U35" s="311">
        <f t="shared" ca="1" si="2"/>
        <v>0</v>
      </c>
      <c r="V35" s="306">
        <f t="shared" ca="1" si="3"/>
        <v>1.1505378397138841</v>
      </c>
      <c r="W35" s="304">
        <f t="shared" ca="1" si="4"/>
        <v>49.808339556831896</v>
      </c>
      <c r="Y35" s="314" t="str">
        <f t="shared" ca="1" si="22"/>
        <v/>
      </c>
      <c r="Z35" s="315" t="str">
        <f t="shared" ca="1" si="23"/>
        <v/>
      </c>
      <c r="AA35" s="316" t="str">
        <f t="shared" ca="1" si="24"/>
        <v/>
      </c>
      <c r="AC35" s="310" t="e">
        <f t="shared" ca="1" si="25"/>
        <v>#N/A</v>
      </c>
      <c r="AD35" s="323" t="e">
        <f t="shared" ca="1" si="26"/>
        <v>#N/A</v>
      </c>
      <c r="AE35" s="324">
        <f t="shared" ca="1" si="5"/>
        <v>626.90780202503015</v>
      </c>
      <c r="AG35" s="306">
        <f t="shared" ca="1" si="27"/>
        <v>-26.327191308673644</v>
      </c>
      <c r="AH35" s="304">
        <f t="shared" ca="1" si="28"/>
        <v>-16.599419672536701</v>
      </c>
    </row>
    <row r="36" spans="1:34" x14ac:dyDescent="0.2">
      <c r="A36" s="347">
        <f t="shared" ca="1" si="6"/>
        <v>0.01</v>
      </c>
      <c r="B36" s="304">
        <f t="shared" ca="1" si="7"/>
        <v>3.5199999999999934</v>
      </c>
      <c r="D36" s="306">
        <f t="shared" ca="1" si="8"/>
        <v>-2.1381136985793812</v>
      </c>
      <c r="E36" s="307">
        <f t="shared" ca="1" si="9"/>
        <v>-26.208380111887351</v>
      </c>
      <c r="F36" s="304">
        <f t="shared" ca="1" si="10"/>
        <v>26.295450524325023</v>
      </c>
      <c r="G36" s="306">
        <f t="shared" ca="1" si="11"/>
        <v>18.810698344950495</v>
      </c>
      <c r="H36" s="307">
        <f t="shared" ca="1" si="12"/>
        <v>144.1715811846351</v>
      </c>
      <c r="I36" s="304">
        <f t="shared" ca="1" si="13"/>
        <v>145.39355966996115</v>
      </c>
      <c r="J36" s="306">
        <f t="shared" ca="1" si="14"/>
        <v>72.606757916466464</v>
      </c>
      <c r="K36" s="307">
        <f t="shared" ca="1" si="15"/>
        <v>628.35082825588211</v>
      </c>
      <c r="L36" s="304">
        <f t="shared" ca="1" si="0"/>
        <v>632.53182106910117</v>
      </c>
      <c r="M36" s="306">
        <f t="shared" ca="1" si="16"/>
        <v>1.4410548502431373</v>
      </c>
      <c r="N36" s="304">
        <f t="shared" ca="1" si="17"/>
        <v>82.566360965788661</v>
      </c>
      <c r="P36" s="310">
        <f t="shared" ca="1" si="18"/>
        <v>3</v>
      </c>
      <c r="Q36" s="304">
        <f t="shared" ca="1" si="19"/>
        <v>0</v>
      </c>
      <c r="R36" s="306">
        <f t="shared" ca="1" si="20"/>
        <v>0</v>
      </c>
      <c r="S36" s="307">
        <f t="shared" ca="1" si="21"/>
        <v>3.0118999999999994</v>
      </c>
      <c r="T36" s="304">
        <f t="shared" ca="1" si="1"/>
        <v>29.546738999999995</v>
      </c>
      <c r="U36" s="311">
        <f t="shared" ca="1" si="2"/>
        <v>0</v>
      </c>
      <c r="V36" s="306">
        <f t="shared" ca="1" si="3"/>
        <v>1.1503716624249856</v>
      </c>
      <c r="W36" s="304">
        <f t="shared" ca="1" si="4"/>
        <v>49.62170417958135</v>
      </c>
      <c r="Y36" s="314" t="str">
        <f t="shared" ca="1" si="22"/>
        <v/>
      </c>
      <c r="Z36" s="315" t="str">
        <f t="shared" ca="1" si="23"/>
        <v/>
      </c>
      <c r="AA36" s="316" t="str">
        <f t="shared" ca="1" si="24"/>
        <v/>
      </c>
      <c r="AC36" s="310" t="e">
        <f t="shared" ca="1" si="25"/>
        <v>#N/A</v>
      </c>
      <c r="AD36" s="323" t="e">
        <f t="shared" ca="1" si="26"/>
        <v>#N/A</v>
      </c>
      <c r="AE36" s="324">
        <f t="shared" ca="1" si="5"/>
        <v>628.35082825588211</v>
      </c>
      <c r="AG36" s="306">
        <f t="shared" ca="1" si="27"/>
        <v>-26.264843663534847</v>
      </c>
      <c r="AH36" s="304">
        <f t="shared" ca="1" si="28"/>
        <v>-16.537182362240415</v>
      </c>
    </row>
    <row r="37" spans="1:34" x14ac:dyDescent="0.2">
      <c r="A37" s="347">
        <f t="shared" ca="1" si="6"/>
        <v>0.01</v>
      </c>
      <c r="B37" s="304">
        <f t="shared" ca="1" si="7"/>
        <v>3.5299999999999931</v>
      </c>
      <c r="D37" s="306">
        <f t="shared" ca="1" si="8"/>
        <v>-2.1315271871376926</v>
      </c>
      <c r="E37" s="307">
        <f t="shared" ca="1" si="9"/>
        <v>-26.146748337159501</v>
      </c>
      <c r="F37" s="304">
        <f t="shared" ca="1" si="10"/>
        <v>26.233487315952871</v>
      </c>
      <c r="G37" s="306">
        <f t="shared" ca="1" si="11"/>
        <v>18.789383073079119</v>
      </c>
      <c r="H37" s="307">
        <f t="shared" ca="1" si="12"/>
        <v>143.9101137012635</v>
      </c>
      <c r="I37" s="304">
        <f t="shared" ca="1" si="13"/>
        <v>145.13153255504989</v>
      </c>
      <c r="J37" s="306">
        <f t="shared" ca="1" si="14"/>
        <v>72.794758323556607</v>
      </c>
      <c r="K37" s="307">
        <f t="shared" ca="1" si="15"/>
        <v>629.79123673031165</v>
      </c>
      <c r="L37" s="304">
        <f t="shared" ca="1" si="0"/>
        <v>633.98428900224371</v>
      </c>
      <c r="M37" s="306">
        <f t="shared" ca="1" si="16"/>
        <v>1.4409673988009257</v>
      </c>
      <c r="N37" s="304">
        <f t="shared" ca="1" si="17"/>
        <v>82.561350367237608</v>
      </c>
      <c r="P37" s="310">
        <f t="shared" ca="1" si="18"/>
        <v>3</v>
      </c>
      <c r="Q37" s="304">
        <f t="shared" ca="1" si="19"/>
        <v>0</v>
      </c>
      <c r="R37" s="306">
        <f t="shared" ca="1" si="20"/>
        <v>0</v>
      </c>
      <c r="S37" s="307">
        <f t="shared" ca="1" si="21"/>
        <v>3.0118999999999994</v>
      </c>
      <c r="T37" s="304">
        <f t="shared" ca="1" si="1"/>
        <v>29.546738999999995</v>
      </c>
      <c r="U37" s="311">
        <f t="shared" ca="1" si="2"/>
        <v>0</v>
      </c>
      <c r="V37" s="306">
        <f t="shared" ca="1" si="3"/>
        <v>1.1502058097785282</v>
      </c>
      <c r="W37" s="304">
        <f t="shared" ca="1" si="4"/>
        <v>49.435881313953196</v>
      </c>
      <c r="Y37" s="314" t="str">
        <f t="shared" ca="1" si="22"/>
        <v/>
      </c>
      <c r="Z37" s="315" t="str">
        <f t="shared" ca="1" si="23"/>
        <v/>
      </c>
      <c r="AA37" s="316" t="str">
        <f t="shared" ca="1" si="24"/>
        <v/>
      </c>
      <c r="AC37" s="310" t="e">
        <f t="shared" ca="1" si="25"/>
        <v>#N/A</v>
      </c>
      <c r="AD37" s="323" t="e">
        <f t="shared" ca="1" si="26"/>
        <v>#N/A</v>
      </c>
      <c r="AE37" s="324">
        <f t="shared" ca="1" si="5"/>
        <v>629.79123673031165</v>
      </c>
      <c r="AG37" s="306">
        <f t="shared" ca="1" si="27"/>
        <v>-26.202766987645482</v>
      </c>
      <c r="AH37" s="304">
        <f t="shared" ca="1" si="28"/>
        <v>-16.475216368266331</v>
      </c>
    </row>
    <row r="38" spans="1:34" x14ac:dyDescent="0.2">
      <c r="A38" s="347">
        <f t="shared" ca="1" si="6"/>
        <v>0.01</v>
      </c>
      <c r="B38" s="304">
        <f t="shared" ca="1" si="7"/>
        <v>3.5399999999999929</v>
      </c>
      <c r="D38" s="306">
        <f t="shared" ca="1" si="8"/>
        <v>-2.1249683792729561</v>
      </c>
      <c r="E38" s="307">
        <f t="shared" ca="1" si="9"/>
        <v>-26.085384874711949</v>
      </c>
      <c r="F38" s="304">
        <f t="shared" ca="1" si="10"/>
        <v>26.1717938757503</v>
      </c>
      <c r="G38" s="306">
        <f t="shared" ca="1" si="11"/>
        <v>18.76813338928639</v>
      </c>
      <c r="H38" s="307">
        <f t="shared" ca="1" si="12"/>
        <v>143.64925985251637</v>
      </c>
      <c r="I38" s="304">
        <f t="shared" ca="1" si="13"/>
        <v>144.87012351445628</v>
      </c>
      <c r="J38" s="306">
        <f t="shared" ca="1" si="14"/>
        <v>72.982545905868434</v>
      </c>
      <c r="K38" s="307">
        <f t="shared" ca="1" si="15"/>
        <v>631.2290335980806</v>
      </c>
      <c r="L38" s="304">
        <f t="shared" ca="1" si="0"/>
        <v>635.43413888779139</v>
      </c>
      <c r="M38" s="306">
        <f t="shared" ca="1" si="16"/>
        <v>1.440879730837656</v>
      </c>
      <c r="N38" s="304">
        <f t="shared" ca="1" si="17"/>
        <v>82.556327362943748</v>
      </c>
      <c r="P38" s="310">
        <f t="shared" ca="1" si="18"/>
        <v>3</v>
      </c>
      <c r="Q38" s="304">
        <f t="shared" ca="1" si="19"/>
        <v>0</v>
      </c>
      <c r="R38" s="306">
        <f t="shared" ca="1" si="20"/>
        <v>0</v>
      </c>
      <c r="S38" s="307">
        <f t="shared" ca="1" si="21"/>
        <v>3.0118999999999994</v>
      </c>
      <c r="T38" s="304">
        <f t="shared" ca="1" si="1"/>
        <v>29.546738999999995</v>
      </c>
      <c r="U38" s="311">
        <f t="shared" ca="1" si="2"/>
        <v>0</v>
      </c>
      <c r="V38" s="306">
        <f t="shared" ca="1" si="3"/>
        <v>1.1500402809354309</v>
      </c>
      <c r="W38" s="304">
        <f t="shared" ca="1" si="4"/>
        <v>49.250866327600313</v>
      </c>
      <c r="Y38" s="314" t="str">
        <f t="shared" ca="1" si="22"/>
        <v/>
      </c>
      <c r="Z38" s="315" t="str">
        <f t="shared" ca="1" si="23"/>
        <v/>
      </c>
      <c r="AA38" s="316" t="str">
        <f t="shared" ca="1" si="24"/>
        <v/>
      </c>
      <c r="AC38" s="310" t="e">
        <f t="shared" ca="1" si="25"/>
        <v>#N/A</v>
      </c>
      <c r="AD38" s="323" t="e">
        <f t="shared" ca="1" si="26"/>
        <v>#N/A</v>
      </c>
      <c r="AE38" s="324">
        <f t="shared" ca="1" si="5"/>
        <v>631.2290335980806</v>
      </c>
      <c r="AG38" s="306">
        <f t="shared" ca="1" si="27"/>
        <v>-26.140959730569225</v>
      </c>
      <c r="AH38" s="304">
        <f t="shared" ca="1" si="28"/>
        <v>-16.413520141423422</v>
      </c>
    </row>
    <row r="39" spans="1:34" x14ac:dyDescent="0.2">
      <c r="A39" s="347">
        <f t="shared" ca="1" si="6"/>
        <v>0.01</v>
      </c>
      <c r="B39" s="304">
        <f t="shared" ca="1" si="7"/>
        <v>3.5499999999999927</v>
      </c>
      <c r="D39" s="306">
        <f t="shared" ca="1" si="8"/>
        <v>-2.1184371152702073</v>
      </c>
      <c r="E39" s="307">
        <f t="shared" ca="1" si="9"/>
        <v>-26.024288194817416</v>
      </c>
      <c r="F39" s="304">
        <f t="shared" ca="1" si="10"/>
        <v>26.110368665690409</v>
      </c>
      <c r="G39" s="306">
        <f t="shared" ca="1" si="11"/>
        <v>18.746949018133687</v>
      </c>
      <c r="H39" s="307">
        <f t="shared" ca="1" si="12"/>
        <v>143.38901697056818</v>
      </c>
      <c r="I39" s="304">
        <f t="shared" ca="1" si="13"/>
        <v>144.60932986939119</v>
      </c>
      <c r="J39" s="306">
        <f t="shared" ca="1" si="14"/>
        <v>73.17012131790554</v>
      </c>
      <c r="K39" s="307">
        <f t="shared" ca="1" si="15"/>
        <v>632.66422498219606</v>
      </c>
      <c r="L39" s="304">
        <f t="shared" ca="1" si="0"/>
        <v>636.88137688740733</v>
      </c>
      <c r="M39" s="306">
        <f t="shared" ca="1" si="16"/>
        <v>1.4407918457995463</v>
      </c>
      <c r="N39" s="304">
        <f t="shared" ca="1" si="17"/>
        <v>82.551291921177707</v>
      </c>
      <c r="P39" s="310">
        <f t="shared" ca="1" si="18"/>
        <v>3</v>
      </c>
      <c r="Q39" s="304">
        <f t="shared" ca="1" si="19"/>
        <v>0</v>
      </c>
      <c r="R39" s="306">
        <f t="shared" ca="1" si="20"/>
        <v>0</v>
      </c>
      <c r="S39" s="307">
        <f t="shared" ca="1" si="21"/>
        <v>3.0118999999999994</v>
      </c>
      <c r="T39" s="304">
        <f t="shared" ca="1" si="1"/>
        <v>29.546738999999995</v>
      </c>
      <c r="U39" s="311">
        <f t="shared" ca="1" si="2"/>
        <v>0</v>
      </c>
      <c r="V39" s="306">
        <f t="shared" ca="1" si="3"/>
        <v>1.1498750750603699</v>
      </c>
      <c r="W39" s="304">
        <f t="shared" ca="1" si="4"/>
        <v>49.06665462154546</v>
      </c>
      <c r="Y39" s="314" t="str">
        <f t="shared" ca="1" si="22"/>
        <v/>
      </c>
      <c r="Z39" s="315" t="str">
        <f t="shared" ca="1" si="23"/>
        <v/>
      </c>
      <c r="AA39" s="316" t="str">
        <f t="shared" ca="1" si="24"/>
        <v/>
      </c>
      <c r="AC39" s="310" t="e">
        <f t="shared" ca="1" si="25"/>
        <v>#N/A</v>
      </c>
      <c r="AD39" s="323" t="e">
        <f t="shared" ca="1" si="26"/>
        <v>#N/A</v>
      </c>
      <c r="AE39" s="324">
        <f t="shared" ca="1" si="5"/>
        <v>632.66422498219606</v>
      </c>
      <c r="AG39" s="306">
        <f t="shared" ca="1" si="27"/>
        <v>-26.079420353039851</v>
      </c>
      <c r="AH39" s="304">
        <f t="shared" ca="1" si="28"/>
        <v>-16.352092143696776</v>
      </c>
    </row>
    <row r="40" spans="1:34" x14ac:dyDescent="0.2">
      <c r="A40" s="347">
        <f t="shared" ca="1" si="6"/>
        <v>0.01</v>
      </c>
      <c r="B40" s="304">
        <f t="shared" ca="1" si="7"/>
        <v>3.5599999999999925</v>
      </c>
      <c r="D40" s="306">
        <f t="shared" ca="1" si="8"/>
        <v>-2.1119332365626904</v>
      </c>
      <c r="E40" s="307">
        <f t="shared" ca="1" si="9"/>
        <v>-25.963456778768254</v>
      </c>
      <c r="F40" s="304">
        <f t="shared" ca="1" si="10"/>
        <v>26.049210158825648</v>
      </c>
      <c r="G40" s="306">
        <f t="shared" ca="1" si="11"/>
        <v>18.725829685768062</v>
      </c>
      <c r="H40" s="307">
        <f t="shared" ca="1" si="12"/>
        <v>143.12938240278049</v>
      </c>
      <c r="I40" s="304">
        <f t="shared" ca="1" si="13"/>
        <v>144.34914895634739</v>
      </c>
      <c r="J40" s="306">
        <f t="shared" ca="1" si="14"/>
        <v>73.357485211425043</v>
      </c>
      <c r="K40" s="307">
        <f t="shared" ca="1" si="15"/>
        <v>634.09681697906285</v>
      </c>
      <c r="L40" s="304">
        <f t="shared" ca="1" si="0"/>
        <v>638.32600913602414</v>
      </c>
      <c r="M40" s="306">
        <f t="shared" ca="1" si="16"/>
        <v>1.4407037431305965</v>
      </c>
      <c r="N40" s="304">
        <f t="shared" ca="1" si="17"/>
        <v>82.546244010083043</v>
      </c>
      <c r="P40" s="310">
        <f t="shared" ca="1" si="18"/>
        <v>3</v>
      </c>
      <c r="Q40" s="304">
        <f t="shared" ca="1" si="19"/>
        <v>0</v>
      </c>
      <c r="R40" s="306">
        <f t="shared" ca="1" si="20"/>
        <v>0</v>
      </c>
      <c r="S40" s="307">
        <f t="shared" ca="1" si="21"/>
        <v>3.0118999999999994</v>
      </c>
      <c r="T40" s="304">
        <f t="shared" ca="1" si="1"/>
        <v>29.546738999999995</v>
      </c>
      <c r="U40" s="311">
        <f t="shared" ca="1" si="2"/>
        <v>0</v>
      </c>
      <c r="V40" s="306">
        <f t="shared" ca="1" si="3"/>
        <v>1.1497101913217569</v>
      </c>
      <c r="W40" s="304">
        <f t="shared" ca="1" si="4"/>
        <v>48.883241629892687</v>
      </c>
      <c r="Y40" s="314" t="str">
        <f t="shared" ca="1" si="22"/>
        <v/>
      </c>
      <c r="Z40" s="315" t="str">
        <f t="shared" ca="1" si="23"/>
        <v/>
      </c>
      <c r="AA40" s="316" t="str">
        <f t="shared" ca="1" si="24"/>
        <v/>
      </c>
      <c r="AC40" s="310" t="e">
        <f t="shared" ca="1" si="25"/>
        <v>#N/A</v>
      </c>
      <c r="AD40" s="323" t="e">
        <f t="shared" ca="1" si="26"/>
        <v>#N/A</v>
      </c>
      <c r="AE40" s="324">
        <f t="shared" ca="1" si="5"/>
        <v>634.09681697906285</v>
      </c>
      <c r="AG40" s="306">
        <f t="shared" ca="1" si="27"/>
        <v>-26.018147326864437</v>
      </c>
      <c r="AH40" s="304">
        <f t="shared" ca="1" si="28"/>
        <v>-16.290930848150825</v>
      </c>
    </row>
    <row r="41" spans="1:34" x14ac:dyDescent="0.2">
      <c r="A41" s="347">
        <f t="shared" ca="1" si="6"/>
        <v>0.01</v>
      </c>
      <c r="B41" s="304">
        <f t="shared" ca="1" si="7"/>
        <v>3.5699999999999923</v>
      </c>
      <c r="D41" s="306">
        <f t="shared" ca="1" si="8"/>
        <v>-2.1054565857219196</v>
      </c>
      <c r="E41" s="307">
        <f t="shared" ca="1" si="9"/>
        <v>-25.902889118781104</v>
      </c>
      <c r="F41" s="304">
        <f t="shared" ca="1" si="10"/>
        <v>25.98831683919196</v>
      </c>
      <c r="G41" s="306">
        <f t="shared" ca="1" si="11"/>
        <v>18.704775119910842</v>
      </c>
      <c r="H41" s="307">
        <f t="shared" ca="1" si="12"/>
        <v>142.87035351159267</v>
      </c>
      <c r="I41" s="304">
        <f t="shared" ca="1" si="13"/>
        <v>144.08957812698981</v>
      </c>
      <c r="J41" s="306">
        <f t="shared" ca="1" si="14"/>
        <v>73.544638235453434</v>
      </c>
      <c r="K41" s="307">
        <f t="shared" ca="1" si="15"/>
        <v>635.52681565863475</v>
      </c>
      <c r="L41" s="304">
        <f t="shared" ca="1" si="0"/>
        <v>639.76804174199572</v>
      </c>
      <c r="M41" s="306">
        <f t="shared" ca="1" si="16"/>
        <v>1.4406154222725778</v>
      </c>
      <c r="N41" s="304">
        <f t="shared" ca="1" si="17"/>
        <v>82.541183597675598</v>
      </c>
      <c r="P41" s="310">
        <f t="shared" ca="1" si="18"/>
        <v>3</v>
      </c>
      <c r="Q41" s="304">
        <f t="shared" ca="1" si="19"/>
        <v>0</v>
      </c>
      <c r="R41" s="306">
        <f t="shared" ca="1" si="20"/>
        <v>0</v>
      </c>
      <c r="S41" s="307">
        <f t="shared" ca="1" si="21"/>
        <v>3.0118999999999994</v>
      </c>
      <c r="T41" s="304">
        <f t="shared" ca="1" si="1"/>
        <v>29.546738999999995</v>
      </c>
      <c r="U41" s="311">
        <f t="shared" ca="1" si="2"/>
        <v>0</v>
      </c>
      <c r="V41" s="306">
        <f t="shared" ca="1" si="3"/>
        <v>1.1495456288917159</v>
      </c>
      <c r="W41" s="304">
        <f t="shared" ca="1" si="4"/>
        <v>48.70062281954155</v>
      </c>
      <c r="Y41" s="314" t="str">
        <f t="shared" ca="1" si="22"/>
        <v/>
      </c>
      <c r="Z41" s="315" t="str">
        <f t="shared" ca="1" si="23"/>
        <v/>
      </c>
      <c r="AA41" s="316" t="str">
        <f t="shared" ca="1" si="24"/>
        <v/>
      </c>
      <c r="AC41" s="310" t="e">
        <f t="shared" ca="1" si="25"/>
        <v>#N/A</v>
      </c>
      <c r="AD41" s="323" t="e">
        <f t="shared" ca="1" si="26"/>
        <v>#N/A</v>
      </c>
      <c r="AE41" s="324">
        <f t="shared" ca="1" si="5"/>
        <v>635.52681565863475</v>
      </c>
      <c r="AG41" s="306">
        <f t="shared" ca="1" si="27"/>
        <v>-25.957139134827511</v>
      </c>
      <c r="AH41" s="304">
        <f t="shared" ca="1" si="28"/>
        <v>-16.230034738833528</v>
      </c>
    </row>
    <row r="42" spans="1:34" x14ac:dyDescent="0.2">
      <c r="A42" s="347">
        <f t="shared" ca="1" si="6"/>
        <v>0.01</v>
      </c>
      <c r="B42" s="304">
        <f t="shared" ca="1" si="7"/>
        <v>3.5799999999999921</v>
      </c>
      <c r="D42" s="306">
        <f t="shared" ca="1" si="8"/>
        <v>-2.0990070064478314</v>
      </c>
      <c r="E42" s="307">
        <f t="shared" ca="1" si="9"/>
        <v>-25.842583717902571</v>
      </c>
      <c r="F42" s="304">
        <f t="shared" ca="1" si="10"/>
        <v>25.927687201713926</v>
      </c>
      <c r="G42" s="306">
        <f t="shared" ca="1" si="11"/>
        <v>18.683785049846364</v>
      </c>
      <c r="H42" s="307">
        <f t="shared" ca="1" si="12"/>
        <v>142.61192767441364</v>
      </c>
      <c r="I42" s="304">
        <f t="shared" ca="1" si="13"/>
        <v>143.83061474804677</v>
      </c>
      <c r="J42" s="306">
        <f t="shared" ca="1" si="14"/>
        <v>73.731581036302217</v>
      </c>
      <c r="K42" s="307">
        <f t="shared" ca="1" si="15"/>
        <v>636.95422706456475</v>
      </c>
      <c r="L42" s="304">
        <f t="shared" ca="1" si="0"/>
        <v>641.20748078724864</v>
      </c>
      <c r="M42" s="306">
        <f t="shared" ca="1" si="16"/>
        <v>1.4405268826650222</v>
      </c>
      <c r="N42" s="304">
        <f t="shared" ca="1" si="17"/>
        <v>82.536110651842918</v>
      </c>
      <c r="P42" s="310">
        <f t="shared" ca="1" si="18"/>
        <v>3</v>
      </c>
      <c r="Q42" s="304">
        <f t="shared" ca="1" si="19"/>
        <v>0</v>
      </c>
      <c r="R42" s="306">
        <f t="shared" ca="1" si="20"/>
        <v>0</v>
      </c>
      <c r="S42" s="307">
        <f t="shared" ca="1" si="21"/>
        <v>3.0118999999999994</v>
      </c>
      <c r="T42" s="304">
        <f t="shared" ca="1" si="1"/>
        <v>29.546738999999995</v>
      </c>
      <c r="U42" s="311">
        <f t="shared" ca="1" si="2"/>
        <v>0</v>
      </c>
      <c r="V42" s="306">
        <f t="shared" ca="1" si="3"/>
        <v>1.1493813869460641</v>
      </c>
      <c r="W42" s="304">
        <f t="shared" ca="1" si="4"/>
        <v>48.518793689904655</v>
      </c>
      <c r="Y42" s="314" t="str">
        <f t="shared" ca="1" si="22"/>
        <v/>
      </c>
      <c r="Z42" s="315" t="str">
        <f t="shared" ca="1" si="23"/>
        <v/>
      </c>
      <c r="AA42" s="316" t="str">
        <f t="shared" ca="1" si="24"/>
        <v/>
      </c>
      <c r="AC42" s="310" t="e">
        <f t="shared" ca="1" si="25"/>
        <v>#N/A</v>
      </c>
      <c r="AD42" s="323" t="e">
        <f t="shared" ca="1" si="26"/>
        <v>#N/A</v>
      </c>
      <c r="AE42" s="324">
        <f t="shared" ca="1" si="5"/>
        <v>636.95422706456475</v>
      </c>
      <c r="AG42" s="306">
        <f t="shared" ca="1" si="27"/>
        <v>-25.89639427059614</v>
      </c>
      <c r="AH42" s="304">
        <f t="shared" ca="1" si="28"/>
        <v>-16.169402310681484</v>
      </c>
    </row>
    <row r="43" spans="1:34" x14ac:dyDescent="0.2">
      <c r="A43" s="347">
        <f t="shared" ca="1" si="6"/>
        <v>0.01</v>
      </c>
      <c r="B43" s="304">
        <f t="shared" ca="1" si="7"/>
        <v>3.5899999999999919</v>
      </c>
      <c r="D43" s="306">
        <f t="shared" ca="1" si="8"/>
        <v>-2.0925843435590799</v>
      </c>
      <c r="E43" s="307">
        <f t="shared" ca="1" si="9"/>
        <v>-25.782539089915918</v>
      </c>
      <c r="F43" s="304">
        <f t="shared" ca="1" si="10"/>
        <v>25.867319752110983</v>
      </c>
      <c r="G43" s="306">
        <f t="shared" ca="1" si="11"/>
        <v>18.662859206410772</v>
      </c>
      <c r="H43" s="307">
        <f t="shared" ca="1" si="12"/>
        <v>142.35410228351446</v>
      </c>
      <c r="I43" s="304">
        <f t="shared" ca="1" si="13"/>
        <v>143.57225620120207</v>
      </c>
      <c r="J43" s="306">
        <f t="shared" ca="1" si="14"/>
        <v>73.918314257583503</v>
      </c>
      <c r="K43" s="307">
        <f t="shared" ca="1" si="15"/>
        <v>638.37905721435436</v>
      </c>
      <c r="L43" s="304">
        <f t="shared" ca="1" si="0"/>
        <v>642.64433232743193</v>
      </c>
      <c r="M43" s="306">
        <f t="shared" ca="1" si="16"/>
        <v>1.4404381237452133</v>
      </c>
      <c r="N43" s="304">
        <f t="shared" ca="1" si="17"/>
        <v>82.531025140343729</v>
      </c>
      <c r="P43" s="310">
        <f t="shared" ca="1" si="18"/>
        <v>3</v>
      </c>
      <c r="Q43" s="304">
        <f t="shared" ca="1" si="19"/>
        <v>0</v>
      </c>
      <c r="R43" s="306">
        <f t="shared" ca="1" si="20"/>
        <v>0</v>
      </c>
      <c r="S43" s="307">
        <f t="shared" ca="1" si="21"/>
        <v>3.0118999999999994</v>
      </c>
      <c r="T43" s="304">
        <f t="shared" ca="1" si="1"/>
        <v>29.546738999999995</v>
      </c>
      <c r="U43" s="311">
        <f t="shared" ca="1" si="2"/>
        <v>0</v>
      </c>
      <c r="V43" s="306">
        <f t="shared" ca="1" si="3"/>
        <v>1.1492174646642879</v>
      </c>
      <c r="W43" s="304">
        <f t="shared" ca="1" si="4"/>
        <v>48.337749772627433</v>
      </c>
      <c r="Y43" s="314" t="str">
        <f t="shared" ca="1" si="22"/>
        <v/>
      </c>
      <c r="Z43" s="315" t="str">
        <f t="shared" ca="1" si="23"/>
        <v/>
      </c>
      <c r="AA43" s="316" t="str">
        <f t="shared" ca="1" si="24"/>
        <v/>
      </c>
      <c r="AC43" s="310" t="e">
        <f t="shared" ca="1" si="25"/>
        <v>#N/A</v>
      </c>
      <c r="AD43" s="323" t="e">
        <f t="shared" ca="1" si="26"/>
        <v>#N/A</v>
      </c>
      <c r="AE43" s="324">
        <f t="shared" ca="1" si="5"/>
        <v>638.37905721435436</v>
      </c>
      <c r="AG43" s="306">
        <f t="shared" ca="1" si="27"/>
        <v>-25.835911238626103</v>
      </c>
      <c r="AH43" s="304">
        <f t="shared" ca="1" si="28"/>
        <v>-16.109032069426164</v>
      </c>
    </row>
    <row r="44" spans="1:34" x14ac:dyDescent="0.2">
      <c r="A44" s="347">
        <f t="shared" ca="1" si="6"/>
        <v>0.01</v>
      </c>
      <c r="B44" s="304">
        <f t="shared" ca="1" si="7"/>
        <v>3.5999999999999917</v>
      </c>
      <c r="D44" s="306">
        <f t="shared" ca="1" si="8"/>
        <v>-2.0861884429833637</v>
      </c>
      <c r="E44" s="307">
        <f t="shared" ca="1" si="9"/>
        <v>-25.722753759248544</v>
      </c>
      <c r="F44" s="304">
        <f t="shared" ca="1" si="10"/>
        <v>25.807213006804368</v>
      </c>
      <c r="G44" s="306">
        <f t="shared" ca="1" si="11"/>
        <v>18.641997321980938</v>
      </c>
      <c r="H44" s="307">
        <f t="shared" ca="1" si="12"/>
        <v>142.09687474592198</v>
      </c>
      <c r="I44" s="304">
        <f t="shared" ca="1" si="13"/>
        <v>143.31449988298806</v>
      </c>
      <c r="J44" s="306">
        <f t="shared" ca="1" si="14"/>
        <v>74.104838540225458</v>
      </c>
      <c r="K44" s="307">
        <f t="shared" ca="1" si="15"/>
        <v>639.8013120995015</v>
      </c>
      <c r="L44" s="304">
        <f t="shared" ca="1" si="0"/>
        <v>644.0786023920657</v>
      </c>
      <c r="M44" s="306">
        <f t="shared" ca="1" si="16"/>
        <v>1.4403491449481753</v>
      </c>
      <c r="N44" s="304">
        <f t="shared" ca="1" si="17"/>
        <v>82.52592703080731</v>
      </c>
      <c r="P44" s="310">
        <f t="shared" ca="1" si="18"/>
        <v>3</v>
      </c>
      <c r="Q44" s="304">
        <f t="shared" ca="1" si="19"/>
        <v>0</v>
      </c>
      <c r="R44" s="306">
        <f t="shared" ca="1" si="20"/>
        <v>0</v>
      </c>
      <c r="S44" s="307">
        <f t="shared" ca="1" si="21"/>
        <v>3.0118999999999994</v>
      </c>
      <c r="T44" s="304">
        <f t="shared" ca="1" si="1"/>
        <v>29.546738999999995</v>
      </c>
      <c r="U44" s="311">
        <f t="shared" ca="1" si="2"/>
        <v>0</v>
      </c>
      <c r="V44" s="306">
        <f t="shared" ca="1" si="3"/>
        <v>1.1490538612295231</v>
      </c>
      <c r="W44" s="304">
        <f t="shared" ca="1" si="4"/>
        <v>48.157486631311272</v>
      </c>
      <c r="Y44" s="314" t="str">
        <f t="shared" ca="1" si="22"/>
        <v/>
      </c>
      <c r="Z44" s="315" t="str">
        <f t="shared" ca="1" si="23"/>
        <v/>
      </c>
      <c r="AA44" s="316" t="str">
        <f t="shared" ca="1" si="24"/>
        <v/>
      </c>
      <c r="AC44" s="310" t="e">
        <f t="shared" ca="1" si="25"/>
        <v>#N/A</v>
      </c>
      <c r="AD44" s="323" t="e">
        <f t="shared" ca="1" si="26"/>
        <v>#N/A</v>
      </c>
      <c r="AE44" s="324">
        <f t="shared" ca="1" si="5"/>
        <v>639.8013120995015</v>
      </c>
      <c r="AG44" s="306">
        <f t="shared" ca="1" si="27"/>
        <v>-25.775688554068836</v>
      </c>
      <c r="AH44" s="304">
        <f t="shared" ca="1" si="28"/>
        <v>-16.04892253150086</v>
      </c>
    </row>
    <row r="45" spans="1:34" x14ac:dyDescent="0.2">
      <c r="A45" s="347">
        <f t="shared" ca="1" si="6"/>
        <v>0.01</v>
      </c>
      <c r="B45" s="304">
        <f t="shared" ca="1" si="7"/>
        <v>3.6099999999999914</v>
      </c>
      <c r="D45" s="306">
        <f t="shared" ca="1" si="8"/>
        <v>-2.0798191517479134</v>
      </c>
      <c r="E45" s="307">
        <f t="shared" ca="1" si="9"/>
        <v>-25.663226260880542</v>
      </c>
      <c r="F45" s="304">
        <f t="shared" ca="1" si="10"/>
        <v>25.747365492825207</v>
      </c>
      <c r="G45" s="306">
        <f t="shared" ca="1" si="11"/>
        <v>18.621199130463459</v>
      </c>
      <c r="H45" s="307">
        <f t="shared" ca="1" si="12"/>
        <v>141.84024248331318</v>
      </c>
      <c r="I45" s="304">
        <f t="shared" ca="1" si="13"/>
        <v>143.05734320467948</v>
      </c>
      <c r="J45" s="306">
        <f t="shared" ca="1" si="14"/>
        <v>74.291154522487673</v>
      </c>
      <c r="K45" s="307">
        <f t="shared" ca="1" si="15"/>
        <v>641.22099768564772</v>
      </c>
      <c r="L45" s="304">
        <f t="shared" ca="1" si="0"/>
        <v>645.51029698468915</v>
      </c>
      <c r="M45" s="306">
        <f t="shared" ca="1" si="16"/>
        <v>1.4402599457066625</v>
      </c>
      <c r="N45" s="304">
        <f t="shared" ca="1" si="17"/>
        <v>82.520816290732853</v>
      </c>
      <c r="P45" s="310">
        <f t="shared" ca="1" si="18"/>
        <v>3</v>
      </c>
      <c r="Q45" s="304">
        <f t="shared" ca="1" si="19"/>
        <v>0</v>
      </c>
      <c r="R45" s="306">
        <f t="shared" ca="1" si="20"/>
        <v>0</v>
      </c>
      <c r="S45" s="307">
        <f t="shared" ca="1" si="21"/>
        <v>3.0118999999999994</v>
      </c>
      <c r="T45" s="304">
        <f t="shared" ca="1" si="1"/>
        <v>29.546738999999995</v>
      </c>
      <c r="U45" s="311">
        <f t="shared" ca="1" si="2"/>
        <v>0</v>
      </c>
      <c r="V45" s="306">
        <f t="shared" ca="1" si="3"/>
        <v>1.1488905758285337</v>
      </c>
      <c r="W45" s="304">
        <f t="shared" ca="1" si="4"/>
        <v>47.977999861239034</v>
      </c>
      <c r="Y45" s="314" t="str">
        <f t="shared" ca="1" si="22"/>
        <v/>
      </c>
      <c r="Z45" s="315" t="str">
        <f t="shared" ca="1" si="23"/>
        <v/>
      </c>
      <c r="AA45" s="316" t="str">
        <f t="shared" ca="1" si="24"/>
        <v/>
      </c>
      <c r="AC45" s="310" t="e">
        <f t="shared" ca="1" si="25"/>
        <v>#N/A</v>
      </c>
      <c r="AD45" s="323" t="e">
        <f t="shared" ca="1" si="26"/>
        <v>#N/A</v>
      </c>
      <c r="AE45" s="324">
        <f t="shared" ca="1" si="5"/>
        <v>641.22099768564772</v>
      </c>
      <c r="AG45" s="306">
        <f t="shared" ca="1" si="27"/>
        <v>-25.715724742679452</v>
      </c>
      <c r="AH45" s="304">
        <f t="shared" ca="1" si="28"/>
        <v>-15.989072223948764</v>
      </c>
    </row>
    <row r="46" spans="1:34" x14ac:dyDescent="0.2">
      <c r="A46" s="347">
        <f t="shared" ca="1" si="6"/>
        <v>0.01</v>
      </c>
      <c r="B46" s="304">
        <f t="shared" ca="1" si="7"/>
        <v>3.6199999999999912</v>
      </c>
      <c r="D46" s="306">
        <f t="shared" ca="1" si="8"/>
        <v>-2.0734763179700413</v>
      </c>
      <c r="E46" s="307">
        <f t="shared" ca="1" si="9"/>
        <v>-25.603955140254072</v>
      </c>
      <c r="F46" s="304">
        <f t="shared" ca="1" si="10"/>
        <v>25.687775747723382</v>
      </c>
      <c r="G46" s="306">
        <f t="shared" ca="1" si="11"/>
        <v>18.60046436728376</v>
      </c>
      <c r="H46" s="307">
        <f t="shared" ca="1" si="12"/>
        <v>141.58420293191062</v>
      </c>
      <c r="I46" s="304">
        <f t="shared" ca="1" si="13"/>
        <v>142.80078359218845</v>
      </c>
      <c r="J46" s="306">
        <f t="shared" ca="1" si="14"/>
        <v>74.477262839976405</v>
      </c>
      <c r="K46" s="307">
        <f t="shared" ca="1" si="15"/>
        <v>642.63811991272382</v>
      </c>
      <c r="L46" s="304">
        <f t="shared" ca="1" si="0"/>
        <v>646.93942208300723</v>
      </c>
      <c r="M46" s="306">
        <f t="shared" ca="1" si="16"/>
        <v>1.4401705254511494</v>
      </c>
      <c r="N46" s="304">
        <f t="shared" ca="1" si="17"/>
        <v>82.515692887488967</v>
      </c>
      <c r="P46" s="310">
        <f t="shared" ca="1" si="18"/>
        <v>3</v>
      </c>
      <c r="Q46" s="304">
        <f t="shared" ca="1" si="19"/>
        <v>0</v>
      </c>
      <c r="R46" s="306">
        <f t="shared" ca="1" si="20"/>
        <v>0</v>
      </c>
      <c r="S46" s="307">
        <f t="shared" ca="1" si="21"/>
        <v>3.0118999999999994</v>
      </c>
      <c r="T46" s="304">
        <f t="shared" ca="1" si="1"/>
        <v>29.546738999999995</v>
      </c>
      <c r="U46" s="311">
        <f t="shared" ca="1" si="2"/>
        <v>0</v>
      </c>
      <c r="V46" s="306">
        <f t="shared" ca="1" si="3"/>
        <v>1.1487276076516895</v>
      </c>
      <c r="W46" s="304">
        <f t="shared" ca="1" si="4"/>
        <v>47.799285089103542</v>
      </c>
      <c r="Y46" s="314" t="str">
        <f t="shared" ca="1" si="22"/>
        <v/>
      </c>
      <c r="Z46" s="315" t="str">
        <f t="shared" ca="1" si="23"/>
        <v/>
      </c>
      <c r="AA46" s="316" t="str">
        <f t="shared" ca="1" si="24"/>
        <v/>
      </c>
      <c r="AC46" s="310" t="e">
        <f t="shared" ca="1" si="25"/>
        <v>#N/A</v>
      </c>
      <c r="AD46" s="323" t="e">
        <f t="shared" ca="1" si="26"/>
        <v>#N/A</v>
      </c>
      <c r="AE46" s="324">
        <f t="shared" ca="1" si="5"/>
        <v>642.63811991272382</v>
      </c>
      <c r="AG46" s="306">
        <f t="shared" ca="1" si="27"/>
        <v>-25.656018340725581</v>
      </c>
      <c r="AH46" s="304">
        <f t="shared" ca="1" si="28"/>
        <v>-15.929479684331833</v>
      </c>
    </row>
    <row r="47" spans="1:34" x14ac:dyDescent="0.2">
      <c r="A47" s="347">
        <f t="shared" ca="1" si="6"/>
        <v>0.01</v>
      </c>
      <c r="B47" s="304">
        <f t="shared" ca="1" si="7"/>
        <v>3.629999999999991</v>
      </c>
      <c r="D47" s="306">
        <f t="shared" ca="1" si="8"/>
        <v>-2.0671597908477803</v>
      </c>
      <c r="E47" s="307">
        <f t="shared" ca="1" si="9"/>
        <v>-25.544938953183681</v>
      </c>
      <c r="F47" s="304">
        <f t="shared" ca="1" si="10"/>
        <v>25.628442319477376</v>
      </c>
      <c r="G47" s="306">
        <f t="shared" ca="1" si="11"/>
        <v>18.579792769375281</v>
      </c>
      <c r="H47" s="307">
        <f t="shared" ca="1" si="12"/>
        <v>141.32875354237879</v>
      </c>
      <c r="I47" s="304">
        <f t="shared" ca="1" si="13"/>
        <v>142.54481848596032</v>
      </c>
      <c r="J47" s="306">
        <f t="shared" ca="1" si="14"/>
        <v>74.663164125659705</v>
      </c>
      <c r="K47" s="307">
        <f t="shared" ca="1" si="15"/>
        <v>644.05268469509531</v>
      </c>
      <c r="L47" s="304">
        <f t="shared" ca="1" si="0"/>
        <v>648.36598363903624</v>
      </c>
      <c r="M47" s="306">
        <f t="shared" ca="1" si="16"/>
        <v>1.44008088360982</v>
      </c>
      <c r="N47" s="304">
        <f t="shared" ca="1" si="17"/>
        <v>82.510556788313011</v>
      </c>
      <c r="P47" s="310">
        <f t="shared" ca="1" si="18"/>
        <v>3</v>
      </c>
      <c r="Q47" s="304">
        <f t="shared" ca="1" si="19"/>
        <v>0</v>
      </c>
      <c r="R47" s="306">
        <f t="shared" ca="1" si="20"/>
        <v>0</v>
      </c>
      <c r="S47" s="307">
        <f t="shared" ca="1" si="21"/>
        <v>3.0118999999999994</v>
      </c>
      <c r="T47" s="304">
        <f t="shared" ca="1" si="1"/>
        <v>29.546738999999995</v>
      </c>
      <c r="U47" s="311">
        <f t="shared" ca="1" si="2"/>
        <v>0</v>
      </c>
      <c r="V47" s="306">
        <f t="shared" ca="1" si="3"/>
        <v>1.1485649558929476</v>
      </c>
      <c r="W47" s="304">
        <f t="shared" ca="1" si="4"/>
        <v>47.621337972738893</v>
      </c>
      <c r="Y47" s="314" t="str">
        <f t="shared" ca="1" si="22"/>
        <v/>
      </c>
      <c r="Z47" s="315" t="str">
        <f t="shared" ca="1" si="23"/>
        <v/>
      </c>
      <c r="AA47" s="316" t="str">
        <f t="shared" ca="1" si="24"/>
        <v/>
      </c>
      <c r="AC47" s="310" t="e">
        <f t="shared" ca="1" si="25"/>
        <v>#N/A</v>
      </c>
      <c r="AD47" s="323" t="e">
        <f t="shared" ca="1" si="26"/>
        <v>#N/A</v>
      </c>
      <c r="AE47" s="324">
        <f t="shared" ca="1" si="5"/>
        <v>644.05268469509531</v>
      </c>
      <c r="AG47" s="306">
        <f t="shared" ca="1" si="27"/>
        <v>-25.596567894897191</v>
      </c>
      <c r="AH47" s="304">
        <f t="shared" ca="1" si="28"/>
        <v>-15.870143460640643</v>
      </c>
    </row>
    <row r="48" spans="1:34" x14ac:dyDescent="0.2">
      <c r="A48" s="347">
        <f t="shared" ca="1" si="6"/>
        <v>0.01</v>
      </c>
      <c r="B48" s="304">
        <f t="shared" ca="1" si="7"/>
        <v>3.6399999999999908</v>
      </c>
      <c r="D48" s="306">
        <f t="shared" ca="1" si="8"/>
        <v>-2.0608694206506528</v>
      </c>
      <c r="E48" s="307">
        <f t="shared" ca="1" si="9"/>
        <v>-25.486176265767597</v>
      </c>
      <c r="F48" s="304">
        <f t="shared" ca="1" si="10"/>
        <v>25.569363766405072</v>
      </c>
      <c r="G48" s="306">
        <f t="shared" ca="1" si="11"/>
        <v>18.559184075168776</v>
      </c>
      <c r="H48" s="307">
        <f t="shared" ca="1" si="12"/>
        <v>141.07389177972112</v>
      </c>
      <c r="I48" s="304">
        <f t="shared" ca="1" si="13"/>
        <v>142.28944534087012</v>
      </c>
      <c r="J48" s="306">
        <f t="shared" ca="1" si="14"/>
        <v>74.848859009882432</v>
      </c>
      <c r="K48" s="307">
        <f t="shared" ca="1" si="15"/>
        <v>645.46469792170581</v>
      </c>
      <c r="L48" s="304">
        <f t="shared" ca="1" si="0"/>
        <v>649.78998757924876</v>
      </c>
      <c r="M48" s="306">
        <f t="shared" ca="1" si="16"/>
        <v>1.4399910196085575</v>
      </c>
      <c r="N48" s="304">
        <f t="shared" ca="1" si="17"/>
        <v>82.505407960310507</v>
      </c>
      <c r="P48" s="310">
        <f t="shared" ca="1" si="18"/>
        <v>3</v>
      </c>
      <c r="Q48" s="304">
        <f t="shared" ca="1" si="19"/>
        <v>0</v>
      </c>
      <c r="R48" s="306">
        <f t="shared" ca="1" si="20"/>
        <v>0</v>
      </c>
      <c r="S48" s="307">
        <f t="shared" ca="1" si="21"/>
        <v>3.0118999999999994</v>
      </c>
      <c r="T48" s="304">
        <f t="shared" ca="1" si="1"/>
        <v>29.546738999999995</v>
      </c>
      <c r="U48" s="311">
        <f t="shared" ca="1" si="2"/>
        <v>0</v>
      </c>
      <c r="V48" s="306">
        <f t="shared" ca="1" si="3"/>
        <v>1.1484026197498294</v>
      </c>
      <c r="W48" s="304">
        <f t="shared" ca="1" si="4"/>
        <v>47.444154200854001</v>
      </c>
      <c r="Y48" s="314" t="str">
        <f t="shared" ca="1" si="22"/>
        <v/>
      </c>
      <c r="Z48" s="315" t="str">
        <f t="shared" ca="1" si="23"/>
        <v/>
      </c>
      <c r="AA48" s="316" t="str">
        <f t="shared" ca="1" si="24"/>
        <v/>
      </c>
      <c r="AC48" s="310" t="e">
        <f t="shared" ca="1" si="25"/>
        <v>#N/A</v>
      </c>
      <c r="AD48" s="323" t="e">
        <f t="shared" ca="1" si="26"/>
        <v>#N/A</v>
      </c>
      <c r="AE48" s="324">
        <f t="shared" ca="1" si="5"/>
        <v>645.46469792170581</v>
      </c>
      <c r="AG48" s="306">
        <f t="shared" ca="1" si="27"/>
        <v>-25.537371962217346</v>
      </c>
      <c r="AH48" s="304">
        <f t="shared" ca="1" si="28"/>
        <v>-15.811062111205187</v>
      </c>
    </row>
    <row r="49" spans="1:34" x14ac:dyDescent="0.2">
      <c r="A49" s="347">
        <f t="shared" ca="1" si="6"/>
        <v>0.01</v>
      </c>
      <c r="B49" s="304">
        <f t="shared" ca="1" si="7"/>
        <v>3.6499999999999906</v>
      </c>
      <c r="D49" s="306">
        <f t="shared" ca="1" si="8"/>
        <v>-2.0546050587104796</v>
      </c>
      <c r="E49" s="307">
        <f t="shared" ca="1" si="9"/>
        <v>-25.427665654299719</v>
      </c>
      <c r="F49" s="304">
        <f t="shared" ca="1" si="10"/>
        <v>25.51053865707528</v>
      </c>
      <c r="G49" s="306">
        <f t="shared" ca="1" si="11"/>
        <v>18.538638024581672</v>
      </c>
      <c r="H49" s="307">
        <f t="shared" ca="1" si="12"/>
        <v>140.81961512317812</v>
      </c>
      <c r="I49" s="304">
        <f t="shared" ca="1" si="13"/>
        <v>142.03466162612028</v>
      </c>
      <c r="J49" s="306">
        <f t="shared" ca="1" si="14"/>
        <v>75.034348120381182</v>
      </c>
      <c r="K49" s="307">
        <f t="shared" ca="1" si="15"/>
        <v>646.87416545622034</v>
      </c>
      <c r="L49" s="304">
        <f t="shared" ca="1" si="0"/>
        <v>651.21143980471663</v>
      </c>
      <c r="M49" s="306">
        <f t="shared" ca="1" si="16"/>
        <v>1.4399009328709336</v>
      </c>
      <c r="N49" s="304">
        <f t="shared" ca="1" si="17"/>
        <v>82.500246370454562</v>
      </c>
      <c r="P49" s="310">
        <f t="shared" ca="1" si="18"/>
        <v>3</v>
      </c>
      <c r="Q49" s="304">
        <f t="shared" ca="1" si="19"/>
        <v>0</v>
      </c>
      <c r="R49" s="306">
        <f t="shared" ca="1" si="20"/>
        <v>0</v>
      </c>
      <c r="S49" s="307">
        <f t="shared" ca="1" si="21"/>
        <v>3.0118999999999994</v>
      </c>
      <c r="T49" s="304">
        <f t="shared" ca="1" si="1"/>
        <v>29.546738999999995</v>
      </c>
      <c r="U49" s="311">
        <f t="shared" ca="1" si="2"/>
        <v>0</v>
      </c>
      <c r="V49" s="306">
        <f t="shared" ca="1" si="3"/>
        <v>1.1482405984234019</v>
      </c>
      <c r="W49" s="304">
        <f t="shared" ca="1" si="4"/>
        <v>47.267729492769369</v>
      </c>
      <c r="Y49" s="314" t="str">
        <f t="shared" ca="1" si="22"/>
        <v/>
      </c>
      <c r="Z49" s="315" t="str">
        <f t="shared" ca="1" si="23"/>
        <v/>
      </c>
      <c r="AA49" s="316" t="str">
        <f t="shared" ca="1" si="24"/>
        <v/>
      </c>
      <c r="AC49" s="310" t="e">
        <f t="shared" ca="1" si="25"/>
        <v>#N/A</v>
      </c>
      <c r="AD49" s="323" t="e">
        <f t="shared" ca="1" si="26"/>
        <v>#N/A</v>
      </c>
      <c r="AE49" s="324">
        <f t="shared" ca="1" si="5"/>
        <v>646.87416545622034</v>
      </c>
      <c r="AG49" s="306">
        <f t="shared" ca="1" si="27"/>
        <v>-25.478429109953701</v>
      </c>
      <c r="AH49" s="304">
        <f t="shared" ca="1" si="28"/>
        <v>-15.752234204606399</v>
      </c>
    </row>
    <row r="50" spans="1:34" x14ac:dyDescent="0.2">
      <c r="A50" s="347">
        <f t="shared" ca="1" si="6"/>
        <v>0.01</v>
      </c>
      <c r="B50" s="304">
        <f t="shared" ca="1" si="7"/>
        <v>3.6599999999999904</v>
      </c>
      <c r="D50" s="306">
        <f t="shared" ca="1" si="8"/>
        <v>-2.0483665574123271</v>
      </c>
      <c r="E50" s="307">
        <f t="shared" ca="1" si="9"/>
        <v>-25.369405705182707</v>
      </c>
      <c r="F50" s="304">
        <f t="shared" ca="1" si="10"/>
        <v>25.451965570220349</v>
      </c>
      <c r="G50" s="306">
        <f t="shared" ca="1" si="11"/>
        <v>18.51815435900755</v>
      </c>
      <c r="H50" s="307">
        <f t="shared" ca="1" si="12"/>
        <v>140.56592106612629</v>
      </c>
      <c r="I50" s="304">
        <f t="shared" ca="1" si="13"/>
        <v>141.78046482513901</v>
      </c>
      <c r="J50" s="306">
        <f t="shared" ca="1" si="14"/>
        <v>75.219632082299128</v>
      </c>
      <c r="K50" s="307">
        <f t="shared" ca="1" si="15"/>
        <v>648.28109313716686</v>
      </c>
      <c r="L50" s="304">
        <f t="shared" ca="1" si="0"/>
        <v>652.63034619125438</v>
      </c>
      <c r="M50" s="306">
        <f t="shared" ca="1" si="16"/>
        <v>1.4398106228181977</v>
      </c>
      <c r="N50" s="304">
        <f t="shared" ca="1" si="17"/>
        <v>82.495071985585199</v>
      </c>
      <c r="P50" s="310">
        <f t="shared" ca="1" si="18"/>
        <v>3</v>
      </c>
      <c r="Q50" s="304">
        <f t="shared" ca="1" si="19"/>
        <v>0</v>
      </c>
      <c r="R50" s="306">
        <f t="shared" ca="1" si="20"/>
        <v>0</v>
      </c>
      <c r="S50" s="307">
        <f t="shared" ca="1" si="21"/>
        <v>3.0118999999999994</v>
      </c>
      <c r="T50" s="304">
        <f t="shared" ca="1" si="1"/>
        <v>29.546738999999995</v>
      </c>
      <c r="U50" s="311">
        <f t="shared" ca="1" si="2"/>
        <v>0</v>
      </c>
      <c r="V50" s="306">
        <f t="shared" ca="1" si="3"/>
        <v>1.148078891118256</v>
      </c>
      <c r="W50" s="304">
        <f t="shared" ca="1" si="4"/>
        <v>47.092059598156027</v>
      </c>
      <c r="Y50" s="314" t="str">
        <f t="shared" ca="1" si="22"/>
        <v/>
      </c>
      <c r="Z50" s="315" t="str">
        <f t="shared" ca="1" si="23"/>
        <v/>
      </c>
      <c r="AA50" s="316" t="str">
        <f t="shared" ca="1" si="24"/>
        <v/>
      </c>
      <c r="AC50" s="310" t="e">
        <f t="shared" ca="1" si="25"/>
        <v>#N/A</v>
      </c>
      <c r="AD50" s="323" t="e">
        <f t="shared" ca="1" si="26"/>
        <v>#N/A</v>
      </c>
      <c r="AE50" s="324">
        <f t="shared" ca="1" si="5"/>
        <v>648.28109313716686</v>
      </c>
      <c r="AG50" s="306">
        <f t="shared" ca="1" si="27"/>
        <v>-25.419737915531059</v>
      </c>
      <c r="AH50" s="304">
        <f t="shared" ca="1" si="28"/>
        <v>-15.693658319588758</v>
      </c>
    </row>
    <row r="51" spans="1:34" x14ac:dyDescent="0.2">
      <c r="A51" s="347">
        <f t="shared" ca="1" si="6"/>
        <v>0.01</v>
      </c>
      <c r="B51" s="304">
        <f t="shared" ca="1" si="7"/>
        <v>3.6699999999999902</v>
      </c>
      <c r="D51" s="306">
        <f t="shared" ca="1" si="8"/>
        <v>-2.0421537701855206</v>
      </c>
      <c r="E51" s="307">
        <f t="shared" ca="1" si="9"/>
        <v>-25.311395014841761</v>
      </c>
      <c r="F51" s="304">
        <f t="shared" ca="1" si="10"/>
        <v>25.39364309464948</v>
      </c>
      <c r="G51" s="306">
        <f t="shared" ca="1" si="11"/>
        <v>18.497732821305696</v>
      </c>
      <c r="H51" s="307">
        <f t="shared" ca="1" si="12"/>
        <v>140.31280711597788</v>
      </c>
      <c r="I51" s="304">
        <f t="shared" ca="1" si="13"/>
        <v>141.52685243547961</v>
      </c>
      <c r="J51" s="306">
        <f t="shared" ca="1" si="14"/>
        <v>75.404711518200699</v>
      </c>
      <c r="K51" s="307">
        <f t="shared" ca="1" si="15"/>
        <v>649.68548677807735</v>
      </c>
      <c r="L51" s="304">
        <f t="shared" ca="1" si="0"/>
        <v>654.04671258955989</v>
      </c>
      <c r="M51" s="306">
        <f t="shared" ca="1" si="16"/>
        <v>1.4397200888692669</v>
      </c>
      <c r="N51" s="304">
        <f t="shared" ca="1" si="17"/>
        <v>82.4898847724088</v>
      </c>
      <c r="P51" s="310">
        <f t="shared" ca="1" si="18"/>
        <v>3</v>
      </c>
      <c r="Q51" s="304">
        <f t="shared" ca="1" si="19"/>
        <v>0</v>
      </c>
      <c r="R51" s="306">
        <f t="shared" ca="1" si="20"/>
        <v>0</v>
      </c>
      <c r="S51" s="307">
        <f t="shared" ca="1" si="21"/>
        <v>3.0118999999999994</v>
      </c>
      <c r="T51" s="304">
        <f t="shared" ca="1" si="1"/>
        <v>29.546738999999995</v>
      </c>
      <c r="U51" s="311">
        <f t="shared" ca="1" si="2"/>
        <v>0</v>
      </c>
      <c r="V51" s="306">
        <f t="shared" ca="1" si="3"/>
        <v>1.1479174970424868</v>
      </c>
      <c r="W51" s="304">
        <f t="shared" ca="1" si="4"/>
        <v>46.917140296777411</v>
      </c>
      <c r="Y51" s="314" t="str">
        <f t="shared" ca="1" si="22"/>
        <v/>
      </c>
      <c r="Z51" s="315" t="str">
        <f t="shared" ca="1" si="23"/>
        <v/>
      </c>
      <c r="AA51" s="316" t="str">
        <f t="shared" ca="1" si="24"/>
        <v/>
      </c>
      <c r="AC51" s="310" t="e">
        <f t="shared" ca="1" si="25"/>
        <v>#N/A</v>
      </c>
      <c r="AD51" s="323" t="e">
        <f t="shared" ca="1" si="26"/>
        <v>#N/A</v>
      </c>
      <c r="AE51" s="324">
        <f t="shared" ca="1" si="5"/>
        <v>649.68548677807735</v>
      </c>
      <c r="AG51" s="306">
        <f t="shared" ca="1" si="27"/>
        <v>-25.36129696644468</v>
      </c>
      <c r="AH51" s="304">
        <f t="shared" ca="1" si="28"/>
        <v>-15.635333044973617</v>
      </c>
    </row>
    <row r="52" spans="1:34" x14ac:dyDescent="0.2">
      <c r="A52" s="347">
        <f t="shared" ca="1" si="6"/>
        <v>0.01</v>
      </c>
      <c r="B52" s="304">
        <f t="shared" ca="1" si="7"/>
        <v>3.6799999999999899</v>
      </c>
      <c r="D52" s="306">
        <f t="shared" ca="1" si="8"/>
        <v>-2.0359665514947509</v>
      </c>
      <c r="E52" s="307">
        <f t="shared" ca="1" si="9"/>
        <v>-25.253632189639386</v>
      </c>
      <c r="F52" s="304">
        <f t="shared" ca="1" si="10"/>
        <v>25.335569829163031</v>
      </c>
      <c r="G52" s="306">
        <f t="shared" ca="1" si="11"/>
        <v>18.477373155790747</v>
      </c>
      <c r="H52" s="307">
        <f t="shared" ca="1" si="12"/>
        <v>140.06027079408148</v>
      </c>
      <c r="I52" s="304">
        <f t="shared" ca="1" si="13"/>
        <v>141.27382196872063</v>
      </c>
      <c r="J52" s="306">
        <f t="shared" ca="1" si="14"/>
        <v>75.589587048086187</v>
      </c>
      <c r="K52" s="307">
        <f t="shared" ca="1" si="15"/>
        <v>651.08735216762761</v>
      </c>
      <c r="L52" s="304">
        <f t="shared" ca="1" si="0"/>
        <v>655.46054482535601</v>
      </c>
      <c r="M52" s="306">
        <f t="shared" ca="1" si="16"/>
        <v>1.4396293304407142</v>
      </c>
      <c r="N52" s="304">
        <f t="shared" ca="1" si="17"/>
        <v>82.484684697497499</v>
      </c>
      <c r="P52" s="310">
        <f t="shared" ca="1" si="18"/>
        <v>3</v>
      </c>
      <c r="Q52" s="304">
        <f t="shared" ca="1" si="19"/>
        <v>0</v>
      </c>
      <c r="R52" s="306">
        <f t="shared" ca="1" si="20"/>
        <v>0</v>
      </c>
      <c r="S52" s="307">
        <f t="shared" ca="1" si="21"/>
        <v>3.0118999999999994</v>
      </c>
      <c r="T52" s="304">
        <f t="shared" ca="1" si="1"/>
        <v>29.546738999999995</v>
      </c>
      <c r="U52" s="311">
        <f t="shared" ca="1" si="2"/>
        <v>0</v>
      </c>
      <c r="V52" s="306">
        <f t="shared" ca="1" si="3"/>
        <v>1.1477564154076736</v>
      </c>
      <c r="W52" s="304">
        <f t="shared" ca="1" si="4"/>
        <v>46.742967398233546</v>
      </c>
      <c r="Y52" s="314" t="str">
        <f t="shared" ca="1" si="22"/>
        <v/>
      </c>
      <c r="Z52" s="315" t="str">
        <f t="shared" ca="1" si="23"/>
        <v/>
      </c>
      <c r="AA52" s="316" t="str">
        <f t="shared" ca="1" si="24"/>
        <v/>
      </c>
      <c r="AC52" s="310" t="e">
        <f t="shared" ca="1" si="25"/>
        <v>#N/A</v>
      </c>
      <c r="AD52" s="323" t="e">
        <f t="shared" ca="1" si="26"/>
        <v>#N/A</v>
      </c>
      <c r="AE52" s="324">
        <f t="shared" ca="1" si="5"/>
        <v>651.08735216762761</v>
      </c>
      <c r="AG52" s="306">
        <f t="shared" ca="1" si="27"/>
        <v>-25.303104860174521</v>
      </c>
      <c r="AH52" s="304">
        <f t="shared" ca="1" si="28"/>
        <v>-15.577256979573498</v>
      </c>
    </row>
    <row r="53" spans="1:34" x14ac:dyDescent="0.2">
      <c r="A53" s="347">
        <f t="shared" ca="1" si="6"/>
        <v>0.01</v>
      </c>
      <c r="B53" s="304">
        <f t="shared" ca="1" si="7"/>
        <v>3.6899999999999897</v>
      </c>
      <c r="D53" s="306">
        <f t="shared" ca="1" si="8"/>
        <v>-2.0298047568312789</v>
      </c>
      <c r="E53" s="307">
        <f t="shared" ca="1" si="9"/>
        <v>-25.196115845790921</v>
      </c>
      <c r="F53" s="304">
        <f t="shared" ca="1" si="10"/>
        <v>25.277744382467578</v>
      </c>
      <c r="G53" s="306">
        <f t="shared" ca="1" si="11"/>
        <v>18.457075108222433</v>
      </c>
      <c r="H53" s="307">
        <f t="shared" ca="1" si="12"/>
        <v>139.80830963562357</v>
      </c>
      <c r="I53" s="304">
        <f t="shared" ca="1" si="13"/>
        <v>141.02137095036682</v>
      </c>
      <c r="J53" s="306">
        <f t="shared" ca="1" si="14"/>
        <v>75.77425928940626</v>
      </c>
      <c r="K53" s="307">
        <f t="shared" ca="1" si="15"/>
        <v>652.48669506977615</v>
      </c>
      <c r="L53" s="304">
        <f t="shared" ca="1" si="0"/>
        <v>656.87184869952921</v>
      </c>
      <c r="M53" s="306">
        <f t="shared" ca="1" si="16"/>
        <v>1.4395383469467582</v>
      </c>
      <c r="N53" s="304">
        <f t="shared" ca="1" si="17"/>
        <v>82.479471727288455</v>
      </c>
      <c r="P53" s="310">
        <f t="shared" ca="1" si="18"/>
        <v>3</v>
      </c>
      <c r="Q53" s="304">
        <f t="shared" ca="1" si="19"/>
        <v>0</v>
      </c>
      <c r="R53" s="306">
        <f t="shared" ca="1" si="20"/>
        <v>0</v>
      </c>
      <c r="S53" s="307">
        <f t="shared" ca="1" si="21"/>
        <v>3.0118999999999994</v>
      </c>
      <c r="T53" s="304">
        <f t="shared" ca="1" si="1"/>
        <v>29.546738999999995</v>
      </c>
      <c r="U53" s="311">
        <f t="shared" ca="1" si="2"/>
        <v>0</v>
      </c>
      <c r="V53" s="306">
        <f t="shared" ca="1" si="3"/>
        <v>1.1475956454288592</v>
      </c>
      <c r="W53" s="304">
        <f t="shared" ca="1" si="4"/>
        <v>46.569536741707907</v>
      </c>
      <c r="Y53" s="314" t="str">
        <f t="shared" ca="1" si="22"/>
        <v/>
      </c>
      <c r="Z53" s="315" t="str">
        <f t="shared" ca="1" si="23"/>
        <v/>
      </c>
      <c r="AA53" s="316" t="str">
        <f t="shared" ca="1" si="24"/>
        <v/>
      </c>
      <c r="AC53" s="310" t="e">
        <f t="shared" ca="1" si="25"/>
        <v>#N/A</v>
      </c>
      <c r="AD53" s="323" t="e">
        <f t="shared" ca="1" si="26"/>
        <v>#N/A</v>
      </c>
      <c r="AE53" s="324">
        <f t="shared" ca="1" si="5"/>
        <v>652.48669506977615</v>
      </c>
      <c r="AG53" s="306">
        <f t="shared" ca="1" si="27"/>
        <v>-25.24516020410028</v>
      </c>
      <c r="AH53" s="304">
        <f t="shared" ca="1" si="28"/>
        <v>-15.51942873210716</v>
      </c>
    </row>
    <row r="54" spans="1:34" x14ac:dyDescent="0.2">
      <c r="A54" s="347">
        <f t="shared" ca="1" si="6"/>
        <v>0.01</v>
      </c>
      <c r="B54" s="304">
        <f t="shared" ca="1" si="7"/>
        <v>3.6999999999999895</v>
      </c>
      <c r="D54" s="306">
        <f t="shared" ca="1" si="8"/>
        <v>-2.0236682427042121</v>
      </c>
      <c r="E54" s="307">
        <f t="shared" ca="1" si="9"/>
        <v>-25.138844609280923</v>
      </c>
      <c r="F54" s="304">
        <f t="shared" ca="1" si="10"/>
        <v>25.220165373091866</v>
      </c>
      <c r="G54" s="306">
        <f t="shared" ca="1" si="11"/>
        <v>18.43683842579539</v>
      </c>
      <c r="H54" s="307">
        <f t="shared" ca="1" si="12"/>
        <v>139.55692118953075</v>
      </c>
      <c r="I54" s="304">
        <f t="shared" ca="1" si="13"/>
        <v>140.76949691975099</v>
      </c>
      <c r="J54" s="306">
        <f t="shared" ca="1" si="14"/>
        <v>75.958728857076352</v>
      </c>
      <c r="K54" s="307">
        <f t="shared" ca="1" si="15"/>
        <v>653.88352122390188</v>
      </c>
      <c r="L54" s="304">
        <f t="shared" ca="1" si="0"/>
        <v>658.28062998826863</v>
      </c>
      <c r="M54" s="306">
        <f t="shared" ca="1" si="16"/>
        <v>1.439447137799253</v>
      </c>
      <c r="N54" s="304">
        <f t="shared" ca="1" si="17"/>
        <v>82.474245828083426</v>
      </c>
      <c r="P54" s="310">
        <f t="shared" ca="1" si="18"/>
        <v>3</v>
      </c>
      <c r="Q54" s="304">
        <f t="shared" ca="1" si="19"/>
        <v>0</v>
      </c>
      <c r="R54" s="306">
        <f t="shared" ca="1" si="20"/>
        <v>0</v>
      </c>
      <c r="S54" s="307">
        <f t="shared" ca="1" si="21"/>
        <v>3.0118999999999994</v>
      </c>
      <c r="T54" s="304">
        <f t="shared" ca="1" si="1"/>
        <v>29.546738999999995</v>
      </c>
      <c r="U54" s="311">
        <f t="shared" ca="1" si="2"/>
        <v>0</v>
      </c>
      <c r="V54" s="306">
        <f t="shared" ca="1" si="3"/>
        <v>1.1474351863245316</v>
      </c>
      <c r="W54" s="304">
        <f t="shared" ca="1" si="4"/>
        <v>46.396844195716767</v>
      </c>
      <c r="Y54" s="314" t="str">
        <f t="shared" ca="1" si="22"/>
        <v/>
      </c>
      <c r="Z54" s="315" t="str">
        <f t="shared" ca="1" si="23"/>
        <v/>
      </c>
      <c r="AA54" s="316" t="str">
        <f t="shared" ca="1" si="24"/>
        <v/>
      </c>
      <c r="AC54" s="310" t="e">
        <f t="shared" ca="1" si="25"/>
        <v>#N/A</v>
      </c>
      <c r="AD54" s="323" t="e">
        <f t="shared" ca="1" si="26"/>
        <v>#N/A</v>
      </c>
      <c r="AE54" s="324">
        <f t="shared" ca="1" si="5"/>
        <v>653.88352122390188</v>
      </c>
      <c r="AG54" s="306">
        <f t="shared" ca="1" si="27"/>
        <v>-25.187461615417313</v>
      </c>
      <c r="AH54" s="304">
        <f t="shared" ca="1" si="28"/>
        <v>-15.461846921115548</v>
      </c>
    </row>
    <row r="55" spans="1:34" x14ac:dyDescent="0.2">
      <c r="A55" s="347">
        <f t="shared" ca="1" si="6"/>
        <v>0.01</v>
      </c>
      <c r="B55" s="304">
        <f t="shared" ca="1" si="7"/>
        <v>3.7099999999999893</v>
      </c>
      <c r="D55" s="306">
        <f t="shared" ca="1" si="8"/>
        <v>-2.017556866631868</v>
      </c>
      <c r="E55" s="307">
        <f t="shared" ca="1" si="9"/>
        <v>-25.081817115780431</v>
      </c>
      <c r="F55" s="304">
        <f t="shared" ca="1" si="10"/>
        <v>25.162831429303612</v>
      </c>
      <c r="G55" s="306">
        <f t="shared" ca="1" si="11"/>
        <v>18.416662857129072</v>
      </c>
      <c r="H55" s="307">
        <f t="shared" ca="1" si="12"/>
        <v>139.30610301837294</v>
      </c>
      <c r="I55" s="304">
        <f t="shared" ca="1" si="13"/>
        <v>140.51819742993678</v>
      </c>
      <c r="J55" s="306">
        <f t="shared" ca="1" si="14"/>
        <v>76.14299636349098</v>
      </c>
      <c r="K55" s="307">
        <f t="shared" ca="1" si="15"/>
        <v>655.27783634494142</v>
      </c>
      <c r="L55" s="304">
        <f t="shared" ca="1" si="0"/>
        <v>659.68689444320364</v>
      </c>
      <c r="M55" s="306">
        <f t="shared" ca="1" si="16"/>
        <v>1.4393557024076757</v>
      </c>
      <c r="N55" s="304">
        <f t="shared" ca="1" si="17"/>
        <v>82.469006966047928</v>
      </c>
      <c r="P55" s="310">
        <f t="shared" ca="1" si="18"/>
        <v>3</v>
      </c>
      <c r="Q55" s="304">
        <f t="shared" ca="1" si="19"/>
        <v>0</v>
      </c>
      <c r="R55" s="306">
        <f t="shared" ca="1" si="20"/>
        <v>0</v>
      </c>
      <c r="S55" s="307">
        <f t="shared" ca="1" si="21"/>
        <v>3.0118999999999994</v>
      </c>
      <c r="T55" s="304">
        <f t="shared" ca="1" si="1"/>
        <v>29.546738999999995</v>
      </c>
      <c r="U55" s="311">
        <f t="shared" ca="1" si="2"/>
        <v>0</v>
      </c>
      <c r="V55" s="306">
        <f t="shared" ca="1" si="3"/>
        <v>1.1472750373166034</v>
      </c>
      <c r="W55" s="304">
        <f t="shared" ca="1" si="4"/>
        <v>46.22488565786108</v>
      </c>
      <c r="Y55" s="314" t="str">
        <f t="shared" ca="1" si="22"/>
        <v/>
      </c>
      <c r="Z55" s="315" t="str">
        <f t="shared" ca="1" si="23"/>
        <v/>
      </c>
      <c r="AA55" s="316" t="str">
        <f t="shared" ca="1" si="24"/>
        <v/>
      </c>
      <c r="AC55" s="310" t="e">
        <f t="shared" ca="1" si="25"/>
        <v>#N/A</v>
      </c>
      <c r="AD55" s="323" t="e">
        <f t="shared" ca="1" si="26"/>
        <v>#N/A</v>
      </c>
      <c r="AE55" s="324">
        <f t="shared" ca="1" si="5"/>
        <v>655.27783634494142</v>
      </c>
      <c r="AG55" s="306">
        <f t="shared" ca="1" si="27"/>
        <v>-25.130007721053357</v>
      </c>
      <c r="AH55" s="304">
        <f t="shared" ca="1" si="28"/>
        <v>-15.404510174878574</v>
      </c>
    </row>
    <row r="56" spans="1:34" x14ac:dyDescent="0.2">
      <c r="A56" s="347">
        <f t="shared" ca="1" si="6"/>
        <v>0.01</v>
      </c>
      <c r="B56" s="304">
        <f t="shared" ca="1" si="7"/>
        <v>3.7199999999999891</v>
      </c>
      <c r="D56" s="306">
        <f t="shared" ca="1" si="8"/>
        <v>-2.0114704871332569</v>
      </c>
      <c r="E56" s="307">
        <f t="shared" ca="1" si="9"/>
        <v>-25.025032010565003</v>
      </c>
      <c r="F56" s="304">
        <f t="shared" ca="1" si="10"/>
        <v>25.105741189027086</v>
      </c>
      <c r="G56" s="306">
        <f t="shared" ca="1" si="11"/>
        <v>18.39654815225774</v>
      </c>
      <c r="H56" s="307">
        <f t="shared" ca="1" si="12"/>
        <v>139.05585269826727</v>
      </c>
      <c r="I56" s="304">
        <f t="shared" ca="1" si="13"/>
        <v>140.26747004762203</v>
      </c>
      <c r="J56" s="306">
        <f t="shared" ca="1" si="14"/>
        <v>76.327062418537921</v>
      </c>
      <c r="K56" s="307">
        <f t="shared" ca="1" si="15"/>
        <v>656.66964612352467</v>
      </c>
      <c r="L56" s="304">
        <f t="shared" ca="1" si="0"/>
        <v>661.09064779154039</v>
      </c>
      <c r="M56" s="306">
        <f t="shared" ca="1" si="16"/>
        <v>1.4392640401791168</v>
      </c>
      <c r="N56" s="304">
        <f t="shared" ca="1" si="17"/>
        <v>82.46375510721073</v>
      </c>
      <c r="P56" s="310">
        <f t="shared" ca="1" si="18"/>
        <v>3</v>
      </c>
      <c r="Q56" s="304">
        <f t="shared" ca="1" si="19"/>
        <v>0</v>
      </c>
      <c r="R56" s="306">
        <f t="shared" ca="1" si="20"/>
        <v>0</v>
      </c>
      <c r="S56" s="307">
        <f t="shared" ca="1" si="21"/>
        <v>3.0118999999999994</v>
      </c>
      <c r="T56" s="304">
        <f t="shared" ca="1" si="1"/>
        <v>29.546738999999995</v>
      </c>
      <c r="U56" s="311">
        <f t="shared" ca="1" si="2"/>
        <v>0</v>
      </c>
      <c r="V56" s="306">
        <f t="shared" ca="1" si="3"/>
        <v>1.1471151976303908</v>
      </c>
      <c r="W56" s="304">
        <f t="shared" ca="1" si="4"/>
        <v>46.05365705458059</v>
      </c>
      <c r="Y56" s="314" t="str">
        <f t="shared" ca="1" si="22"/>
        <v/>
      </c>
      <c r="Z56" s="315" t="str">
        <f t="shared" ca="1" si="23"/>
        <v/>
      </c>
      <c r="AA56" s="316" t="str">
        <f t="shared" ca="1" si="24"/>
        <v/>
      </c>
      <c r="AC56" s="310" t="e">
        <f t="shared" ca="1" si="25"/>
        <v>#N/A</v>
      </c>
      <c r="AD56" s="323" t="e">
        <f t="shared" ca="1" si="26"/>
        <v>#N/A</v>
      </c>
      <c r="AE56" s="324">
        <f t="shared" ca="1" si="5"/>
        <v>656.66964612352467</v>
      </c>
      <c r="AG56" s="306">
        <f t="shared" ca="1" si="27"/>
        <v>-25.072797157586141</v>
      </c>
      <c r="AH56" s="304">
        <f t="shared" ca="1" si="28"/>
        <v>-15.347417131332744</v>
      </c>
    </row>
    <row r="57" spans="1:34" x14ac:dyDescent="0.2">
      <c r="A57" s="347">
        <f t="shared" ca="1" si="6"/>
        <v>0.01</v>
      </c>
      <c r="B57" s="304">
        <f t="shared" ca="1" si="7"/>
        <v>3.7299999999999889</v>
      </c>
      <c r="D57" s="306">
        <f t="shared" ca="1" si="8"/>
        <v>-2.0054089637195895</v>
      </c>
      <c r="E57" s="307">
        <f t="shared" ca="1" si="9"/>
        <v>-24.96848794843352</v>
      </c>
      <c r="F57" s="304">
        <f t="shared" ca="1" si="10"/>
        <v>25.048893299761506</v>
      </c>
      <c r="G57" s="306">
        <f t="shared" ca="1" si="11"/>
        <v>18.376494062620544</v>
      </c>
      <c r="H57" s="307">
        <f t="shared" ca="1" si="12"/>
        <v>138.80616781878294</v>
      </c>
      <c r="I57" s="304">
        <f t="shared" ca="1" si="13"/>
        <v>140.0173123530432</v>
      </c>
      <c r="J57" s="306">
        <f t="shared" ca="1" si="14"/>
        <v>76.510927629612311</v>
      </c>
      <c r="K57" s="307">
        <f t="shared" ca="1" si="15"/>
        <v>658.0589562261099</v>
      </c>
      <c r="L57" s="304">
        <f t="shared" ca="1" si="0"/>
        <v>662.49189573619765</v>
      </c>
      <c r="M57" s="306">
        <f t="shared" ca="1" si="16"/>
        <v>1.4391721505182684</v>
      </c>
      <c r="N57" s="304">
        <f t="shared" ca="1" si="17"/>
        <v>82.458490217463236</v>
      </c>
      <c r="P57" s="310">
        <f t="shared" ca="1" si="18"/>
        <v>3</v>
      </c>
      <c r="Q57" s="304">
        <f t="shared" ca="1" si="19"/>
        <v>0</v>
      </c>
      <c r="R57" s="306">
        <f t="shared" ca="1" si="20"/>
        <v>0</v>
      </c>
      <c r="S57" s="307">
        <f t="shared" ca="1" si="21"/>
        <v>3.0118999999999994</v>
      </c>
      <c r="T57" s="304">
        <f t="shared" ca="1" si="1"/>
        <v>29.546738999999995</v>
      </c>
      <c r="U57" s="311">
        <f t="shared" ca="1" si="2"/>
        <v>0</v>
      </c>
      <c r="V57" s="306">
        <f t="shared" ca="1" si="3"/>
        <v>1.1469556664945981</v>
      </c>
      <c r="W57" s="304">
        <f t="shared" ca="1" si="4"/>
        <v>45.883154340910785</v>
      </c>
      <c r="Y57" s="314" t="str">
        <f t="shared" ca="1" si="22"/>
        <v/>
      </c>
      <c r="Z57" s="315" t="str">
        <f t="shared" ca="1" si="23"/>
        <v/>
      </c>
      <c r="AA57" s="316" t="str">
        <f t="shared" ca="1" si="24"/>
        <v/>
      </c>
      <c r="AC57" s="310" t="e">
        <f t="shared" ca="1" si="25"/>
        <v>#N/A</v>
      </c>
      <c r="AD57" s="323" t="e">
        <f t="shared" ca="1" si="26"/>
        <v>#N/A</v>
      </c>
      <c r="AE57" s="324">
        <f t="shared" ca="1" si="5"/>
        <v>658.0589562261099</v>
      </c>
      <c r="AG57" s="306">
        <f t="shared" ca="1" si="27"/>
        <v>-25.015828571161691</v>
      </c>
      <c r="AH57" s="304">
        <f t="shared" ca="1" si="28"/>
        <v>-15.290566437989508</v>
      </c>
    </row>
    <row r="58" spans="1:34" x14ac:dyDescent="0.2">
      <c r="A58" s="347">
        <f t="shared" ca="1" si="6"/>
        <v>0.01</v>
      </c>
      <c r="B58" s="304">
        <f t="shared" ca="1" si="7"/>
        <v>3.7399999999999887</v>
      </c>
      <c r="D58" s="306">
        <f t="shared" ca="1" si="8"/>
        <v>-1.9993721568859231</v>
      </c>
      <c r="E58" s="307">
        <f t="shared" ca="1" si="9"/>
        <v>-24.912183593627944</v>
      </c>
      <c r="F58" s="304">
        <f t="shared" ca="1" si="10"/>
        <v>24.992286418500328</v>
      </c>
      <c r="G58" s="306">
        <f t="shared" ca="1" si="11"/>
        <v>18.356500341051685</v>
      </c>
      <c r="H58" s="307">
        <f t="shared" ca="1" si="12"/>
        <v>138.55704598284666</v>
      </c>
      <c r="I58" s="304">
        <f t="shared" ca="1" si="13"/>
        <v>139.76772193988037</v>
      </c>
      <c r="J58" s="306">
        <f t="shared" ca="1" si="14"/>
        <v>76.694592601630674</v>
      </c>
      <c r="K58" s="307">
        <f t="shared" ca="1" si="15"/>
        <v>659.4457722951181</v>
      </c>
      <c r="L58" s="304">
        <f t="shared" ca="1" si="0"/>
        <v>663.89064395594164</v>
      </c>
      <c r="M58" s="306">
        <f t="shared" ca="1" si="16"/>
        <v>1.4390800328274134</v>
      </c>
      <c r="N58" s="304">
        <f t="shared" ca="1" si="17"/>
        <v>82.45321226255875</v>
      </c>
      <c r="P58" s="310">
        <f t="shared" ca="1" si="18"/>
        <v>3</v>
      </c>
      <c r="Q58" s="304">
        <f t="shared" ca="1" si="19"/>
        <v>0</v>
      </c>
      <c r="R58" s="306">
        <f t="shared" ca="1" si="20"/>
        <v>0</v>
      </c>
      <c r="S58" s="307">
        <f t="shared" ca="1" si="21"/>
        <v>3.0118999999999994</v>
      </c>
      <c r="T58" s="304">
        <f t="shared" ca="1" si="1"/>
        <v>29.546738999999995</v>
      </c>
      <c r="U58" s="311">
        <f t="shared" ca="1" si="2"/>
        <v>0</v>
      </c>
      <c r="V58" s="306">
        <f t="shared" ca="1" si="3"/>
        <v>1.1467964431412936</v>
      </c>
      <c r="W58" s="304">
        <f t="shared" ca="1" si="4"/>
        <v>45.713373500241659</v>
      </c>
      <c r="Y58" s="314" t="str">
        <f t="shared" ca="1" si="22"/>
        <v/>
      </c>
      <c r="Z58" s="315" t="str">
        <f t="shared" ca="1" si="23"/>
        <v/>
      </c>
      <c r="AA58" s="316" t="str">
        <f t="shared" ca="1" si="24"/>
        <v/>
      </c>
      <c r="AC58" s="310" t="e">
        <f t="shared" ca="1" si="25"/>
        <v>#N/A</v>
      </c>
      <c r="AD58" s="323" t="e">
        <f t="shared" ca="1" si="26"/>
        <v>#N/A</v>
      </c>
      <c r="AE58" s="324">
        <f t="shared" ca="1" si="5"/>
        <v>659.4457722951181</v>
      </c>
      <c r="AG58" s="306">
        <f t="shared" ca="1" si="27"/>
        <v>-24.959100617413604</v>
      </c>
      <c r="AH58" s="304">
        <f t="shared" ca="1" si="28"/>
        <v>-15.233956751854576</v>
      </c>
    </row>
    <row r="59" spans="1:34" x14ac:dyDescent="0.2">
      <c r="A59" s="347">
        <f t="shared" ca="1" si="6"/>
        <v>0.01</v>
      </c>
      <c r="B59" s="304">
        <f t="shared" ca="1" si="7"/>
        <v>3.7499999999999885</v>
      </c>
      <c r="D59" s="306">
        <f t="shared" ca="1" si="8"/>
        <v>-1.993359928102854</v>
      </c>
      <c r="E59" s="307">
        <f t="shared" ca="1" si="9"/>
        <v>-24.856117619753618</v>
      </c>
      <c r="F59" s="304">
        <f t="shared" ca="1" si="10"/>
        <v>24.935919211651143</v>
      </c>
      <c r="G59" s="306">
        <f t="shared" ca="1" si="11"/>
        <v>18.336566741770657</v>
      </c>
      <c r="H59" s="307">
        <f t="shared" ca="1" si="12"/>
        <v>138.30848480664912</v>
      </c>
      <c r="I59" s="304">
        <f t="shared" ca="1" si="13"/>
        <v>139.5186964151633</v>
      </c>
      <c r="J59" s="306">
        <f t="shared" ca="1" si="14"/>
        <v>76.878057937044787</v>
      </c>
      <c r="K59" s="307">
        <f t="shared" ca="1" si="15"/>
        <v>660.83009994906558</v>
      </c>
      <c r="L59" s="304">
        <f t="shared" ca="1" si="0"/>
        <v>665.2868981055193</v>
      </c>
      <c r="M59" s="306">
        <f t="shared" ca="1" si="16"/>
        <v>1.4389876865064137</v>
      </c>
      <c r="N59" s="304">
        <f t="shared" ca="1" si="17"/>
        <v>82.447921208111907</v>
      </c>
      <c r="P59" s="310">
        <f t="shared" ca="1" si="18"/>
        <v>3</v>
      </c>
      <c r="Q59" s="304">
        <f t="shared" ca="1" si="19"/>
        <v>0</v>
      </c>
      <c r="R59" s="306">
        <f t="shared" ca="1" si="20"/>
        <v>0</v>
      </c>
      <c r="S59" s="307">
        <f t="shared" ca="1" si="21"/>
        <v>3.0118999999999994</v>
      </c>
      <c r="T59" s="304">
        <f t="shared" ca="1" si="1"/>
        <v>29.546738999999995</v>
      </c>
      <c r="U59" s="311">
        <f t="shared" ca="1" si="2"/>
        <v>0</v>
      </c>
      <c r="V59" s="306">
        <f t="shared" ca="1" si="3"/>
        <v>1.1466375268058955</v>
      </c>
      <c r="W59" s="304">
        <f t="shared" ca="1" si="4"/>
        <v>45.544310544079565</v>
      </c>
      <c r="Y59" s="314" t="str">
        <f t="shared" ca="1" si="22"/>
        <v/>
      </c>
      <c r="Z59" s="315" t="str">
        <f t="shared" ca="1" si="23"/>
        <v/>
      </c>
      <c r="AA59" s="316" t="str">
        <f t="shared" ca="1" si="24"/>
        <v/>
      </c>
      <c r="AC59" s="310" t="e">
        <f t="shared" ca="1" si="25"/>
        <v>#N/A</v>
      </c>
      <c r="AD59" s="323" t="e">
        <f t="shared" ca="1" si="26"/>
        <v>#N/A</v>
      </c>
      <c r="AE59" s="324">
        <f t="shared" ca="1" si="5"/>
        <v>660.83009994906558</v>
      </c>
      <c r="AG59" s="306">
        <f t="shared" ca="1" si="27"/>
        <v>-24.902611961382917</v>
      </c>
      <c r="AH59" s="304">
        <f t="shared" ca="1" si="28"/>
        <v>-15.177586739347809</v>
      </c>
    </row>
    <row r="60" spans="1:34" x14ac:dyDescent="0.2">
      <c r="A60" s="347">
        <f t="shared" ca="1" si="6"/>
        <v>0.01</v>
      </c>
      <c r="B60" s="304">
        <f t="shared" ca="1" si="7"/>
        <v>3.7599999999999882</v>
      </c>
      <c r="D60" s="306">
        <f t="shared" ca="1" si="8"/>
        <v>-1.9873721398083246</v>
      </c>
      <c r="E60" s="307">
        <f t="shared" ca="1" si="9"/>
        <v>-24.80028870970067</v>
      </c>
      <c r="F60" s="304">
        <f t="shared" ca="1" si="10"/>
        <v>24.879790354956629</v>
      </c>
      <c r="G60" s="306">
        <f t="shared" ca="1" si="11"/>
        <v>18.316693020372572</v>
      </c>
      <c r="H60" s="307">
        <f t="shared" ca="1" si="12"/>
        <v>138.0604819195521</v>
      </c>
      <c r="I60" s="304">
        <f t="shared" ca="1" si="13"/>
        <v>139.2702333991781</v>
      </c>
      <c r="J60" s="306">
        <f t="shared" ca="1" si="14"/>
        <v>77.061324235855508</v>
      </c>
      <c r="K60" s="307">
        <f t="shared" ca="1" si="15"/>
        <v>662.21194478269661</v>
      </c>
      <c r="L60" s="304">
        <f t="shared" ca="1" si="0"/>
        <v>666.68066381579183</v>
      </c>
      <c r="M60" s="306">
        <f t="shared" ca="1" si="16"/>
        <v>1.4388951109527</v>
      </c>
      <c r="N60" s="304">
        <f t="shared" ca="1" si="17"/>
        <v>82.442617019598018</v>
      </c>
      <c r="P60" s="310">
        <f t="shared" ca="1" si="18"/>
        <v>3</v>
      </c>
      <c r="Q60" s="304">
        <f t="shared" ca="1" si="19"/>
        <v>0</v>
      </c>
      <c r="R60" s="306">
        <f t="shared" ca="1" si="20"/>
        <v>0</v>
      </c>
      <c r="S60" s="307">
        <f t="shared" ca="1" si="21"/>
        <v>3.0118999999999994</v>
      </c>
      <c r="T60" s="304">
        <f t="shared" ca="1" si="1"/>
        <v>29.546738999999995</v>
      </c>
      <c r="U60" s="311">
        <f t="shared" ca="1" si="2"/>
        <v>0</v>
      </c>
      <c r="V60" s="306">
        <f t="shared" ca="1" si="3"/>
        <v>1.1464789167271479</v>
      </c>
      <c r="W60" s="304">
        <f t="shared" ca="1" si="4"/>
        <v>45.375961511810708</v>
      </c>
      <c r="Y60" s="314" t="str">
        <f t="shared" ca="1" si="22"/>
        <v/>
      </c>
      <c r="Z60" s="315" t="str">
        <f t="shared" ca="1" si="23"/>
        <v/>
      </c>
      <c r="AA60" s="316" t="str">
        <f t="shared" ca="1" si="24"/>
        <v/>
      </c>
      <c r="AC60" s="310" t="e">
        <f t="shared" ca="1" si="25"/>
        <v>#N/A</v>
      </c>
      <c r="AD60" s="323" t="e">
        <f t="shared" ca="1" si="26"/>
        <v>#N/A</v>
      </c>
      <c r="AE60" s="324">
        <f t="shared" ca="1" si="5"/>
        <v>662.21194478269661</v>
      </c>
      <c r="AG60" s="306">
        <f t="shared" ca="1" si="27"/>
        <v>-24.84636127743898</v>
      </c>
      <c r="AH60" s="304">
        <f t="shared" ca="1" si="28"/>
        <v>-15.121455076224169</v>
      </c>
    </row>
    <row r="61" spans="1:34" x14ac:dyDescent="0.2">
      <c r="A61" s="347">
        <f t="shared" ca="1" si="6"/>
        <v>0.01</v>
      </c>
      <c r="B61" s="304">
        <f t="shared" ca="1" si="7"/>
        <v>3.769999999999988</v>
      </c>
      <c r="D61" s="306">
        <f t="shared" ca="1" si="8"/>
        <v>-1.9814086553994712</v>
      </c>
      <c r="E61" s="307">
        <f t="shared" ca="1" si="9"/>
        <v>-24.744695555565876</v>
      </c>
      <c r="F61" s="304">
        <f t="shared" ca="1" si="10"/>
        <v>24.82389853341601</v>
      </c>
      <c r="G61" s="306">
        <f t="shared" ca="1" si="11"/>
        <v>18.296878933818576</v>
      </c>
      <c r="H61" s="307">
        <f t="shared" ca="1" si="12"/>
        <v>137.81303496399644</v>
      </c>
      <c r="I61" s="304">
        <f t="shared" ca="1" si="13"/>
        <v>139.02233052537466</v>
      </c>
      <c r="J61" s="306">
        <f t="shared" ca="1" si="14"/>
        <v>77.244392095626466</v>
      </c>
      <c r="K61" s="307">
        <f t="shared" ca="1" si="15"/>
        <v>663.59131236711437</v>
      </c>
      <c r="L61" s="304">
        <f t="shared" ca="1" si="0"/>
        <v>668.07194669386627</v>
      </c>
      <c r="M61" s="306">
        <f t="shared" ca="1" si="16"/>
        <v>1.4388023055612595</v>
      </c>
      <c r="N61" s="304">
        <f t="shared" ca="1" si="17"/>
        <v>82.43729966235243</v>
      </c>
      <c r="P61" s="310">
        <f t="shared" ca="1" si="18"/>
        <v>3</v>
      </c>
      <c r="Q61" s="304">
        <f t="shared" ca="1" si="19"/>
        <v>0</v>
      </c>
      <c r="R61" s="306">
        <f t="shared" ca="1" si="20"/>
        <v>0</v>
      </c>
      <c r="S61" s="307">
        <f t="shared" ca="1" si="21"/>
        <v>3.0118999999999994</v>
      </c>
      <c r="T61" s="304">
        <f t="shared" ca="1" si="1"/>
        <v>29.546738999999995</v>
      </c>
      <c r="U61" s="311">
        <f t="shared" ca="1" si="2"/>
        <v>0</v>
      </c>
      <c r="V61" s="306">
        <f t="shared" ca="1" si="3"/>
        <v>1.1463206121471059</v>
      </c>
      <c r="W61" s="304">
        <f t="shared" ca="1" si="4"/>
        <v>45.208322470467451</v>
      </c>
      <c r="Y61" s="314" t="str">
        <f t="shared" ca="1" si="22"/>
        <v/>
      </c>
      <c r="Z61" s="315" t="str">
        <f t="shared" ca="1" si="23"/>
        <v/>
      </c>
      <c r="AA61" s="316" t="str">
        <f t="shared" ca="1" si="24"/>
        <v/>
      </c>
      <c r="AC61" s="310" t="e">
        <f t="shared" ca="1" si="25"/>
        <v>#N/A</v>
      </c>
      <c r="AD61" s="323" t="e">
        <f t="shared" ca="1" si="26"/>
        <v>#N/A</v>
      </c>
      <c r="AE61" s="324">
        <f t="shared" ca="1" si="5"/>
        <v>663.59131236711437</v>
      </c>
      <c r="AG61" s="306">
        <f t="shared" ca="1" si="27"/>
        <v>-24.790347249200924</v>
      </c>
      <c r="AH61" s="304">
        <f t="shared" ca="1" si="28"/>
        <v>-15.065560447495175</v>
      </c>
    </row>
    <row r="62" spans="1:34" x14ac:dyDescent="0.2">
      <c r="A62" s="347">
        <f t="shared" ca="1" si="6"/>
        <v>0.01</v>
      </c>
      <c r="B62" s="304">
        <f t="shared" ca="1" si="7"/>
        <v>3.7799999999999878</v>
      </c>
      <c r="D62" s="306">
        <f t="shared" ca="1" si="8"/>
        <v>-1.9754693392245806</v>
      </c>
      <c r="E62" s="307">
        <f t="shared" ca="1" si="9"/>
        <v>-24.689336858575498</v>
      </c>
      <c r="F62" s="304">
        <f t="shared" ca="1" si="10"/>
        <v>24.768242441207473</v>
      </c>
      <c r="G62" s="306">
        <f t="shared" ca="1" si="11"/>
        <v>18.277124240426328</v>
      </c>
      <c r="H62" s="307">
        <f t="shared" ca="1" si="12"/>
        <v>137.5661415954107</v>
      </c>
      <c r="I62" s="304">
        <f t="shared" ca="1" si="13"/>
        <v>138.77498544027509</v>
      </c>
      <c r="J62" s="306">
        <f t="shared" ca="1" si="14"/>
        <v>77.427262111497697</v>
      </c>
      <c r="K62" s="307">
        <f t="shared" ca="1" si="15"/>
        <v>664.96820824991141</v>
      </c>
      <c r="L62" s="304">
        <f t="shared" ca="1" si="0"/>
        <v>669.4607523232263</v>
      </c>
      <c r="M62" s="306">
        <f t="shared" ca="1" si="16"/>
        <v>1.4387092697246251</v>
      </c>
      <c r="N62" s="304">
        <f t="shared" ca="1" si="17"/>
        <v>82.431969101569806</v>
      </c>
      <c r="P62" s="310">
        <f t="shared" ca="1" si="18"/>
        <v>3</v>
      </c>
      <c r="Q62" s="304">
        <f t="shared" ca="1" si="19"/>
        <v>0</v>
      </c>
      <c r="R62" s="306">
        <f t="shared" ca="1" si="20"/>
        <v>0</v>
      </c>
      <c r="S62" s="307">
        <f t="shared" ca="1" si="21"/>
        <v>3.0118999999999994</v>
      </c>
      <c r="T62" s="304">
        <f t="shared" ca="1" si="1"/>
        <v>29.546738999999995</v>
      </c>
      <c r="U62" s="311">
        <f t="shared" ca="1" si="2"/>
        <v>0</v>
      </c>
      <c r="V62" s="306">
        <f t="shared" ca="1" si="3"/>
        <v>1.1461626123111148</v>
      </c>
      <c r="W62" s="304">
        <f t="shared" ca="1" si="4"/>
        <v>45.041389514496728</v>
      </c>
      <c r="Y62" s="314" t="str">
        <f t="shared" ca="1" si="22"/>
        <v/>
      </c>
      <c r="Z62" s="315" t="str">
        <f t="shared" ca="1" si="23"/>
        <v/>
      </c>
      <c r="AA62" s="316" t="str">
        <f t="shared" ca="1" si="24"/>
        <v/>
      </c>
      <c r="AC62" s="310" t="e">
        <f t="shared" ca="1" si="25"/>
        <v>#N/A</v>
      </c>
      <c r="AD62" s="323" t="e">
        <f t="shared" ca="1" si="26"/>
        <v>#N/A</v>
      </c>
      <c r="AE62" s="324">
        <f t="shared" ca="1" si="5"/>
        <v>664.96820824991141</v>
      </c>
      <c r="AG62" s="306">
        <f t="shared" ca="1" si="27"/>
        <v>-24.734568569460016</v>
      </c>
      <c r="AH62" s="304">
        <f t="shared" ca="1" si="28"/>
        <v>-15.009901547351326</v>
      </c>
    </row>
    <row r="63" spans="1:34" x14ac:dyDescent="0.2">
      <c r="A63" s="347">
        <f t="shared" ca="1" si="6"/>
        <v>0.01</v>
      </c>
      <c r="B63" s="304">
        <f t="shared" ca="1" si="7"/>
        <v>3.7899999999999876</v>
      </c>
      <c r="D63" s="306">
        <f t="shared" ca="1" si="8"/>
        <v>-1.9695540565751275</v>
      </c>
      <c r="E63" s="307">
        <f t="shared" ca="1" si="9"/>
        <v>-24.634211329008817</v>
      </c>
      <c r="F63" s="304">
        <f t="shared" ca="1" si="10"/>
        <v>24.712820781611271</v>
      </c>
      <c r="G63" s="306">
        <f t="shared" ca="1" si="11"/>
        <v>18.257428699860576</v>
      </c>
      <c r="H63" s="307">
        <f t="shared" ca="1" si="12"/>
        <v>137.3197994821206</v>
      </c>
      <c r="I63" s="304">
        <f t="shared" ca="1" si="13"/>
        <v>138.52819580338257</v>
      </c>
      <c r="J63" s="306">
        <f t="shared" ca="1" si="14"/>
        <v>77.609934876199134</v>
      </c>
      <c r="K63" s="307">
        <f t="shared" ca="1" si="15"/>
        <v>666.3426379552991</v>
      </c>
      <c r="L63" s="304">
        <f t="shared" ca="1" si="0"/>
        <v>670.84708626386282</v>
      </c>
      <c r="M63" s="306">
        <f t="shared" ca="1" si="16"/>
        <v>1.4386160028328636</v>
      </c>
      <c r="N63" s="304">
        <f t="shared" ca="1" si="17"/>
        <v>82.426625302303563</v>
      </c>
      <c r="P63" s="310">
        <f t="shared" ca="1" si="18"/>
        <v>3</v>
      </c>
      <c r="Q63" s="304">
        <f t="shared" ca="1" si="19"/>
        <v>0</v>
      </c>
      <c r="R63" s="306">
        <f t="shared" ca="1" si="20"/>
        <v>0</v>
      </c>
      <c r="S63" s="307">
        <f t="shared" ca="1" si="21"/>
        <v>3.0118999999999994</v>
      </c>
      <c r="T63" s="304">
        <f t="shared" ca="1" si="1"/>
        <v>29.546738999999995</v>
      </c>
      <c r="U63" s="311">
        <f t="shared" ca="1" si="2"/>
        <v>0</v>
      </c>
      <c r="V63" s="306">
        <f t="shared" ca="1" si="3"/>
        <v>1.1460049164677935</v>
      </c>
      <c r="W63" s="304">
        <f t="shared" ca="1" si="4"/>
        <v>44.875158765530671</v>
      </c>
      <c r="Y63" s="314" t="str">
        <f t="shared" ca="1" si="22"/>
        <v/>
      </c>
      <c r="Z63" s="315" t="str">
        <f t="shared" ca="1" si="23"/>
        <v/>
      </c>
      <c r="AA63" s="316" t="str">
        <f t="shared" ca="1" si="24"/>
        <v/>
      </c>
      <c r="AC63" s="310" t="e">
        <f t="shared" ca="1" si="25"/>
        <v>#N/A</v>
      </c>
      <c r="AD63" s="323" t="e">
        <f t="shared" ca="1" si="26"/>
        <v>#N/A</v>
      </c>
      <c r="AE63" s="324">
        <f t="shared" ca="1" si="5"/>
        <v>666.3426379552991</v>
      </c>
      <c r="AG63" s="306">
        <f t="shared" ca="1" si="27"/>
        <v>-24.679023940102727</v>
      </c>
      <c r="AH63" s="304">
        <f t="shared" ca="1" si="28"/>
        <v>-14.954477079085208</v>
      </c>
    </row>
    <row r="64" spans="1:34" x14ac:dyDescent="0.2">
      <c r="A64" s="347">
        <f t="shared" ca="1" si="6"/>
        <v>0.01</v>
      </c>
      <c r="B64" s="304">
        <f t="shared" ca="1" si="7"/>
        <v>3.7999999999999874</v>
      </c>
      <c r="D64" s="306">
        <f t="shared" ca="1" si="8"/>
        <v>-1.9636626736778624</v>
      </c>
      <c r="E64" s="307">
        <f t="shared" ca="1" si="9"/>
        <v>-24.579317686122373</v>
      </c>
      <c r="F64" s="304">
        <f t="shared" ca="1" si="10"/>
        <v>24.657632266933572</v>
      </c>
      <c r="G64" s="306">
        <f t="shared" ca="1" si="11"/>
        <v>18.237792073123796</v>
      </c>
      <c r="H64" s="307">
        <f t="shared" ca="1" si="12"/>
        <v>137.07400630525939</v>
      </c>
      <c r="I64" s="304">
        <f t="shared" ca="1" si="13"/>
        <v>138.28195928709135</v>
      </c>
      <c r="J64" s="306">
        <f t="shared" ca="1" si="14"/>
        <v>77.792410980064062</v>
      </c>
      <c r="K64" s="307">
        <f t="shared" ca="1" si="15"/>
        <v>667.71460698423596</v>
      </c>
      <c r="L64" s="304">
        <f t="shared" ca="1" si="0"/>
        <v>672.23095405240292</v>
      </c>
      <c r="M64" s="306">
        <f t="shared" ca="1" si="16"/>
        <v>1.4385225042735645</v>
      </c>
      <c r="N64" s="304">
        <f t="shared" ca="1" si="17"/>
        <v>82.421268229465184</v>
      </c>
      <c r="P64" s="310">
        <f t="shared" ca="1" si="18"/>
        <v>3</v>
      </c>
      <c r="Q64" s="304">
        <f t="shared" ca="1" si="19"/>
        <v>0</v>
      </c>
      <c r="R64" s="306">
        <f t="shared" ca="1" si="20"/>
        <v>0</v>
      </c>
      <c r="S64" s="307">
        <f t="shared" ca="1" si="21"/>
        <v>3.0118999999999994</v>
      </c>
      <c r="T64" s="304">
        <f t="shared" ca="1" si="1"/>
        <v>29.546738999999995</v>
      </c>
      <c r="U64" s="311">
        <f t="shared" ca="1" si="2"/>
        <v>0</v>
      </c>
      <c r="V64" s="306">
        <f t="shared" ca="1" si="3"/>
        <v>1.1458475238690129</v>
      </c>
      <c r="W64" s="304">
        <f t="shared" ca="1" si="4"/>
        <v>44.709626372159597</v>
      </c>
      <c r="Y64" s="314" t="str">
        <f t="shared" ca="1" si="22"/>
        <v/>
      </c>
      <c r="Z64" s="315" t="str">
        <f t="shared" ca="1" si="23"/>
        <v/>
      </c>
      <c r="AA64" s="316" t="str">
        <f t="shared" ca="1" si="24"/>
        <v/>
      </c>
      <c r="AC64" s="310" t="e">
        <f t="shared" ca="1" si="25"/>
        <v>#N/A</v>
      </c>
      <c r="AD64" s="323" t="e">
        <f t="shared" ca="1" si="26"/>
        <v>#N/A</v>
      </c>
      <c r="AE64" s="324">
        <f t="shared" ca="1" si="5"/>
        <v>667.71460698423596</v>
      </c>
      <c r="AG64" s="306">
        <f t="shared" ca="1" si="27"/>
        <v>-24.623712072034539</v>
      </c>
      <c r="AH64" s="304">
        <f t="shared" ca="1" si="28"/>
        <v>-14.899285755015333</v>
      </c>
    </row>
    <row r="65" spans="1:34" x14ac:dyDescent="0.2">
      <c r="A65" s="347">
        <f t="shared" ca="1" si="6"/>
        <v>0.01</v>
      </c>
      <c r="B65" s="304">
        <f t="shared" ca="1" si="7"/>
        <v>3.8099999999999872</v>
      </c>
      <c r="D65" s="306">
        <f t="shared" ca="1" si="8"/>
        <v>-1.9577950576870069</v>
      </c>
      <c r="E65" s="307">
        <f t="shared" ca="1" si="9"/>
        <v>-24.524654658075015</v>
      </c>
      <c r="F65" s="304">
        <f t="shared" ca="1" si="10"/>
        <v>24.6026756184311</v>
      </c>
      <c r="G65" s="306">
        <f t="shared" ca="1" si="11"/>
        <v>18.218214122546925</v>
      </c>
      <c r="H65" s="307">
        <f t="shared" ca="1" si="12"/>
        <v>136.82875975867864</v>
      </c>
      <c r="I65" s="304">
        <f t="shared" ca="1" si="13"/>
        <v>138.03627357659713</v>
      </c>
      <c r="J65" s="306">
        <f t="shared" ca="1" si="14"/>
        <v>77.97469101104241</v>
      </c>
      <c r="K65" s="307">
        <f t="shared" ca="1" si="15"/>
        <v>669.0841208145556</v>
      </c>
      <c r="L65" s="304">
        <f t="shared" ca="1" si="0"/>
        <v>673.61236120223805</v>
      </c>
      <c r="M65" s="306">
        <f t="shared" ca="1" si="16"/>
        <v>1.4384287734318282</v>
      </c>
      <c r="N65" s="304">
        <f t="shared" ca="1" si="17"/>
        <v>82.415897847823473</v>
      </c>
      <c r="P65" s="310">
        <f t="shared" ca="1" si="18"/>
        <v>3</v>
      </c>
      <c r="Q65" s="304">
        <f t="shared" ca="1" si="19"/>
        <v>0</v>
      </c>
      <c r="R65" s="306">
        <f t="shared" ca="1" si="20"/>
        <v>0</v>
      </c>
      <c r="S65" s="307">
        <f t="shared" ca="1" si="21"/>
        <v>3.0118999999999994</v>
      </c>
      <c r="T65" s="304">
        <f t="shared" ca="1" si="1"/>
        <v>29.546738999999995</v>
      </c>
      <c r="U65" s="311">
        <f t="shared" ca="1" si="2"/>
        <v>0</v>
      </c>
      <c r="V65" s="306">
        <f t="shared" ca="1" si="3"/>
        <v>1.1456904337698803</v>
      </c>
      <c r="W65" s="304">
        <f t="shared" ca="1" si="4"/>
        <v>44.544788509707089</v>
      </c>
      <c r="Y65" s="314" t="str">
        <f t="shared" ca="1" si="22"/>
        <v/>
      </c>
      <c r="Z65" s="315" t="str">
        <f t="shared" ca="1" si="23"/>
        <v/>
      </c>
      <c r="AA65" s="316" t="str">
        <f t="shared" ca="1" si="24"/>
        <v/>
      </c>
      <c r="AC65" s="310" t="e">
        <f t="shared" ca="1" si="25"/>
        <v>#N/A</v>
      </c>
      <c r="AD65" s="323" t="e">
        <f t="shared" ca="1" si="26"/>
        <v>#N/A</v>
      </c>
      <c r="AE65" s="324">
        <f t="shared" ca="1" si="5"/>
        <v>669.0841208145556</v>
      </c>
      <c r="AG65" s="306">
        <f t="shared" ca="1" si="27"/>
        <v>-24.568631685104542</v>
      </c>
      <c r="AH65" s="304">
        <f t="shared" ca="1" si="28"/>
        <v>-14.844326296410772</v>
      </c>
    </row>
    <row r="66" spans="1:34" x14ac:dyDescent="0.2">
      <c r="A66" s="347">
        <f t="shared" ca="1" si="6"/>
        <v>0.01</v>
      </c>
      <c r="B66" s="304">
        <f t="shared" ca="1" si="7"/>
        <v>3.819999999999987</v>
      </c>
      <c r="D66" s="306">
        <f t="shared" ca="1" si="8"/>
        <v>-1.9519510766765074</v>
      </c>
      <c r="E66" s="307">
        <f t="shared" ca="1" si="9"/>
        <v>-24.470220981853608</v>
      </c>
      <c r="F66" s="304">
        <f t="shared" ca="1" si="10"/>
        <v>24.547949566236426</v>
      </c>
      <c r="G66" s="306">
        <f t="shared" ca="1" si="11"/>
        <v>18.198694611780159</v>
      </c>
      <c r="H66" s="307">
        <f t="shared" ca="1" si="12"/>
        <v>136.5840575488601</v>
      </c>
      <c r="I66" s="304">
        <f t="shared" ca="1" si="13"/>
        <v>137.7911363698085</v>
      </c>
      <c r="J66" s="306">
        <f t="shared" ca="1" si="14"/>
        <v>78.156775554714045</v>
      </c>
      <c r="K66" s="307">
        <f t="shared" ca="1" si="15"/>
        <v>670.45118490109326</v>
      </c>
      <c r="L66" s="304">
        <f t="shared" ca="1" si="0"/>
        <v>674.99131320365143</v>
      </c>
      <c r="M66" s="306">
        <f t="shared" ca="1" si="16"/>
        <v>1.4383348096902542</v>
      </c>
      <c r="N66" s="304">
        <f t="shared" ca="1" si="17"/>
        <v>82.410514122004031</v>
      </c>
      <c r="P66" s="310">
        <f t="shared" ca="1" si="18"/>
        <v>3</v>
      </c>
      <c r="Q66" s="304">
        <f t="shared" ca="1" si="19"/>
        <v>0</v>
      </c>
      <c r="R66" s="306">
        <f t="shared" ca="1" si="20"/>
        <v>0</v>
      </c>
      <c r="S66" s="307">
        <f t="shared" ca="1" si="21"/>
        <v>3.0118999999999994</v>
      </c>
      <c r="T66" s="304">
        <f t="shared" ca="1" si="1"/>
        <v>29.546738999999995</v>
      </c>
      <c r="U66" s="311">
        <f t="shared" ca="1" si="2"/>
        <v>0</v>
      </c>
      <c r="V66" s="306">
        <f t="shared" ca="1" si="3"/>
        <v>1.1455336454287206</v>
      </c>
      <c r="W66" s="304">
        <f t="shared" ca="1" si="4"/>
        <v>44.380641380007425</v>
      </c>
      <c r="Y66" s="314" t="str">
        <f t="shared" ca="1" si="22"/>
        <v/>
      </c>
      <c r="Z66" s="315" t="str">
        <f t="shared" ca="1" si="23"/>
        <v/>
      </c>
      <c r="AA66" s="316" t="str">
        <f t="shared" ca="1" si="24"/>
        <v/>
      </c>
      <c r="AC66" s="310" t="e">
        <f t="shared" ca="1" si="25"/>
        <v>#N/A</v>
      </c>
      <c r="AD66" s="323" t="e">
        <f t="shared" ca="1" si="26"/>
        <v>#N/A</v>
      </c>
      <c r="AE66" s="324">
        <f t="shared" ca="1" si="5"/>
        <v>670.45118490109326</v>
      </c>
      <c r="AG66" s="306">
        <f t="shared" ca="1" si="27"/>
        <v>-24.5137815080307</v>
      </c>
      <c r="AH66" s="304">
        <f t="shared" ca="1" si="28"/>
        <v>-14.78959743341648</v>
      </c>
    </row>
    <row r="67" spans="1:34" x14ac:dyDescent="0.2">
      <c r="A67" s="347">
        <f t="shared" ca="1" si="6"/>
        <v>0.01</v>
      </c>
      <c r="B67" s="304">
        <f t="shared" ca="1" si="7"/>
        <v>3.8299999999999867</v>
      </c>
      <c r="D67" s="306">
        <f t="shared" ca="1" si="8"/>
        <v>-1.9461305996323721</v>
      </c>
      <c r="E67" s="307">
        <f t="shared" ca="1" si="9"/>
        <v>-24.416015403199555</v>
      </c>
      <c r="F67" s="304">
        <f t="shared" ca="1" si="10"/>
        <v>24.4934528492841</v>
      </c>
      <c r="G67" s="306">
        <f t="shared" ca="1" si="11"/>
        <v>18.179233305783836</v>
      </c>
      <c r="H67" s="307">
        <f t="shared" ca="1" si="12"/>
        <v>136.33989739482811</v>
      </c>
      <c r="I67" s="304">
        <f t="shared" ca="1" si="13"/>
        <v>137.54654537725904</v>
      </c>
      <c r="J67" s="306">
        <f t="shared" ca="1" si="14"/>
        <v>78.338665194301868</v>
      </c>
      <c r="K67" s="307">
        <f t="shared" ca="1" si="15"/>
        <v>671.81580467581171</v>
      </c>
      <c r="L67" s="304">
        <f t="shared" ca="1" si="0"/>
        <v>676.36781552394496</v>
      </c>
      <c r="M67" s="306">
        <f t="shared" ca="1" si="16"/>
        <v>1.4382406124289295</v>
      </c>
      <c r="N67" s="304">
        <f t="shared" ca="1" si="17"/>
        <v>82.405117016488433</v>
      </c>
      <c r="P67" s="310">
        <f t="shared" ca="1" si="18"/>
        <v>3</v>
      </c>
      <c r="Q67" s="304">
        <f t="shared" ca="1" si="19"/>
        <v>0</v>
      </c>
      <c r="R67" s="306">
        <f t="shared" ca="1" si="20"/>
        <v>0</v>
      </c>
      <c r="S67" s="307">
        <f t="shared" ca="1" si="21"/>
        <v>3.0118999999999994</v>
      </c>
      <c r="T67" s="304">
        <f t="shared" ca="1" si="1"/>
        <v>29.546738999999995</v>
      </c>
      <c r="U67" s="311">
        <f t="shared" ca="1" si="2"/>
        <v>0</v>
      </c>
      <c r="V67" s="306">
        <f t="shared" ca="1" si="3"/>
        <v>1.1453771581070575</v>
      </c>
      <c r="W67" s="304">
        <f t="shared" ca="1" si="4"/>
        <v>44.217181211185078</v>
      </c>
      <c r="Y67" s="314" t="str">
        <f t="shared" ca="1" si="22"/>
        <v/>
      </c>
      <c r="Z67" s="315" t="str">
        <f t="shared" ca="1" si="23"/>
        <v/>
      </c>
      <c r="AA67" s="316" t="str">
        <f t="shared" ca="1" si="24"/>
        <v/>
      </c>
      <c r="AC67" s="310" t="e">
        <f t="shared" ca="1" si="25"/>
        <v>#N/A</v>
      </c>
      <c r="AD67" s="323" t="e">
        <f t="shared" ca="1" si="26"/>
        <v>#N/A</v>
      </c>
      <c r="AE67" s="324">
        <f t="shared" ca="1" si="5"/>
        <v>671.81580467581171</v>
      </c>
      <c r="AG67" s="306">
        <f t="shared" ca="1" si="27"/>
        <v>-24.459160278325939</v>
      </c>
      <c r="AH67" s="304">
        <f t="shared" ca="1" si="28"/>
        <v>-14.735097904979394</v>
      </c>
    </row>
    <row r="68" spans="1:34" x14ac:dyDescent="0.2">
      <c r="A68" s="347">
        <f t="shared" ca="1" si="6"/>
        <v>0.01</v>
      </c>
      <c r="B68" s="304">
        <f t="shared" ca="1" si="7"/>
        <v>3.8399999999999865</v>
      </c>
      <c r="D68" s="306">
        <f t="shared" ca="1" si="8"/>
        <v>-1.9403334964450829</v>
      </c>
      <c r="E68" s="307">
        <f t="shared" ca="1" si="9"/>
        <v>-24.362036676535961</v>
      </c>
      <c r="F68" s="304">
        <f t="shared" ca="1" si="10"/>
        <v>24.439184215237425</v>
      </c>
      <c r="G68" s="306">
        <f t="shared" ca="1" si="11"/>
        <v>18.159829970819384</v>
      </c>
      <c r="H68" s="307">
        <f t="shared" ca="1" si="12"/>
        <v>136.09627702806276</v>
      </c>
      <c r="I68" s="304">
        <f t="shared" ca="1" si="13"/>
        <v>137.30249832201989</v>
      </c>
      <c r="J68" s="306">
        <f t="shared" ca="1" si="14"/>
        <v>78.520360510684881</v>
      </c>
      <c r="K68" s="307">
        <f t="shared" ca="1" si="15"/>
        <v>673.17798554792614</v>
      </c>
      <c r="L68" s="304">
        <f t="shared" ref="L68:L131" ca="1" si="29">SQRT(pos_x^2+pos_z^2)</f>
        <v>677.74187360756434</v>
      </c>
      <c r="M68" s="306">
        <f t="shared" ca="1" si="16"/>
        <v>1.4381461810254177</v>
      </c>
      <c r="N68" s="304">
        <f t="shared" ca="1" si="17"/>
        <v>82.399706495613714</v>
      </c>
      <c r="P68" s="310">
        <f t="shared" ca="1" si="18"/>
        <v>3</v>
      </c>
      <c r="Q68" s="304">
        <f t="shared" ca="1" si="19"/>
        <v>0</v>
      </c>
      <c r="R68" s="306">
        <f t="shared" ca="1" si="20"/>
        <v>0</v>
      </c>
      <c r="S68" s="307">
        <f t="shared" ca="1" si="21"/>
        <v>3.0118999999999994</v>
      </c>
      <c r="T68" s="304">
        <f t="shared" ref="T68:T131" ca="1" si="30">m*g</f>
        <v>29.546738999999995</v>
      </c>
      <c r="U68" s="311">
        <f t="shared" ref="U68:U131" ca="1" si="31">IF(pos_xz&lt;L_rampe,Poids*COS(Beta),0)</f>
        <v>0</v>
      </c>
      <c r="V68" s="306">
        <f t="shared" ref="V68:V131" ca="1" si="32">Rho_moyen*(20000-Alt_rampe-pos_z)/(20000+Alt_rampe+pos_z)</f>
        <v>1.1452209710695962</v>
      </c>
      <c r="W68" s="304">
        <f t="shared" ref="W68:W131" ca="1" si="33">1/2*Rho*Sref*Cx*vit_xz^2</f>
        <v>44.054404257436232</v>
      </c>
      <c r="Y68" s="314" t="str">
        <f t="shared" ca="1" si="22"/>
        <v/>
      </c>
      <c r="Z68" s="315" t="str">
        <f t="shared" ca="1" si="23"/>
        <v/>
      </c>
      <c r="AA68" s="316" t="str">
        <f t="shared" ca="1" si="24"/>
        <v/>
      </c>
      <c r="AC68" s="310" t="e">
        <f t="shared" ca="1" si="25"/>
        <v>#N/A</v>
      </c>
      <c r="AD68" s="323" t="e">
        <f t="shared" ca="1" si="26"/>
        <v>#N/A</v>
      </c>
      <c r="AE68" s="324">
        <f t="shared" ref="AE68:AE131" ca="1" si="34">IF(t&lt;T_para, pos_z, NA())</f>
        <v>673.17798554792614</v>
      </c>
      <c r="AG68" s="306">
        <f t="shared" ca="1" si="27"/>
        <v>-24.404766742224865</v>
      </c>
      <c r="AH68" s="304">
        <f t="shared" ca="1" si="28"/>
        <v>-14.68082645877522</v>
      </c>
    </row>
    <row r="69" spans="1:34" x14ac:dyDescent="0.2">
      <c r="A69" s="347">
        <f t="shared" ref="A69:A132" ca="1" si="35">IF(B68+0.01&lt;=T_ini+ROUNDUP(Temps_fin_propu,0), 0.01, IF(K68&gt;0, 0.1, 0.0001))</f>
        <v>0.01</v>
      </c>
      <c r="B69" s="304">
        <f t="shared" ref="B69:B132" ca="1" si="36">B68+pas</f>
        <v>3.8499999999999863</v>
      </c>
      <c r="D69" s="306">
        <f t="shared" ref="D69:D132" ca="1" si="37">IF(AND(L68&lt;L_rampe,Poussee&lt;Poids*SIN(M68)),0,(-W68+Poussee)/m*COS(M68)-U68/m*SIN(M68))</f>
        <v>-1.9345596379020606</v>
      </c>
      <c r="E69" s="307">
        <f t="shared" ref="E69:E132" ca="1" si="38">IF(AND(L68&lt;L_rampe,Poussee&lt;Poids*SIN(M68)),0,(-W68+Poussee)/m*SIN(M68)+U68/m*COS(M68)-Poids/m)</f>
        <v>-24.308283564895504</v>
      </c>
      <c r="F69" s="304">
        <f t="shared" ref="F69:F132" ca="1" si="39">SQRT(acc_x^2+acc_z^2)</f>
        <v>24.385142420415935</v>
      </c>
      <c r="G69" s="306">
        <f t="shared" ref="G69:G132" ca="1" si="40">G68+acc_x*pas</f>
        <v>18.140484374440362</v>
      </c>
      <c r="H69" s="307">
        <f t="shared" ref="H69:H132" ca="1" si="41">H68+acc_z*pas</f>
        <v>135.85319419241381</v>
      </c>
      <c r="I69" s="304">
        <f t="shared" ref="I69:I132" ca="1" si="42">SQRT(vit_x^2+vit_z^2)</f>
        <v>137.05899293961346</v>
      </c>
      <c r="J69" s="306">
        <f t="shared" ref="J69:J132" ca="1" si="43">J68+0.5*(vit_x+G68)*pas*(K68&gt;=0)</f>
        <v>78.701862082411182</v>
      </c>
      <c r="K69" s="307">
        <f t="shared" ref="K69:K132" ca="1" si="44">K68+0.5*(vit_z+H68)*pas</f>
        <v>674.53773290402853</v>
      </c>
      <c r="L69" s="304">
        <f t="shared" ca="1" si="29"/>
        <v>679.1134928762242</v>
      </c>
      <c r="M69" s="306">
        <f t="shared" ref="M69:M132" ca="1" si="45">IF(AND(L68&gt;L_rampe,G69&gt;0),ATAN2(G69,H69),$M$4)</f>
        <v>1.4380515148547455</v>
      </c>
      <c r="N69" s="304">
        <f t="shared" ref="N69:N132" ca="1" si="46">DEGREES(Beta)</f>
        <v>82.394282523571519</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3.0118999999999994</v>
      </c>
      <c r="T69" s="304">
        <f t="shared" ca="1" si="30"/>
        <v>29.546738999999995</v>
      </c>
      <c r="U69" s="311">
        <f t="shared" ca="1" si="31"/>
        <v>0</v>
      </c>
      <c r="V69" s="306">
        <f t="shared" ca="1" si="32"/>
        <v>1.1450650835842058</v>
      </c>
      <c r="W69" s="304">
        <f t="shared" ca="1" si="33"/>
        <v>43.892306798812754</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674.53773290402853</v>
      </c>
      <c r="AG69" s="306">
        <f t="shared" ref="AG69:AG132" ca="1" si="56">IF(AND(L68&lt;L_rampe,Poussee&lt;Poids*SIN(M68)),0,(-W68+Poussee)/m-Poids*SIN(M68)/m)</f>
        <v>-24.350599654611216</v>
      </c>
      <c r="AH69" s="304">
        <f t="shared" ref="AH69:AH132" ca="1" si="57">IF(AND(L68&lt;L_rampe,Poussee&lt;Poids*SIN(M68)), g*SIN(M68), (-W68+Poussee)/m)</f>
        <v>-14.626781851135908</v>
      </c>
    </row>
    <row r="70" spans="1:34" x14ac:dyDescent="0.2">
      <c r="A70" s="347">
        <f t="shared" ca="1" si="35"/>
        <v>0.01</v>
      </c>
      <c r="B70" s="304">
        <f t="shared" ca="1" si="36"/>
        <v>3.8599999999999861</v>
      </c>
      <c r="D70" s="306">
        <f t="shared" ca="1" si="37"/>
        <v>-1.9288088956802469</v>
      </c>
      <c r="E70" s="307">
        <f t="shared" ca="1" si="38"/>
        <v>-24.25475483984907</v>
      </c>
      <c r="F70" s="304">
        <f t="shared" ca="1" si="39"/>
        <v>24.331326229723633</v>
      </c>
      <c r="G70" s="306">
        <f t="shared" ca="1" si="40"/>
        <v>18.12119628548356</v>
      </c>
      <c r="H70" s="307">
        <f t="shared" ca="1" si="41"/>
        <v>135.61064664401533</v>
      </c>
      <c r="I70" s="304">
        <f t="shared" ca="1" si="42"/>
        <v>136.81602697792758</v>
      </c>
      <c r="J70" s="306">
        <f t="shared" ca="1" si="43"/>
        <v>78.883170485710806</v>
      </c>
      <c r="K70" s="307">
        <f t="shared" ca="1" si="44"/>
        <v>675.89505210821062</v>
      </c>
      <c r="L70" s="304">
        <f t="shared" ca="1" si="29"/>
        <v>680.48267872903159</v>
      </c>
      <c r="M70" s="306">
        <f t="shared" ca="1" si="45"/>
        <v>1.4379566132893915</v>
      </c>
      <c r="N70" s="304">
        <f t="shared" ca="1" si="46"/>
        <v>82.388845064407562</v>
      </c>
      <c r="P70" s="310">
        <f t="shared" ca="1" si="47"/>
        <v>3</v>
      </c>
      <c r="Q70" s="304">
        <f t="shared" ca="1" si="48"/>
        <v>0</v>
      </c>
      <c r="R70" s="306">
        <f t="shared" ca="1" si="49"/>
        <v>0</v>
      </c>
      <c r="S70" s="307">
        <f t="shared" ca="1" si="50"/>
        <v>3.0118999999999994</v>
      </c>
      <c r="T70" s="304">
        <f t="shared" ca="1" si="30"/>
        <v>29.546738999999995</v>
      </c>
      <c r="U70" s="311">
        <f t="shared" ca="1" si="31"/>
        <v>0</v>
      </c>
      <c r="V70" s="306">
        <f t="shared" ca="1" si="32"/>
        <v>1.1449094949219007</v>
      </c>
      <c r="W70" s="304">
        <f t="shared" ca="1" si="33"/>
        <v>43.73088514100786</v>
      </c>
      <c r="Y70" s="314" t="str">
        <f t="shared" ca="1" si="51"/>
        <v/>
      </c>
      <c r="Z70" s="315" t="str">
        <f t="shared" ca="1" si="52"/>
        <v/>
      </c>
      <c r="AA70" s="316" t="str">
        <f t="shared" ca="1" si="53"/>
        <v/>
      </c>
      <c r="AC70" s="310" t="e">
        <f t="shared" ca="1" si="54"/>
        <v>#N/A</v>
      </c>
      <c r="AD70" s="323" t="e">
        <f t="shared" ca="1" si="55"/>
        <v>#N/A</v>
      </c>
      <c r="AE70" s="324">
        <f t="shared" ca="1" si="34"/>
        <v>675.89505210821062</v>
      </c>
      <c r="AG70" s="306">
        <f t="shared" ca="1" si="56"/>
        <v>-24.29665777894607</v>
      </c>
      <c r="AH70" s="304">
        <f t="shared" ca="1" si="57"/>
        <v>-14.572962846977909</v>
      </c>
    </row>
    <row r="71" spans="1:34" x14ac:dyDescent="0.2">
      <c r="A71" s="347">
        <f t="shared" ca="1" si="35"/>
        <v>0.01</v>
      </c>
      <c r="B71" s="304">
        <f t="shared" ca="1" si="36"/>
        <v>3.8699999999999859</v>
      </c>
      <c r="D71" s="306">
        <f t="shared" ca="1" si="37"/>
        <v>-1.9230811423387171</v>
      </c>
      <c r="E71" s="307">
        <f t="shared" ca="1" si="38"/>
        <v>-24.201449281435018</v>
      </c>
      <c r="F71" s="304">
        <f t="shared" ca="1" si="39"/>
        <v>24.277734416577886</v>
      </c>
      <c r="G71" s="306">
        <f t="shared" ca="1" si="40"/>
        <v>18.101965474060172</v>
      </c>
      <c r="H71" s="307">
        <f t="shared" ca="1" si="41"/>
        <v>135.36863215120098</v>
      </c>
      <c r="I71" s="304">
        <f t="shared" ca="1" si="42"/>
        <v>136.57359819713042</v>
      </c>
      <c r="J71" s="306">
        <f t="shared" ca="1" si="43"/>
        <v>79.06428629450852</v>
      </c>
      <c r="K71" s="307">
        <f t="shared" ca="1" si="44"/>
        <v>677.24994850218673</v>
      </c>
      <c r="L71" s="304">
        <f t="shared" ca="1" si="29"/>
        <v>681.84943654260985</v>
      </c>
      <c r="M71" s="306">
        <f t="shared" ca="1" si="45"/>
        <v>1.4378614756992747</v>
      </c>
      <c r="N71" s="304">
        <f t="shared" ca="1" si="46"/>
        <v>82.383394082020814</v>
      </c>
      <c r="P71" s="310">
        <f t="shared" ca="1" si="47"/>
        <v>3</v>
      </c>
      <c r="Q71" s="304">
        <f t="shared" ca="1" si="48"/>
        <v>0</v>
      </c>
      <c r="R71" s="306">
        <f t="shared" ca="1" si="49"/>
        <v>0</v>
      </c>
      <c r="S71" s="307">
        <f t="shared" ca="1" si="50"/>
        <v>3.0118999999999994</v>
      </c>
      <c r="T71" s="304">
        <f t="shared" ca="1" si="30"/>
        <v>29.546738999999995</v>
      </c>
      <c r="U71" s="311">
        <f t="shared" ca="1" si="31"/>
        <v>0</v>
      </c>
      <c r="V71" s="306">
        <f t="shared" ca="1" si="32"/>
        <v>1.1447542043568251</v>
      </c>
      <c r="W71" s="304">
        <f t="shared" ca="1" si="33"/>
        <v>43.570135615144245</v>
      </c>
      <c r="Y71" s="314" t="str">
        <f t="shared" ca="1" si="51"/>
        <v/>
      </c>
      <c r="Z71" s="315" t="str">
        <f t="shared" ca="1" si="52"/>
        <v/>
      </c>
      <c r="AA71" s="316" t="str">
        <f t="shared" ca="1" si="53"/>
        <v/>
      </c>
      <c r="AC71" s="310" t="e">
        <f t="shared" ca="1" si="54"/>
        <v>#N/A</v>
      </c>
      <c r="AD71" s="323" t="e">
        <f t="shared" ca="1" si="55"/>
        <v>#N/A</v>
      </c>
      <c r="AE71" s="324">
        <f t="shared" ca="1" si="34"/>
        <v>677.24994850218673</v>
      </c>
      <c r="AG71" s="306">
        <f t="shared" ca="1" si="56"/>
        <v>-24.242939887196655</v>
      </c>
      <c r="AH71" s="304">
        <f t="shared" ca="1" si="57"/>
        <v>-14.519368219731023</v>
      </c>
    </row>
    <row r="72" spans="1:34" x14ac:dyDescent="0.2">
      <c r="A72" s="347">
        <f t="shared" ca="1" si="35"/>
        <v>0.01</v>
      </c>
      <c r="B72" s="304">
        <f t="shared" ca="1" si="36"/>
        <v>3.8799999999999857</v>
      </c>
      <c r="D72" s="306">
        <f t="shared" ca="1" si="37"/>
        <v>-1.9173762513113819</v>
      </c>
      <c r="E72" s="307">
        <f t="shared" ca="1" si="38"/>
        <v>-24.148365678089153</v>
      </c>
      <c r="F72" s="304">
        <f t="shared" ca="1" si="39"/>
        <v>24.224365762839014</v>
      </c>
      <c r="G72" s="306">
        <f t="shared" ca="1" si="40"/>
        <v>18.08279171154706</v>
      </c>
      <c r="H72" s="307">
        <f t="shared" ca="1" si="41"/>
        <v>135.12714849442008</v>
      </c>
      <c r="I72" s="304">
        <f t="shared" ca="1" si="42"/>
        <v>136.33170436958619</v>
      </c>
      <c r="J72" s="306">
        <f t="shared" ca="1" si="43"/>
        <v>79.24521008043655</v>
      </c>
      <c r="K72" s="307">
        <f t="shared" ca="1" si="44"/>
        <v>678.6024274054148</v>
      </c>
      <c r="L72" s="304">
        <f t="shared" ca="1" si="29"/>
        <v>683.21377167121989</v>
      </c>
      <c r="M72" s="306">
        <f t="shared" ca="1" si="45"/>
        <v>1.437766101451742</v>
      </c>
      <c r="N72" s="304">
        <f t="shared" ca="1" si="46"/>
        <v>82.377929540162953</v>
      </c>
      <c r="P72" s="310">
        <f t="shared" ca="1" si="47"/>
        <v>3</v>
      </c>
      <c r="Q72" s="304">
        <f t="shared" ca="1" si="48"/>
        <v>0</v>
      </c>
      <c r="R72" s="306">
        <f t="shared" ca="1" si="49"/>
        <v>0</v>
      </c>
      <c r="S72" s="307">
        <f t="shared" ca="1" si="50"/>
        <v>3.0118999999999994</v>
      </c>
      <c r="T72" s="304">
        <f t="shared" ca="1" si="30"/>
        <v>29.546738999999995</v>
      </c>
      <c r="U72" s="311">
        <f t="shared" ca="1" si="31"/>
        <v>0</v>
      </c>
      <c r="V72" s="306">
        <f t="shared" ca="1" si="32"/>
        <v>1.1445992111662322</v>
      </c>
      <c r="W72" s="304">
        <f t="shared" ca="1" si="33"/>
        <v>43.410054577563869</v>
      </c>
      <c r="Y72" s="314" t="str">
        <f t="shared" ca="1" si="51"/>
        <v/>
      </c>
      <c r="Z72" s="315" t="str">
        <f t="shared" ca="1" si="52"/>
        <v/>
      </c>
      <c r="AA72" s="316" t="str">
        <f t="shared" ca="1" si="53"/>
        <v/>
      </c>
      <c r="AC72" s="310" t="e">
        <f t="shared" ca="1" si="54"/>
        <v>#N/A</v>
      </c>
      <c r="AD72" s="323" t="e">
        <f t="shared" ca="1" si="55"/>
        <v>#N/A</v>
      </c>
      <c r="AE72" s="324">
        <f t="shared" ca="1" si="34"/>
        <v>678.6024274054148</v>
      </c>
      <c r="AG72" s="306">
        <f t="shared" ca="1" si="56"/>
        <v>-24.189444759765962</v>
      </c>
      <c r="AH72" s="304">
        <f t="shared" ca="1" si="57"/>
        <v>-14.465996751268055</v>
      </c>
    </row>
    <row r="73" spans="1:34" x14ac:dyDescent="0.2">
      <c r="A73" s="347">
        <f t="shared" ca="1" si="35"/>
        <v>0.01</v>
      </c>
      <c r="B73" s="304">
        <f t="shared" ca="1" si="36"/>
        <v>3.8899999999999855</v>
      </c>
      <c r="D73" s="306">
        <f t="shared" ca="1" si="37"/>
        <v>-1.9116940968997518</v>
      </c>
      <c r="E73" s="307">
        <f t="shared" ca="1" si="38"/>
        <v>-24.09550282657537</v>
      </c>
      <c r="F73" s="304">
        <f t="shared" ca="1" si="39"/>
        <v>24.171219058740562</v>
      </c>
      <c r="G73" s="306">
        <f t="shared" ca="1" si="40"/>
        <v>18.063674770578061</v>
      </c>
      <c r="H73" s="307">
        <f t="shared" ca="1" si="41"/>
        <v>134.88619346615434</v>
      </c>
      <c r="I73" s="304">
        <f t="shared" ca="1" si="42"/>
        <v>136.09034327977145</v>
      </c>
      <c r="J73" s="306">
        <f t="shared" ca="1" si="43"/>
        <v>79.425942412847178</v>
      </c>
      <c r="K73" s="307">
        <f t="shared" ca="1" si="44"/>
        <v>679.95249411521763</v>
      </c>
      <c r="L73" s="304">
        <f t="shared" ca="1" si="29"/>
        <v>684.57568944688205</v>
      </c>
      <c r="M73" s="306">
        <f t="shared" ca="1" si="45"/>
        <v>1.4376704899115558</v>
      </c>
      <c r="N73" s="304">
        <f t="shared" ca="1" si="46"/>
        <v>82.372451402437548</v>
      </c>
      <c r="P73" s="310">
        <f t="shared" ca="1" si="47"/>
        <v>3</v>
      </c>
      <c r="Q73" s="304">
        <f t="shared" ca="1" si="48"/>
        <v>0</v>
      </c>
      <c r="R73" s="306">
        <f t="shared" ca="1" si="49"/>
        <v>0</v>
      </c>
      <c r="S73" s="307">
        <f t="shared" ca="1" si="50"/>
        <v>3.0118999999999994</v>
      </c>
      <c r="T73" s="304">
        <f t="shared" ca="1" si="30"/>
        <v>29.546738999999995</v>
      </c>
      <c r="U73" s="311">
        <f t="shared" ca="1" si="31"/>
        <v>0</v>
      </c>
      <c r="V73" s="306">
        <f t="shared" ca="1" si="32"/>
        <v>1.1444445146304694</v>
      </c>
      <c r="W73" s="304">
        <f t="shared" ca="1" si="33"/>
        <v>43.25063840962013</v>
      </c>
      <c r="Y73" s="314" t="str">
        <f t="shared" ca="1" si="51"/>
        <v/>
      </c>
      <c r="Z73" s="315" t="str">
        <f t="shared" ca="1" si="52"/>
        <v/>
      </c>
      <c r="AA73" s="316" t="str">
        <f t="shared" ca="1" si="53"/>
        <v/>
      </c>
      <c r="AC73" s="310" t="e">
        <f t="shared" ca="1" si="54"/>
        <v>#N/A</v>
      </c>
      <c r="AD73" s="323" t="e">
        <f t="shared" ca="1" si="55"/>
        <v>#N/A</v>
      </c>
      <c r="AE73" s="324">
        <f t="shared" ca="1" si="34"/>
        <v>679.95249411521763</v>
      </c>
      <c r="AG73" s="306">
        <f t="shared" ca="1" si="56"/>
        <v>-24.13617118542291</v>
      </c>
      <c r="AH73" s="304">
        <f t="shared" ca="1" si="57"/>
        <v>-14.412847231835014</v>
      </c>
    </row>
    <row r="74" spans="1:34" x14ac:dyDescent="0.2">
      <c r="A74" s="347">
        <f t="shared" ca="1" si="35"/>
        <v>0.01</v>
      </c>
      <c r="B74" s="304">
        <f t="shared" ca="1" si="36"/>
        <v>3.8999999999999853</v>
      </c>
      <c r="D74" s="306">
        <f t="shared" ca="1" si="37"/>
        <v>-1.9060345542657877</v>
      </c>
      <c r="E74" s="307">
        <f t="shared" ca="1" si="38"/>
        <v>-24.042859531916982</v>
      </c>
      <c r="F74" s="304">
        <f t="shared" ca="1" si="39"/>
        <v>24.118293102820239</v>
      </c>
      <c r="G74" s="306">
        <f t="shared" ca="1" si="40"/>
        <v>18.044614425035402</v>
      </c>
      <c r="H74" s="307">
        <f t="shared" ca="1" si="41"/>
        <v>134.64576487083517</v>
      </c>
      <c r="I74" s="304">
        <f t="shared" ca="1" si="42"/>
        <v>135.84951272419207</v>
      </c>
      <c r="J74" s="306">
        <f t="shared" ca="1" si="43"/>
        <v>79.606483858825243</v>
      </c>
      <c r="K74" s="307">
        <f t="shared" ca="1" si="44"/>
        <v>681.30015390690255</v>
      </c>
      <c r="L74" s="304">
        <f t="shared" ca="1" si="29"/>
        <v>685.93519517949687</v>
      </c>
      <c r="M74" s="306">
        <f t="shared" ca="1" si="45"/>
        <v>1.4375746404408825</v>
      </c>
      <c r="N74" s="304">
        <f t="shared" ca="1" si="46"/>
        <v>82.366959632299398</v>
      </c>
      <c r="P74" s="310">
        <f t="shared" ca="1" si="47"/>
        <v>3</v>
      </c>
      <c r="Q74" s="304">
        <f t="shared" ca="1" si="48"/>
        <v>0</v>
      </c>
      <c r="R74" s="306">
        <f t="shared" ca="1" si="49"/>
        <v>0</v>
      </c>
      <c r="S74" s="307">
        <f t="shared" ca="1" si="50"/>
        <v>3.0118999999999994</v>
      </c>
      <c r="T74" s="304">
        <f t="shared" ca="1" si="30"/>
        <v>29.546738999999995</v>
      </c>
      <c r="U74" s="311">
        <f t="shared" ca="1" si="31"/>
        <v>0</v>
      </c>
      <c r="V74" s="306">
        <f t="shared" ca="1" si="32"/>
        <v>1.1442901140329622</v>
      </c>
      <c r="W74" s="304">
        <f t="shared" ca="1" si="33"/>
        <v>43.091883517471814</v>
      </c>
      <c r="Y74" s="314" t="str">
        <f t="shared" ca="1" si="51"/>
        <v/>
      </c>
      <c r="Z74" s="315" t="str">
        <f t="shared" ca="1" si="52"/>
        <v/>
      </c>
      <c r="AA74" s="316" t="str">
        <f t="shared" ca="1" si="53"/>
        <v/>
      </c>
      <c r="AC74" s="310" t="e">
        <f t="shared" ca="1" si="54"/>
        <v>#N/A</v>
      </c>
      <c r="AD74" s="323" t="e">
        <f t="shared" ca="1" si="55"/>
        <v>#N/A</v>
      </c>
      <c r="AE74" s="324">
        <f t="shared" ca="1" si="34"/>
        <v>681.30015390690255</v>
      </c>
      <c r="AG74" s="306">
        <f t="shared" ca="1" si="56"/>
        <v>-24.083117961233285</v>
      </c>
      <c r="AH74" s="304">
        <f t="shared" ca="1" si="57"/>
        <v>-14.359918459982117</v>
      </c>
    </row>
    <row r="75" spans="1:34" x14ac:dyDescent="0.2">
      <c r="A75" s="347">
        <f t="shared" ca="1" si="35"/>
        <v>0.01</v>
      </c>
      <c r="B75" s="304">
        <f t="shared" ca="1" si="36"/>
        <v>3.909999999999985</v>
      </c>
      <c r="D75" s="306">
        <f t="shared" ca="1" si="37"/>
        <v>-1.9003974994247979</v>
      </c>
      <c r="E75" s="307">
        <f t="shared" ca="1" si="38"/>
        <v>-23.990434607328687</v>
      </c>
      <c r="F75" s="304">
        <f t="shared" ca="1" si="39"/>
        <v>24.065586701851544</v>
      </c>
      <c r="G75" s="306">
        <f t="shared" ca="1" si="40"/>
        <v>18.025610450041153</v>
      </c>
      <c r="H75" s="307">
        <f t="shared" ca="1" si="41"/>
        <v>134.40586052476189</v>
      </c>
      <c r="I75" s="304">
        <f t="shared" ca="1" si="42"/>
        <v>135.60921051130111</v>
      </c>
      <c r="J75" s="306">
        <f t="shared" ca="1" si="43"/>
        <v>79.78683498320062</v>
      </c>
      <c r="K75" s="307">
        <f t="shared" ca="1" si="44"/>
        <v>682.64541203388058</v>
      </c>
      <c r="L75" s="304">
        <f t="shared" ca="1" si="29"/>
        <v>687.2922941569642</v>
      </c>
      <c r="M75" s="306">
        <f t="shared" ca="1" si="45"/>
        <v>1.4374785523992792</v>
      </c>
      <c r="N75" s="304">
        <f t="shared" ca="1" si="46"/>
        <v>82.361454193053859</v>
      </c>
      <c r="P75" s="310">
        <f t="shared" ca="1" si="47"/>
        <v>3</v>
      </c>
      <c r="Q75" s="304">
        <f t="shared" ca="1" si="48"/>
        <v>0</v>
      </c>
      <c r="R75" s="306">
        <f t="shared" ca="1" si="49"/>
        <v>0</v>
      </c>
      <c r="S75" s="307">
        <f t="shared" ca="1" si="50"/>
        <v>3.0118999999999994</v>
      </c>
      <c r="T75" s="304">
        <f t="shared" ca="1" si="30"/>
        <v>29.546738999999995</v>
      </c>
      <c r="U75" s="311">
        <f t="shared" ca="1" si="31"/>
        <v>0</v>
      </c>
      <c r="V75" s="306">
        <f t="shared" ca="1" si="32"/>
        <v>1.1441360086601928</v>
      </c>
      <c r="W75" s="304">
        <f t="shared" ca="1" si="33"/>
        <v>42.933786331879048</v>
      </c>
      <c r="Y75" s="314" t="str">
        <f t="shared" ca="1" si="51"/>
        <v/>
      </c>
      <c r="Z75" s="315" t="str">
        <f t="shared" ca="1" si="52"/>
        <v/>
      </c>
      <c r="AA75" s="316" t="str">
        <f t="shared" ca="1" si="53"/>
        <v/>
      </c>
      <c r="AC75" s="310" t="e">
        <f t="shared" ca="1" si="54"/>
        <v>#N/A</v>
      </c>
      <c r="AD75" s="323" t="e">
        <f t="shared" ca="1" si="55"/>
        <v>#N/A</v>
      </c>
      <c r="AE75" s="324">
        <f t="shared" ca="1" si="34"/>
        <v>682.64541203388058</v>
      </c>
      <c r="AG75" s="306">
        <f t="shared" ca="1" si="56"/>
        <v>-24.030283892491319</v>
      </c>
      <c r="AH75" s="304">
        <f t="shared" ca="1" si="57"/>
        <v>-14.307209242495377</v>
      </c>
    </row>
    <row r="76" spans="1:34" x14ac:dyDescent="0.2">
      <c r="A76" s="347">
        <f t="shared" ca="1" si="35"/>
        <v>0.01</v>
      </c>
      <c r="B76" s="304">
        <f t="shared" ca="1" si="36"/>
        <v>3.9199999999999848</v>
      </c>
      <c r="D76" s="306">
        <f t="shared" ca="1" si="37"/>
        <v>-1.8947828092384236</v>
      </c>
      <c r="E76" s="307">
        <f t="shared" ca="1" si="38"/>
        <v>-23.938226874149201</v>
      </c>
      <c r="F76" s="304">
        <f t="shared" ca="1" si="39"/>
        <v>24.01309867077601</v>
      </c>
      <c r="G76" s="306">
        <f t="shared" ca="1" si="40"/>
        <v>18.00666262194877</v>
      </c>
      <c r="H76" s="307">
        <f t="shared" ca="1" si="41"/>
        <v>134.16647825602041</v>
      </c>
      <c r="I76" s="304">
        <f t="shared" ca="1" si="42"/>
        <v>135.36943446141706</v>
      </c>
      <c r="J76" s="306">
        <f t="shared" ca="1" si="43"/>
        <v>79.966996348560571</v>
      </c>
      <c r="K76" s="307">
        <f t="shared" ca="1" si="44"/>
        <v>683.98827372778453</v>
      </c>
      <c r="L76" s="304">
        <f t="shared" ca="1" si="29"/>
        <v>688.64699164530259</v>
      </c>
      <c r="M76" s="306">
        <f t="shared" ca="1" si="45"/>
        <v>1.4373822251436825</v>
      </c>
      <c r="N76" s="304">
        <f t="shared" ca="1" si="46"/>
        <v>82.355935047856093</v>
      </c>
      <c r="P76" s="310">
        <f t="shared" ca="1" si="47"/>
        <v>3</v>
      </c>
      <c r="Q76" s="304">
        <f t="shared" ca="1" si="48"/>
        <v>0</v>
      </c>
      <c r="R76" s="306">
        <f t="shared" ca="1" si="49"/>
        <v>0</v>
      </c>
      <c r="S76" s="307">
        <f t="shared" ca="1" si="50"/>
        <v>3.0118999999999994</v>
      </c>
      <c r="T76" s="304">
        <f t="shared" ca="1" si="30"/>
        <v>29.546738999999995</v>
      </c>
      <c r="U76" s="311">
        <f t="shared" ca="1" si="31"/>
        <v>0</v>
      </c>
      <c r="V76" s="306">
        <f t="shared" ca="1" si="32"/>
        <v>1.1439821978016886</v>
      </c>
      <c r="W76" s="304">
        <f t="shared" ca="1" si="33"/>
        <v>42.776343308001401</v>
      </c>
      <c r="Y76" s="314" t="str">
        <f t="shared" ca="1" si="51"/>
        <v/>
      </c>
      <c r="Z76" s="315" t="str">
        <f t="shared" ca="1" si="52"/>
        <v/>
      </c>
      <c r="AA76" s="316" t="str">
        <f t="shared" ca="1" si="53"/>
        <v/>
      </c>
      <c r="AC76" s="310" t="e">
        <f t="shared" ca="1" si="54"/>
        <v>#N/A</v>
      </c>
      <c r="AD76" s="323" t="e">
        <f t="shared" ca="1" si="55"/>
        <v>#N/A</v>
      </c>
      <c r="AE76" s="324">
        <f t="shared" ca="1" si="34"/>
        <v>683.98827372778453</v>
      </c>
      <c r="AG76" s="306">
        <f t="shared" ca="1" si="56"/>
        <v>-23.977667792651864</v>
      </c>
      <c r="AH76" s="304">
        <f t="shared" ca="1" si="57"/>
        <v>-14.254718394328847</v>
      </c>
    </row>
    <row r="77" spans="1:34" x14ac:dyDescent="0.2">
      <c r="A77" s="347">
        <f t="shared" ca="1" si="35"/>
        <v>0.01</v>
      </c>
      <c r="B77" s="304">
        <f t="shared" ca="1" si="36"/>
        <v>3.9299999999999846</v>
      </c>
      <c r="D77" s="306">
        <f t="shared" ca="1" si="37"/>
        <v>-1.8891903614076817</v>
      </c>
      <c r="E77" s="307">
        <f t="shared" ca="1" si="38"/>
        <v>-23.886235161774572</v>
      </c>
      <c r="F77" s="304">
        <f t="shared" ca="1" si="39"/>
        <v>23.960827832636156</v>
      </c>
      <c r="G77" s="306">
        <f t="shared" ca="1" si="40"/>
        <v>17.987770718334694</v>
      </c>
      <c r="H77" s="307">
        <f t="shared" ca="1" si="41"/>
        <v>133.92761590440267</v>
      </c>
      <c r="I77" s="304">
        <f t="shared" ca="1" si="42"/>
        <v>135.13018240664294</v>
      </c>
      <c r="J77" s="306">
        <f t="shared" ca="1" si="43"/>
        <v>80.146968515261989</v>
      </c>
      <c r="K77" s="307">
        <f t="shared" ca="1" si="44"/>
        <v>685.32874419858661</v>
      </c>
      <c r="L77" s="304">
        <f t="shared" ca="1" si="29"/>
        <v>689.99929288876672</v>
      </c>
      <c r="M77" s="306">
        <f t="shared" ca="1" si="45"/>
        <v>1.437285658028395</v>
      </c>
      <c r="N77" s="304">
        <f t="shared" ca="1" si="46"/>
        <v>82.350402159710356</v>
      </c>
      <c r="P77" s="310">
        <f t="shared" ca="1" si="47"/>
        <v>3</v>
      </c>
      <c r="Q77" s="304">
        <f t="shared" ca="1" si="48"/>
        <v>0</v>
      </c>
      <c r="R77" s="306">
        <f t="shared" ca="1" si="49"/>
        <v>0</v>
      </c>
      <c r="S77" s="307">
        <f t="shared" ca="1" si="50"/>
        <v>3.0118999999999994</v>
      </c>
      <c r="T77" s="304">
        <f t="shared" ca="1" si="30"/>
        <v>29.546738999999995</v>
      </c>
      <c r="U77" s="311">
        <f t="shared" ca="1" si="31"/>
        <v>0</v>
      </c>
      <c r="V77" s="306">
        <f t="shared" ca="1" si="32"/>
        <v>1.1438286807500007</v>
      </c>
      <c r="W77" s="304">
        <f t="shared" ca="1" si="33"/>
        <v>42.619550925197586</v>
      </c>
      <c r="Y77" s="314" t="str">
        <f t="shared" ca="1" si="51"/>
        <v/>
      </c>
      <c r="Z77" s="315" t="str">
        <f t="shared" ca="1" si="52"/>
        <v/>
      </c>
      <c r="AA77" s="316" t="str">
        <f t="shared" ca="1" si="53"/>
        <v/>
      </c>
      <c r="AC77" s="310" t="e">
        <f t="shared" ca="1" si="54"/>
        <v>#N/A</v>
      </c>
      <c r="AD77" s="323" t="e">
        <f t="shared" ca="1" si="55"/>
        <v>#N/A</v>
      </c>
      <c r="AE77" s="324">
        <f t="shared" ca="1" si="34"/>
        <v>685.32874419858661</v>
      </c>
      <c r="AG77" s="306">
        <f t="shared" ca="1" si="56"/>
        <v>-23.925268483263341</v>
      </c>
      <c r="AH77" s="304">
        <f t="shared" ca="1" si="57"/>
        <v>-14.202444738537604</v>
      </c>
    </row>
    <row r="78" spans="1:34" x14ac:dyDescent="0.2">
      <c r="A78" s="347">
        <f t="shared" ca="1" si="35"/>
        <v>0.01</v>
      </c>
      <c r="B78" s="304">
        <f t="shared" ca="1" si="36"/>
        <v>3.9399999999999844</v>
      </c>
      <c r="D78" s="306">
        <f t="shared" ca="1" si="37"/>
        <v>-1.8836200344660705</v>
      </c>
      <c r="E78" s="307">
        <f t="shared" ca="1" si="38"/>
        <v>-23.834458307592026</v>
      </c>
      <c r="F78" s="304">
        <f t="shared" ca="1" si="39"/>
        <v>23.908773018509013</v>
      </c>
      <c r="G78" s="306">
        <f t="shared" ca="1" si="40"/>
        <v>17.968934517990032</v>
      </c>
      <c r="H78" s="307">
        <f t="shared" ca="1" si="41"/>
        <v>133.68927132132674</v>
      </c>
      <c r="I78" s="304">
        <f t="shared" ca="1" si="42"/>
        <v>134.89145219078608</v>
      </c>
      <c r="J78" s="306">
        <f t="shared" ca="1" si="43"/>
        <v>80.326752041443612</v>
      </c>
      <c r="K78" s="307">
        <f t="shared" ca="1" si="44"/>
        <v>686.66682863471522</v>
      </c>
      <c r="L78" s="304">
        <f t="shared" ca="1" si="29"/>
        <v>691.34920310996597</v>
      </c>
      <c r="M78" s="306">
        <f t="shared" ca="1" si="45"/>
        <v>1.4371888504050738</v>
      </c>
      <c r="N78" s="304">
        <f t="shared" ca="1" si="46"/>
        <v>82.34485549146936</v>
      </c>
      <c r="P78" s="310">
        <f t="shared" ca="1" si="47"/>
        <v>3</v>
      </c>
      <c r="Q78" s="304">
        <f t="shared" ca="1" si="48"/>
        <v>0</v>
      </c>
      <c r="R78" s="306">
        <f t="shared" ca="1" si="49"/>
        <v>0</v>
      </c>
      <c r="S78" s="307">
        <f t="shared" ca="1" si="50"/>
        <v>3.0118999999999994</v>
      </c>
      <c r="T78" s="304">
        <f t="shared" ca="1" si="30"/>
        <v>29.546738999999995</v>
      </c>
      <c r="U78" s="311">
        <f t="shared" ca="1" si="31"/>
        <v>0</v>
      </c>
      <c r="V78" s="306">
        <f t="shared" ca="1" si="32"/>
        <v>1.1436754568006893</v>
      </c>
      <c r="W78" s="304">
        <f t="shared" ca="1" si="33"/>
        <v>42.463405686827393</v>
      </c>
      <c r="Y78" s="314" t="str">
        <f t="shared" ca="1" si="51"/>
        <v/>
      </c>
      <c r="Z78" s="315" t="str">
        <f t="shared" ca="1" si="52"/>
        <v/>
      </c>
      <c r="AA78" s="316" t="str">
        <f t="shared" ca="1" si="53"/>
        <v/>
      </c>
      <c r="AC78" s="310" t="e">
        <f t="shared" ca="1" si="54"/>
        <v>#N/A</v>
      </c>
      <c r="AD78" s="323" t="e">
        <f t="shared" ca="1" si="55"/>
        <v>#N/A</v>
      </c>
      <c r="AE78" s="324">
        <f t="shared" ca="1" si="34"/>
        <v>686.66682863471522</v>
      </c>
      <c r="AG78" s="306">
        <f t="shared" ca="1" si="56"/>
        <v>-23.873084793901192</v>
      </c>
      <c r="AH78" s="304">
        <f t="shared" ca="1" si="57"/>
        <v>-14.150387106211227</v>
      </c>
    </row>
    <row r="79" spans="1:34" x14ac:dyDescent="0.2">
      <c r="A79" s="347">
        <f t="shared" ca="1" si="35"/>
        <v>0.01</v>
      </c>
      <c r="B79" s="304">
        <f t="shared" ca="1" si="36"/>
        <v>3.9499999999999842</v>
      </c>
      <c r="D79" s="306">
        <f t="shared" ca="1" si="37"/>
        <v>-1.8780717077727458</v>
      </c>
      <c r="E79" s="307">
        <f t="shared" ca="1" si="38"/>
        <v>-23.782895156914584</v>
      </c>
      <c r="F79" s="304">
        <f t="shared" ca="1" si="39"/>
        <v>23.856933067440323</v>
      </c>
      <c r="G79" s="306">
        <f t="shared" ca="1" si="40"/>
        <v>17.950153800912304</v>
      </c>
      <c r="H79" s="307">
        <f t="shared" ca="1" si="41"/>
        <v>133.45144236975759</v>
      </c>
      <c r="I79" s="304">
        <f t="shared" ca="1" si="42"/>
        <v>134.65324166927857</v>
      </c>
      <c r="J79" s="306">
        <f t="shared" ca="1" si="43"/>
        <v>80.506347483038127</v>
      </c>
      <c r="K79" s="307">
        <f t="shared" ca="1" si="44"/>
        <v>688.00253220317063</v>
      </c>
      <c r="L79" s="304">
        <f t="shared" ca="1" si="29"/>
        <v>692.69672750997927</v>
      </c>
      <c r="M79" s="306">
        <f t="shared" ca="1" si="45"/>
        <v>1.4370918016227168</v>
      </c>
      <c r="N79" s="304">
        <f t="shared" ca="1" si="46"/>
        <v>82.339295005833421</v>
      </c>
      <c r="P79" s="310">
        <f t="shared" ca="1" si="47"/>
        <v>3</v>
      </c>
      <c r="Q79" s="304">
        <f t="shared" ca="1" si="48"/>
        <v>0</v>
      </c>
      <c r="R79" s="306">
        <f t="shared" ca="1" si="49"/>
        <v>0</v>
      </c>
      <c r="S79" s="307">
        <f t="shared" ca="1" si="50"/>
        <v>3.0118999999999994</v>
      </c>
      <c r="T79" s="304">
        <f t="shared" ca="1" si="30"/>
        <v>29.546738999999995</v>
      </c>
      <c r="U79" s="311">
        <f t="shared" ca="1" si="31"/>
        <v>0</v>
      </c>
      <c r="V79" s="306">
        <f t="shared" ca="1" si="32"/>
        <v>1.143522525252308</v>
      </c>
      <c r="W79" s="304">
        <f t="shared" ca="1" si="33"/>
        <v>42.307904120055525</v>
      </c>
      <c r="Y79" s="314" t="str">
        <f t="shared" ca="1" si="51"/>
        <v/>
      </c>
      <c r="Z79" s="315" t="str">
        <f t="shared" ca="1" si="52"/>
        <v/>
      </c>
      <c r="AA79" s="316" t="str">
        <f t="shared" ca="1" si="53"/>
        <v/>
      </c>
      <c r="AC79" s="310" t="e">
        <f t="shared" ca="1" si="54"/>
        <v>#N/A</v>
      </c>
      <c r="AD79" s="323" t="e">
        <f t="shared" ca="1" si="55"/>
        <v>#N/A</v>
      </c>
      <c r="AE79" s="324">
        <f t="shared" ca="1" si="34"/>
        <v>688.00253220317063</v>
      </c>
      <c r="AG79" s="306">
        <f t="shared" ca="1" si="56"/>
        <v>-23.821115562102054</v>
      </c>
      <c r="AH79" s="304">
        <f t="shared" ca="1" si="57"/>
        <v>-14.098544336408048</v>
      </c>
    </row>
    <row r="80" spans="1:34" x14ac:dyDescent="0.2">
      <c r="A80" s="347">
        <f t="shared" ca="1" si="35"/>
        <v>0.01</v>
      </c>
      <c r="B80" s="304">
        <f t="shared" ca="1" si="36"/>
        <v>3.959999999999984</v>
      </c>
      <c r="D80" s="306">
        <f t="shared" ca="1" si="37"/>
        <v>-1.8725452615057827</v>
      </c>
      <c r="E80" s="307">
        <f t="shared" ca="1" si="38"/>
        <v>-23.731544562916266</v>
      </c>
      <c r="F80" s="304">
        <f t="shared" ca="1" si="39"/>
        <v>23.805306826379457</v>
      </c>
      <c r="G80" s="306">
        <f t="shared" ca="1" si="40"/>
        <v>17.931428348297246</v>
      </c>
      <c r="H80" s="307">
        <f t="shared" ca="1" si="41"/>
        <v>133.21412692412844</v>
      </c>
      <c r="I80" s="304">
        <f t="shared" ca="1" si="42"/>
        <v>134.41554870909809</v>
      </c>
      <c r="J80" s="306">
        <f t="shared" ca="1" si="43"/>
        <v>80.685755393784177</v>
      </c>
      <c r="K80" s="307">
        <f t="shared" ca="1" si="44"/>
        <v>689.33586004964002</v>
      </c>
      <c r="L80" s="304">
        <f t="shared" ca="1" si="29"/>
        <v>694.04187126847216</v>
      </c>
      <c r="M80" s="306">
        <f t="shared" ca="1" si="45"/>
        <v>1.4369945110276514</v>
      </c>
      <c r="N80" s="304">
        <f t="shared" ca="1" si="46"/>
        <v>82.333720665349858</v>
      </c>
      <c r="P80" s="310">
        <f t="shared" ca="1" si="47"/>
        <v>3</v>
      </c>
      <c r="Q80" s="304">
        <f t="shared" ca="1" si="48"/>
        <v>0</v>
      </c>
      <c r="R80" s="306">
        <f t="shared" ca="1" si="49"/>
        <v>0</v>
      </c>
      <c r="S80" s="307">
        <f t="shared" ca="1" si="50"/>
        <v>3.0118999999999994</v>
      </c>
      <c r="T80" s="304">
        <f t="shared" ca="1" si="30"/>
        <v>29.546738999999995</v>
      </c>
      <c r="U80" s="311">
        <f t="shared" ca="1" si="31"/>
        <v>0</v>
      </c>
      <c r="V80" s="306">
        <f t="shared" ca="1" si="32"/>
        <v>1.1433698854063863</v>
      </c>
      <c r="W80" s="304">
        <f t="shared" ca="1" si="33"/>
        <v>42.153042775656921</v>
      </c>
      <c r="Y80" s="314" t="str">
        <f t="shared" ca="1" si="51"/>
        <v/>
      </c>
      <c r="Z80" s="315" t="str">
        <f t="shared" ca="1" si="52"/>
        <v/>
      </c>
      <c r="AA80" s="316" t="str">
        <f t="shared" ca="1" si="53"/>
        <v/>
      </c>
      <c r="AC80" s="310" t="e">
        <f t="shared" ca="1" si="54"/>
        <v>#N/A</v>
      </c>
      <c r="AD80" s="323" t="e">
        <f t="shared" ca="1" si="55"/>
        <v>#N/A</v>
      </c>
      <c r="AE80" s="324">
        <f t="shared" ca="1" si="34"/>
        <v>689.33586004964002</v>
      </c>
      <c r="AG80" s="306">
        <f t="shared" ca="1" si="56"/>
        <v>-23.769359633298613</v>
      </c>
      <c r="AH80" s="304">
        <f t="shared" ca="1" si="57"/>
        <v>-14.04691527609002</v>
      </c>
    </row>
    <row r="81" spans="1:34" x14ac:dyDescent="0.2">
      <c r="A81" s="347">
        <f t="shared" ca="1" si="35"/>
        <v>0.01</v>
      </c>
      <c r="B81" s="304">
        <f t="shared" ca="1" si="36"/>
        <v>3.9699999999999838</v>
      </c>
      <c r="D81" s="306">
        <f t="shared" ca="1" si="37"/>
        <v>-1.8670405766554479</v>
      </c>
      <c r="E81" s="307">
        <f t="shared" ca="1" si="38"/>
        <v>-23.680405386567813</v>
      </c>
      <c r="F81" s="304">
        <f t="shared" ca="1" si="39"/>
        <v>23.753893150114738</v>
      </c>
      <c r="G81" s="306">
        <f t="shared" ca="1" si="40"/>
        <v>17.912757942530693</v>
      </c>
      <c r="H81" s="307">
        <f t="shared" ca="1" si="41"/>
        <v>132.97732287026275</v>
      </c>
      <c r="I81" s="304">
        <f t="shared" ca="1" si="42"/>
        <v>134.17837118868971</v>
      </c>
      <c r="J81" s="306">
        <f t="shared" ca="1" si="43"/>
        <v>80.864976325238317</v>
      </c>
      <c r="K81" s="307">
        <f t="shared" ca="1" si="44"/>
        <v>690.66681729861193</v>
      </c>
      <c r="L81" s="304">
        <f t="shared" ca="1" si="29"/>
        <v>695.38463954381075</v>
      </c>
      <c r="M81" s="306">
        <f t="shared" ca="1" si="45"/>
        <v>1.4368969779635203</v>
      </c>
      <c r="N81" s="304">
        <f t="shared" ca="1" si="46"/>
        <v>82.328132432412175</v>
      </c>
      <c r="P81" s="310">
        <f t="shared" ca="1" si="47"/>
        <v>3</v>
      </c>
      <c r="Q81" s="304">
        <f t="shared" ca="1" si="48"/>
        <v>0</v>
      </c>
      <c r="R81" s="306">
        <f t="shared" ca="1" si="49"/>
        <v>0</v>
      </c>
      <c r="S81" s="307">
        <f t="shared" ca="1" si="50"/>
        <v>3.0118999999999994</v>
      </c>
      <c r="T81" s="304">
        <f t="shared" ca="1" si="30"/>
        <v>29.546738999999995</v>
      </c>
      <c r="U81" s="311">
        <f t="shared" ca="1" si="31"/>
        <v>0</v>
      </c>
      <c r="V81" s="306">
        <f t="shared" ca="1" si="32"/>
        <v>1.1432175365674115</v>
      </c>
      <c r="W81" s="304">
        <f t="shared" ca="1" si="33"/>
        <v>41.998818227824295</v>
      </c>
      <c r="Y81" s="314" t="str">
        <f t="shared" ca="1" si="51"/>
        <v/>
      </c>
      <c r="Z81" s="315" t="str">
        <f t="shared" ca="1" si="52"/>
        <v/>
      </c>
      <c r="AA81" s="316" t="str">
        <f t="shared" ca="1" si="53"/>
        <v/>
      </c>
      <c r="AC81" s="310" t="e">
        <f t="shared" ca="1" si="54"/>
        <v>#N/A</v>
      </c>
      <c r="AD81" s="323" t="e">
        <f t="shared" ca="1" si="55"/>
        <v>#N/A</v>
      </c>
      <c r="AE81" s="324">
        <f t="shared" ca="1" si="34"/>
        <v>690.66681729861193</v>
      </c>
      <c r="AG81" s="306">
        <f t="shared" ca="1" si="56"/>
        <v>-23.717815860754904</v>
      </c>
      <c r="AH81" s="304">
        <f t="shared" ca="1" si="57"/>
        <v>-13.99549878005808</v>
      </c>
    </row>
    <row r="82" spans="1:34" x14ac:dyDescent="0.2">
      <c r="A82" s="347">
        <f t="shared" ca="1" si="35"/>
        <v>0.01</v>
      </c>
      <c r="B82" s="304">
        <f t="shared" ca="1" si="36"/>
        <v>3.9799999999999836</v>
      </c>
      <c r="D82" s="306">
        <f t="shared" ca="1" si="37"/>
        <v>-1.8615575350176028</v>
      </c>
      <c r="E82" s="307">
        <f t="shared" ca="1" si="38"/>
        <v>-23.629476496573112</v>
      </c>
      <c r="F82" s="304">
        <f t="shared" ca="1" si="39"/>
        <v>23.702690901209547</v>
      </c>
      <c r="G82" s="306">
        <f t="shared" ca="1" si="40"/>
        <v>17.894142367180518</v>
      </c>
      <c r="H82" s="307">
        <f t="shared" ca="1" si="41"/>
        <v>132.74102810529703</v>
      </c>
      <c r="I82" s="304">
        <f t="shared" ca="1" si="42"/>
        <v>133.94170699788839</v>
      </c>
      <c r="J82" s="306">
        <f t="shared" ca="1" si="43"/>
        <v>81.044010826786874</v>
      </c>
      <c r="K82" s="307">
        <f t="shared" ca="1" si="44"/>
        <v>691.99540905348977</v>
      </c>
      <c r="L82" s="304">
        <f t="shared" ca="1" si="29"/>
        <v>696.72503747317637</v>
      </c>
      <c r="M82" s="306">
        <f t="shared" ca="1" si="45"/>
        <v>1.4367992017712701</v>
      </c>
      <c r="N82" s="304">
        <f t="shared" ca="1" si="46"/>
        <v>82.322530269259374</v>
      </c>
      <c r="P82" s="310">
        <f t="shared" ca="1" si="47"/>
        <v>3</v>
      </c>
      <c r="Q82" s="304">
        <f t="shared" ca="1" si="48"/>
        <v>0</v>
      </c>
      <c r="R82" s="306">
        <f t="shared" ca="1" si="49"/>
        <v>0</v>
      </c>
      <c r="S82" s="307">
        <f t="shared" ca="1" si="50"/>
        <v>3.0118999999999994</v>
      </c>
      <c r="T82" s="304">
        <f t="shared" ca="1" si="30"/>
        <v>29.546738999999995</v>
      </c>
      <c r="U82" s="311">
        <f t="shared" ca="1" si="31"/>
        <v>0</v>
      </c>
      <c r="V82" s="306">
        <f t="shared" ca="1" si="32"/>
        <v>1.1430654780428158</v>
      </c>
      <c r="W82" s="304">
        <f t="shared" ca="1" si="33"/>
        <v>41.845227073977611</v>
      </c>
      <c r="Y82" s="314" t="str">
        <f t="shared" ca="1" si="51"/>
        <v/>
      </c>
      <c r="Z82" s="315" t="str">
        <f t="shared" ca="1" si="52"/>
        <v/>
      </c>
      <c r="AA82" s="316" t="str">
        <f t="shared" ca="1" si="53"/>
        <v/>
      </c>
      <c r="AC82" s="310" t="e">
        <f t="shared" ca="1" si="54"/>
        <v>#N/A</v>
      </c>
      <c r="AD82" s="323" t="e">
        <f t="shared" ca="1" si="55"/>
        <v>#N/A</v>
      </c>
      <c r="AE82" s="324">
        <f t="shared" ca="1" si="34"/>
        <v>691.99540905348977</v>
      </c>
      <c r="AG82" s="306">
        <f t="shared" ca="1" si="56"/>
        <v>-23.666483105502376</v>
      </c>
      <c r="AH82" s="304">
        <f t="shared" ca="1" si="57"/>
        <v>-13.944293710888244</v>
      </c>
    </row>
    <row r="83" spans="1:34" x14ac:dyDescent="0.2">
      <c r="A83" s="347">
        <f t="shared" ca="1" si="35"/>
        <v>0.01</v>
      </c>
      <c r="B83" s="304">
        <f t="shared" ca="1" si="36"/>
        <v>3.9899999999999833</v>
      </c>
      <c r="D83" s="306">
        <f t="shared" ca="1" si="37"/>
        <v>-1.8560960191871214</v>
      </c>
      <c r="E83" s="307">
        <f t="shared" ca="1" si="38"/>
        <v>-23.578756769306317</v>
      </c>
      <c r="F83" s="304">
        <f t="shared" ca="1" si="39"/>
        <v>23.651698949939107</v>
      </c>
      <c r="G83" s="306">
        <f t="shared" ca="1" si="40"/>
        <v>17.875581406988648</v>
      </c>
      <c r="H83" s="307">
        <f t="shared" ca="1" si="41"/>
        <v>132.50524053760398</v>
      </c>
      <c r="I83" s="304">
        <f t="shared" ca="1" si="42"/>
        <v>133.70555403784155</v>
      </c>
      <c r="J83" s="306">
        <f t="shared" ca="1" si="43"/>
        <v>81.222859445657718</v>
      </c>
      <c r="K83" s="307">
        <f t="shared" ca="1" si="44"/>
        <v>693.32164039670431</v>
      </c>
      <c r="L83" s="304">
        <f t="shared" ca="1" si="29"/>
        <v>698.06307017267864</v>
      </c>
      <c r="M83" s="306">
        <f t="shared" ca="1" si="45"/>
        <v>1.4367011817891373</v>
      </c>
      <c r="N83" s="304">
        <f t="shared" ca="1" si="46"/>
        <v>82.316914137975218</v>
      </c>
      <c r="P83" s="310">
        <f t="shared" ca="1" si="47"/>
        <v>3</v>
      </c>
      <c r="Q83" s="304">
        <f t="shared" ca="1" si="48"/>
        <v>0</v>
      </c>
      <c r="R83" s="306">
        <f t="shared" ca="1" si="49"/>
        <v>0</v>
      </c>
      <c r="S83" s="307">
        <f t="shared" ca="1" si="50"/>
        <v>3.0118999999999994</v>
      </c>
      <c r="T83" s="304">
        <f t="shared" ca="1" si="30"/>
        <v>29.546738999999995</v>
      </c>
      <c r="U83" s="311">
        <f t="shared" ca="1" si="31"/>
        <v>0</v>
      </c>
      <c r="V83" s="306">
        <f t="shared" ca="1" si="32"/>
        <v>1.142913709142958</v>
      </c>
      <c r="W83" s="304">
        <f t="shared" ca="1" si="33"/>
        <v>41.692265934574834</v>
      </c>
      <c r="Y83" s="314" t="str">
        <f t="shared" ca="1" si="51"/>
        <v/>
      </c>
      <c r="Z83" s="315" t="str">
        <f t="shared" ca="1" si="52"/>
        <v/>
      </c>
      <c r="AA83" s="316" t="str">
        <f t="shared" ca="1" si="53"/>
        <v/>
      </c>
      <c r="AC83" s="310" t="e">
        <f t="shared" ca="1" si="54"/>
        <v>#N/A</v>
      </c>
      <c r="AD83" s="323" t="e">
        <f t="shared" ca="1" si="55"/>
        <v>#N/A</v>
      </c>
      <c r="AE83" s="324">
        <f t="shared" ca="1" si="34"/>
        <v>693.32164039670431</v>
      </c>
      <c r="AG83" s="306">
        <f t="shared" ca="1" si="56"/>
        <v>-23.615360236276594</v>
      </c>
      <c r="AH83" s="304">
        <f t="shared" ca="1" si="57"/>
        <v>-13.893298938868362</v>
      </c>
    </row>
    <row r="84" spans="1:34" x14ac:dyDescent="0.2">
      <c r="A84" s="347">
        <f t="shared" ca="1" si="35"/>
        <v>0.01</v>
      </c>
      <c r="B84" s="304">
        <f t="shared" ca="1" si="36"/>
        <v>3.9999999999999831</v>
      </c>
      <c r="D84" s="306">
        <f t="shared" ca="1" si="37"/>
        <v>-1.8506559125513855</v>
      </c>
      <c r="E84" s="307">
        <f t="shared" ca="1" si="38"/>
        <v>-23.528245088749312</v>
      </c>
      <c r="F84" s="304">
        <f t="shared" ca="1" si="39"/>
        <v>23.600916174227592</v>
      </c>
      <c r="G84" s="306">
        <f t="shared" ca="1" si="40"/>
        <v>17.857074847863135</v>
      </c>
      <c r="H84" s="307">
        <f t="shared" ca="1" si="41"/>
        <v>132.26995808671649</v>
      </c>
      <c r="I84" s="304">
        <f t="shared" ca="1" si="42"/>
        <v>133.46991022093303</v>
      </c>
      <c r="J84" s="306">
        <f t="shared" ca="1" si="43"/>
        <v>81.401522726931972</v>
      </c>
      <c r="K84" s="307">
        <f t="shared" ca="1" si="44"/>
        <v>694.64551638982596</v>
      </c>
      <c r="L84" s="304">
        <f t="shared" ca="1" si="29"/>
        <v>699.39874273746818</v>
      </c>
      <c r="M84" s="306">
        <f t="shared" ca="1" si="45"/>
        <v>1.4366029173526358</v>
      </c>
      <c r="N84" s="304">
        <f t="shared" ca="1" si="46"/>
        <v>82.311284000487447</v>
      </c>
      <c r="P84" s="310">
        <f t="shared" ca="1" si="47"/>
        <v>3</v>
      </c>
      <c r="Q84" s="304">
        <f t="shared" ca="1" si="48"/>
        <v>0</v>
      </c>
      <c r="R84" s="306">
        <f t="shared" ca="1" si="49"/>
        <v>0</v>
      </c>
      <c r="S84" s="307">
        <f t="shared" ca="1" si="50"/>
        <v>3.0118999999999994</v>
      </c>
      <c r="T84" s="304">
        <f t="shared" ca="1" si="30"/>
        <v>29.546738999999995</v>
      </c>
      <c r="U84" s="311">
        <f t="shared" ca="1" si="31"/>
        <v>0</v>
      </c>
      <c r="V84" s="306">
        <f t="shared" ca="1" si="32"/>
        <v>1.1427622291811084</v>
      </c>
      <c r="W84" s="304">
        <f t="shared" ca="1" si="33"/>
        <v>41.539931452925124</v>
      </c>
      <c r="Y84" s="314" t="str">
        <f t="shared" ca="1" si="51"/>
        <v/>
      </c>
      <c r="Z84" s="315" t="str">
        <f t="shared" ca="1" si="52"/>
        <v/>
      </c>
      <c r="AA84" s="316" t="str">
        <f t="shared" ca="1" si="53"/>
        <v/>
      </c>
      <c r="AC84" s="310">
        <f t="shared" ca="1" si="54"/>
        <v>3.9999999999999831</v>
      </c>
      <c r="AD84" s="323">
        <f t="shared" ca="1" si="55"/>
        <v>81.401522726931972</v>
      </c>
      <c r="AE84" s="324">
        <f t="shared" ca="1" si="34"/>
        <v>694.64551638982596</v>
      </c>
      <c r="AG84" s="306">
        <f t="shared" ca="1" si="56"/>
        <v>-23.564446129454346</v>
      </c>
      <c r="AH84" s="304">
        <f t="shared" ca="1" si="57"/>
        <v>-13.842513341935271</v>
      </c>
    </row>
    <row r="85" spans="1:34" x14ac:dyDescent="0.2">
      <c r="A85" s="347">
        <f t="shared" ca="1" si="35"/>
        <v>0.01</v>
      </c>
      <c r="B85" s="304">
        <f t="shared" ca="1" si="36"/>
        <v>4.0099999999999829</v>
      </c>
      <c r="D85" s="306">
        <f t="shared" ca="1" si="37"/>
        <v>-1.8452370992838558</v>
      </c>
      <c r="E85" s="307">
        <f t="shared" ca="1" si="38"/>
        <v>-23.477940346430049</v>
      </c>
      <c r="F85" s="304">
        <f t="shared" ca="1" si="39"/>
        <v>23.550341459586132</v>
      </c>
      <c r="G85" s="306">
        <f t="shared" ca="1" si="40"/>
        <v>17.838622476870295</v>
      </c>
      <c r="H85" s="307">
        <f t="shared" ca="1" si="41"/>
        <v>132.03517868325218</v>
      </c>
      <c r="I85" s="304">
        <f t="shared" ca="1" si="42"/>
        <v>133.2347734707071</v>
      </c>
      <c r="J85" s="306">
        <f t="shared" ca="1" si="43"/>
        <v>81.580001213555633</v>
      </c>
      <c r="K85" s="307">
        <f t="shared" ca="1" si="44"/>
        <v>695.96704207367577</v>
      </c>
      <c r="L85" s="304">
        <f t="shared" ca="1" si="29"/>
        <v>700.73206024184833</v>
      </c>
      <c r="M85" s="306">
        <f t="shared" ca="1" si="45"/>
        <v>1.4365044077945446</v>
      </c>
      <c r="N85" s="304">
        <f t="shared" ca="1" si="46"/>
        <v>82.305639818567116</v>
      </c>
      <c r="P85" s="310">
        <f t="shared" ca="1" si="47"/>
        <v>3</v>
      </c>
      <c r="Q85" s="304">
        <f t="shared" ca="1" si="48"/>
        <v>0</v>
      </c>
      <c r="R85" s="306">
        <f t="shared" ca="1" si="49"/>
        <v>0</v>
      </c>
      <c r="S85" s="307">
        <f t="shared" ca="1" si="50"/>
        <v>3.0118999999999994</v>
      </c>
      <c r="T85" s="304">
        <f t="shared" ca="1" si="30"/>
        <v>29.546738999999995</v>
      </c>
      <c r="U85" s="311">
        <f t="shared" ca="1" si="31"/>
        <v>0</v>
      </c>
      <c r="V85" s="306">
        <f t="shared" ca="1" si="32"/>
        <v>1.1426110374734315</v>
      </c>
      <c r="W85" s="304">
        <f t="shared" ca="1" si="33"/>
        <v>41.388220295003315</v>
      </c>
      <c r="Y85" s="314" t="str">
        <f t="shared" ca="1" si="51"/>
        <v/>
      </c>
      <c r="Z85" s="315" t="str">
        <f t="shared" ca="1" si="52"/>
        <v/>
      </c>
      <c r="AA85" s="316" t="str">
        <f t="shared" ca="1" si="53"/>
        <v/>
      </c>
      <c r="AC85" s="310" t="e">
        <f t="shared" ca="1" si="54"/>
        <v>#N/A</v>
      </c>
      <c r="AD85" s="323" t="e">
        <f t="shared" ca="1" si="55"/>
        <v>#N/A</v>
      </c>
      <c r="AE85" s="324">
        <f t="shared" ca="1" si="34"/>
        <v>695.96704207367577</v>
      </c>
      <c r="AG85" s="306">
        <f t="shared" ca="1" si="56"/>
        <v>-23.513739668991583</v>
      </c>
      <c r="AH85" s="304">
        <f t="shared" ca="1" si="57"/>
        <v>-13.791935805612781</v>
      </c>
    </row>
    <row r="86" spans="1:34" x14ac:dyDescent="0.2">
      <c r="A86" s="347">
        <f t="shared" ca="1" si="35"/>
        <v>0.01</v>
      </c>
      <c r="B86" s="304">
        <f t="shared" ca="1" si="36"/>
        <v>4.0199999999999827</v>
      </c>
      <c r="D86" s="306">
        <f t="shared" ca="1" si="37"/>
        <v>-1.8398394643376677</v>
      </c>
      <c r="E86" s="307">
        <f t="shared" ca="1" si="38"/>
        <v>-23.427841441361277</v>
      </c>
      <c r="F86" s="304">
        <f t="shared" ca="1" si="39"/>
        <v>23.499973699051225</v>
      </c>
      <c r="G86" s="306">
        <f t="shared" ca="1" si="40"/>
        <v>17.820224082226918</v>
      </c>
      <c r="H86" s="307">
        <f t="shared" ca="1" si="41"/>
        <v>131.80090026883857</v>
      </c>
      <c r="I86" s="304">
        <f t="shared" ca="1" si="42"/>
        <v>133.00014172179334</v>
      </c>
      <c r="J86" s="306">
        <f t="shared" ca="1" si="43"/>
        <v>81.758295446351113</v>
      </c>
      <c r="K86" s="307">
        <f t="shared" ca="1" si="44"/>
        <v>697.28622246843622</v>
      </c>
      <c r="L86" s="304">
        <f t="shared" ca="1" si="29"/>
        <v>702.06302773938626</v>
      </c>
      <c r="M86" s="306">
        <f t="shared" ca="1" si="45"/>
        <v>1.4364056524448929</v>
      </c>
      <c r="N86" s="304">
        <f t="shared" ca="1" si="46"/>
        <v>82.299981553827749</v>
      </c>
      <c r="P86" s="310">
        <f t="shared" ca="1" si="47"/>
        <v>3</v>
      </c>
      <c r="Q86" s="304">
        <f t="shared" ca="1" si="48"/>
        <v>0</v>
      </c>
      <c r="R86" s="306">
        <f t="shared" ca="1" si="49"/>
        <v>0</v>
      </c>
      <c r="S86" s="307">
        <f t="shared" ca="1" si="50"/>
        <v>3.0118999999999994</v>
      </c>
      <c r="T86" s="304">
        <f t="shared" ca="1" si="30"/>
        <v>29.546738999999995</v>
      </c>
      <c r="U86" s="311">
        <f t="shared" ca="1" si="31"/>
        <v>0</v>
      </c>
      <c r="V86" s="306">
        <f t="shared" ca="1" si="32"/>
        <v>1.1424601333389726</v>
      </c>
      <c r="W86" s="304">
        <f t="shared" ca="1" si="33"/>
        <v>41.23712914926643</v>
      </c>
      <c r="Y86" s="314" t="str">
        <f t="shared" ca="1" si="51"/>
        <v/>
      </c>
      <c r="Z86" s="315" t="str">
        <f t="shared" ca="1" si="52"/>
        <v/>
      </c>
      <c r="AA86" s="316" t="str">
        <f t="shared" ca="1" si="53"/>
        <v/>
      </c>
      <c r="AC86" s="310" t="e">
        <f t="shared" ca="1" si="54"/>
        <v>#N/A</v>
      </c>
      <c r="AD86" s="323" t="e">
        <f t="shared" ca="1" si="55"/>
        <v>#N/A</v>
      </c>
      <c r="AE86" s="324">
        <f t="shared" ca="1" si="34"/>
        <v>697.28622246843622</v>
      </c>
      <c r="AG86" s="306">
        <f t="shared" ca="1" si="56"/>
        <v>-23.463239746361786</v>
      </c>
      <c r="AH86" s="304">
        <f t="shared" ca="1" si="57"/>
        <v>-13.741565222950072</v>
      </c>
    </row>
    <row r="87" spans="1:34" x14ac:dyDescent="0.2">
      <c r="A87" s="347">
        <f t="shared" ca="1" si="35"/>
        <v>0.01</v>
      </c>
      <c r="B87" s="304">
        <f t="shared" ca="1" si="36"/>
        <v>4.0299999999999825</v>
      </c>
      <c r="D87" s="306">
        <f t="shared" ca="1" si="37"/>
        <v>-1.8344628934393423</v>
      </c>
      <c r="E87" s="307">
        <f t="shared" ca="1" si="38"/>
        <v>-23.377947279979942</v>
      </c>
      <c r="F87" s="304">
        <f t="shared" ca="1" si="39"/>
        <v>23.449811793123786</v>
      </c>
      <c r="G87" s="306">
        <f t="shared" ca="1" si="40"/>
        <v>17.801879453292525</v>
      </c>
      <c r="H87" s="307">
        <f t="shared" ca="1" si="41"/>
        <v>131.56712079603878</v>
      </c>
      <c r="I87" s="304">
        <f t="shared" ca="1" si="42"/>
        <v>132.76601291983209</v>
      </c>
      <c r="J87" s="306">
        <f t="shared" ca="1" si="43"/>
        <v>81.936405964028708</v>
      </c>
      <c r="K87" s="307">
        <f t="shared" ca="1" si="44"/>
        <v>698.60306257376055</v>
      </c>
      <c r="L87" s="304">
        <f t="shared" ca="1" si="29"/>
        <v>703.39165026302362</v>
      </c>
      <c r="M87" s="306">
        <f t="shared" ca="1" si="45"/>
        <v>1.436306650630949</v>
      </c>
      <c r="N87" s="304">
        <f t="shared" ca="1" si="46"/>
        <v>82.29430916772462</v>
      </c>
      <c r="P87" s="310">
        <f t="shared" ca="1" si="47"/>
        <v>3</v>
      </c>
      <c r="Q87" s="304">
        <f t="shared" ca="1" si="48"/>
        <v>0</v>
      </c>
      <c r="R87" s="306">
        <f t="shared" ca="1" si="49"/>
        <v>0</v>
      </c>
      <c r="S87" s="307">
        <f t="shared" ca="1" si="50"/>
        <v>3.0118999999999994</v>
      </c>
      <c r="T87" s="304">
        <f t="shared" ca="1" si="30"/>
        <v>29.546738999999995</v>
      </c>
      <c r="U87" s="311">
        <f t="shared" ca="1" si="31"/>
        <v>0</v>
      </c>
      <c r="V87" s="306">
        <f t="shared" ca="1" si="32"/>
        <v>1.142309516099639</v>
      </c>
      <c r="W87" s="304">
        <f t="shared" ca="1" si="33"/>
        <v>41.086654726471785</v>
      </c>
      <c r="Y87" s="314" t="str">
        <f t="shared" ca="1" si="51"/>
        <v/>
      </c>
      <c r="Z87" s="315" t="str">
        <f t="shared" ca="1" si="52"/>
        <v/>
      </c>
      <c r="AA87" s="316" t="str">
        <f t="shared" ca="1" si="53"/>
        <v/>
      </c>
      <c r="AC87" s="310" t="e">
        <f t="shared" ca="1" si="54"/>
        <v>#N/A</v>
      </c>
      <c r="AD87" s="323" t="e">
        <f t="shared" ca="1" si="55"/>
        <v>#N/A</v>
      </c>
      <c r="AE87" s="324">
        <f t="shared" ca="1" si="34"/>
        <v>698.60306257376055</v>
      </c>
      <c r="AG87" s="306">
        <f t="shared" ca="1" si="56"/>
        <v>-23.412945260494983</v>
      </c>
      <c r="AH87" s="304">
        <f t="shared" ca="1" si="57"/>
        <v>-13.691400494460785</v>
      </c>
    </row>
    <row r="88" spans="1:34" x14ac:dyDescent="0.2">
      <c r="A88" s="347">
        <f t="shared" ca="1" si="35"/>
        <v>0.01</v>
      </c>
      <c r="B88" s="304">
        <f t="shared" ca="1" si="36"/>
        <v>4.0399999999999823</v>
      </c>
      <c r="D88" s="306">
        <f t="shared" ca="1" si="37"/>
        <v>-1.8291072730824984</v>
      </c>
      <c r="E88" s="307">
        <f t="shared" ca="1" si="38"/>
        <v>-23.328256776087144</v>
      </c>
      <c r="F88" s="304">
        <f t="shared" ca="1" si="39"/>
        <v>23.399854649708811</v>
      </c>
      <c r="G88" s="306">
        <f t="shared" ca="1" si="40"/>
        <v>17.783588380561699</v>
      </c>
      <c r="H88" s="307">
        <f t="shared" ca="1" si="41"/>
        <v>131.3338382282779</v>
      </c>
      <c r="I88" s="304">
        <f t="shared" ca="1" si="42"/>
        <v>132.53238502140042</v>
      </c>
      <c r="J88" s="306">
        <f t="shared" ca="1" si="43"/>
        <v>82.114333303197981</v>
      </c>
      <c r="K88" s="307">
        <f t="shared" ca="1" si="44"/>
        <v>699.91756736888215</v>
      </c>
      <c r="L88" s="304">
        <f t="shared" ca="1" si="29"/>
        <v>704.71793282518524</v>
      </c>
      <c r="M88" s="306">
        <f t="shared" ca="1" si="45"/>
        <v>1.4362074016772053</v>
      </c>
      <c r="N88" s="304">
        <f t="shared" ca="1" si="46"/>
        <v>82.288622621554012</v>
      </c>
      <c r="P88" s="310">
        <f t="shared" ca="1" si="47"/>
        <v>3</v>
      </c>
      <c r="Q88" s="304">
        <f t="shared" ca="1" si="48"/>
        <v>0</v>
      </c>
      <c r="R88" s="306">
        <f t="shared" ca="1" si="49"/>
        <v>0</v>
      </c>
      <c r="S88" s="307">
        <f t="shared" ca="1" si="50"/>
        <v>3.0118999999999994</v>
      </c>
      <c r="T88" s="304">
        <f t="shared" ca="1" si="30"/>
        <v>29.546738999999995</v>
      </c>
      <c r="U88" s="311">
        <f t="shared" ca="1" si="31"/>
        <v>0</v>
      </c>
      <c r="V88" s="306">
        <f t="shared" ca="1" si="32"/>
        <v>1.1421591850801887</v>
      </c>
      <c r="W88" s="304">
        <f t="shared" ca="1" si="33"/>
        <v>40.936793759496936</v>
      </c>
      <c r="Y88" s="314" t="str">
        <f t="shared" ca="1" si="51"/>
        <v/>
      </c>
      <c r="Z88" s="315" t="str">
        <f t="shared" ca="1" si="52"/>
        <v/>
      </c>
      <c r="AA88" s="316" t="str">
        <f t="shared" ca="1" si="53"/>
        <v/>
      </c>
      <c r="AC88" s="310" t="e">
        <f t="shared" ca="1" si="54"/>
        <v>#N/A</v>
      </c>
      <c r="AD88" s="323" t="e">
        <f t="shared" ca="1" si="55"/>
        <v>#N/A</v>
      </c>
      <c r="AE88" s="324">
        <f t="shared" ca="1" si="34"/>
        <v>699.91756736888215</v>
      </c>
      <c r="AG88" s="306">
        <f t="shared" ca="1" si="56"/>
        <v>-23.36285511771732</v>
      </c>
      <c r="AH88" s="304">
        <f t="shared" ca="1" si="57"/>
        <v>-13.641440528062617</v>
      </c>
    </row>
    <row r="89" spans="1:34" x14ac:dyDescent="0.2">
      <c r="A89" s="347">
        <f t="shared" ca="1" si="35"/>
        <v>0.01</v>
      </c>
      <c r="B89" s="304">
        <f t="shared" ca="1" si="36"/>
        <v>4.0499999999999821</v>
      </c>
      <c r="D89" s="306">
        <f t="shared" ca="1" si="37"/>
        <v>-1.8237724905216677</v>
      </c>
      <c r="E89" s="307">
        <f t="shared" ca="1" si="38"/>
        <v>-23.278768850788641</v>
      </c>
      <c r="F89" s="304">
        <f t="shared" ca="1" si="39"/>
        <v>23.350101184055521</v>
      </c>
      <c r="G89" s="306">
        <f t="shared" ca="1" si="40"/>
        <v>17.765350655656484</v>
      </c>
      <c r="H89" s="307">
        <f t="shared" ca="1" si="41"/>
        <v>131.10105053977</v>
      </c>
      <c r="I89" s="304">
        <f t="shared" ca="1" si="42"/>
        <v>132.29925599393886</v>
      </c>
      <c r="J89" s="306">
        <f t="shared" ca="1" si="43"/>
        <v>82.292077998379071</v>
      </c>
      <c r="K89" s="307">
        <f t="shared" ca="1" si="44"/>
        <v>701.22974181272241</v>
      </c>
      <c r="L89" s="304">
        <f t="shared" ca="1" si="29"/>
        <v>706.04188041788893</v>
      </c>
      <c r="M89" s="306">
        <f t="shared" ca="1" si="45"/>
        <v>1.436107904905366</v>
      </c>
      <c r="N89" s="304">
        <f t="shared" ca="1" si="46"/>
        <v>82.282921876452448</v>
      </c>
      <c r="P89" s="310">
        <f t="shared" ca="1" si="47"/>
        <v>3</v>
      </c>
      <c r="Q89" s="304">
        <f t="shared" ca="1" si="48"/>
        <v>0</v>
      </c>
      <c r="R89" s="306">
        <f t="shared" ca="1" si="49"/>
        <v>0</v>
      </c>
      <c r="S89" s="307">
        <f t="shared" ca="1" si="50"/>
        <v>3.0118999999999994</v>
      </c>
      <c r="T89" s="304">
        <f t="shared" ca="1" si="30"/>
        <v>29.546738999999995</v>
      </c>
      <c r="U89" s="311">
        <f t="shared" ca="1" si="31"/>
        <v>0</v>
      </c>
      <c r="V89" s="306">
        <f t="shared" ca="1" si="32"/>
        <v>1.142009139608209</v>
      </c>
      <c r="W89" s="304">
        <f t="shared" ca="1" si="33"/>
        <v>40.78754300316114</v>
      </c>
      <c r="Y89" s="314" t="str">
        <f t="shared" ca="1" si="51"/>
        <v/>
      </c>
      <c r="Z89" s="315" t="str">
        <f t="shared" ca="1" si="52"/>
        <v/>
      </c>
      <c r="AA89" s="316" t="str">
        <f t="shared" ca="1" si="53"/>
        <v/>
      </c>
      <c r="AC89" s="310" t="e">
        <f t="shared" ca="1" si="54"/>
        <v>#N/A</v>
      </c>
      <c r="AD89" s="323" t="e">
        <f t="shared" ca="1" si="55"/>
        <v>#N/A</v>
      </c>
      <c r="AE89" s="324">
        <f t="shared" ca="1" si="34"/>
        <v>701.22974181272241</v>
      </c>
      <c r="AG89" s="306">
        <f t="shared" ca="1" si="56"/>
        <v>-23.312968231691237</v>
      </c>
      <c r="AH89" s="304">
        <f t="shared" ca="1" si="57"/>
        <v>-13.591684239017546</v>
      </c>
    </row>
    <row r="90" spans="1:34" x14ac:dyDescent="0.2">
      <c r="A90" s="347">
        <f t="shared" ca="1" si="35"/>
        <v>0.01</v>
      </c>
      <c r="B90" s="304">
        <f t="shared" ca="1" si="36"/>
        <v>4.0599999999999818</v>
      </c>
      <c r="D90" s="306">
        <f t="shared" ca="1" si="37"/>
        <v>-1.8184584337661447</v>
      </c>
      <c r="E90" s="307">
        <f t="shared" ca="1" si="38"/>
        <v>-23.229482432435923</v>
      </c>
      <c r="F90" s="304">
        <f t="shared" ca="1" si="39"/>
        <v>23.30055031869815</v>
      </c>
      <c r="G90" s="306">
        <f t="shared" ca="1" si="40"/>
        <v>17.747166071318823</v>
      </c>
      <c r="H90" s="307">
        <f t="shared" ca="1" si="41"/>
        <v>130.86875571544564</v>
      </c>
      <c r="I90" s="304">
        <f t="shared" ca="1" si="42"/>
        <v>132.06662381567855</v>
      </c>
      <c r="J90" s="306">
        <f t="shared" ca="1" si="43"/>
        <v>82.469640582013952</v>
      </c>
      <c r="K90" s="307">
        <f t="shared" ca="1" si="44"/>
        <v>702.53959084399844</v>
      </c>
      <c r="L90" s="304">
        <f t="shared" ca="1" si="29"/>
        <v>707.36349801285292</v>
      </c>
      <c r="M90" s="306">
        <f t="shared" ca="1" si="45"/>
        <v>1.4360081596343337</v>
      </c>
      <c r="N90" s="304">
        <f t="shared" ca="1" si="46"/>
        <v>82.277206893395913</v>
      </c>
      <c r="P90" s="310">
        <f t="shared" ca="1" si="47"/>
        <v>3</v>
      </c>
      <c r="Q90" s="304">
        <f t="shared" ca="1" si="48"/>
        <v>0</v>
      </c>
      <c r="R90" s="306">
        <f t="shared" ca="1" si="49"/>
        <v>0</v>
      </c>
      <c r="S90" s="307">
        <f t="shared" ca="1" si="50"/>
        <v>3.0118999999999994</v>
      </c>
      <c r="T90" s="304">
        <f t="shared" ca="1" si="30"/>
        <v>29.546738999999995</v>
      </c>
      <c r="U90" s="311">
        <f t="shared" ca="1" si="31"/>
        <v>0</v>
      </c>
      <c r="V90" s="306">
        <f t="shared" ca="1" si="32"/>
        <v>1.1418593790141078</v>
      </c>
      <c r="W90" s="304">
        <f t="shared" ca="1" si="33"/>
        <v>40.638899234048772</v>
      </c>
      <c r="Y90" s="314" t="str">
        <f t="shared" ca="1" si="51"/>
        <v/>
      </c>
      <c r="Z90" s="315" t="str">
        <f t="shared" ca="1" si="52"/>
        <v/>
      </c>
      <c r="AA90" s="316" t="str">
        <f t="shared" ca="1" si="53"/>
        <v/>
      </c>
      <c r="AC90" s="310" t="e">
        <f t="shared" ca="1" si="54"/>
        <v>#N/A</v>
      </c>
      <c r="AD90" s="323" t="e">
        <f t="shared" ca="1" si="55"/>
        <v>#N/A</v>
      </c>
      <c r="AE90" s="324">
        <f t="shared" ca="1" si="34"/>
        <v>702.53959084399844</v>
      </c>
      <c r="AG90" s="306">
        <f t="shared" ca="1" si="56"/>
        <v>-23.263283523356137</v>
      </c>
      <c r="AH90" s="304">
        <f t="shared" ca="1" si="57"/>
        <v>-13.542130549872555</v>
      </c>
    </row>
    <row r="91" spans="1:34" x14ac:dyDescent="0.2">
      <c r="A91" s="347">
        <f t="shared" ca="1" si="35"/>
        <v>0.01</v>
      </c>
      <c r="B91" s="304">
        <f t="shared" ca="1" si="36"/>
        <v>4.0699999999999816</v>
      </c>
      <c r="D91" s="306">
        <f t="shared" ca="1" si="37"/>
        <v>-1.8131649915739014</v>
      </c>
      <c r="E91" s="307">
        <f t="shared" ca="1" si="38"/>
        <v>-23.180396456567887</v>
      </c>
      <c r="F91" s="304">
        <f t="shared" ca="1" si="39"/>
        <v>23.251200983397272</v>
      </c>
      <c r="G91" s="306">
        <f t="shared" ca="1" si="40"/>
        <v>17.729034421403085</v>
      </c>
      <c r="H91" s="307">
        <f t="shared" ca="1" si="41"/>
        <v>130.63695175087997</v>
      </c>
      <c r="I91" s="304">
        <f t="shared" ca="1" si="42"/>
        <v>131.83448647556921</v>
      </c>
      <c r="J91" s="306">
        <f t="shared" ca="1" si="43"/>
        <v>82.647021584477557</v>
      </c>
      <c r="K91" s="307">
        <f t="shared" ca="1" si="44"/>
        <v>703.84711938133012</v>
      </c>
      <c r="L91" s="304">
        <f t="shared" ca="1" si="29"/>
        <v>708.68279056160338</v>
      </c>
      <c r="M91" s="306">
        <f t="shared" ca="1" si="45"/>
        <v>1.4359081651801948</v>
      </c>
      <c r="N91" s="304">
        <f t="shared" ca="1" si="46"/>
        <v>82.271477633199041</v>
      </c>
      <c r="P91" s="310">
        <f t="shared" ca="1" si="47"/>
        <v>3</v>
      </c>
      <c r="Q91" s="304">
        <f t="shared" ca="1" si="48"/>
        <v>0</v>
      </c>
      <c r="R91" s="306">
        <f t="shared" ca="1" si="49"/>
        <v>0</v>
      </c>
      <c r="S91" s="307">
        <f t="shared" ca="1" si="50"/>
        <v>3.0118999999999994</v>
      </c>
      <c r="T91" s="304">
        <f t="shared" ca="1" si="30"/>
        <v>29.546738999999995</v>
      </c>
      <c r="U91" s="311">
        <f t="shared" ca="1" si="31"/>
        <v>0</v>
      </c>
      <c r="V91" s="306">
        <f t="shared" ca="1" si="32"/>
        <v>1.1417099026310917</v>
      </c>
      <c r="W91" s="304">
        <f t="shared" ca="1" si="33"/>
        <v>40.490859250334104</v>
      </c>
      <c r="Y91" s="314" t="str">
        <f t="shared" ca="1" si="51"/>
        <v/>
      </c>
      <c r="Z91" s="315" t="str">
        <f t="shared" ca="1" si="52"/>
        <v/>
      </c>
      <c r="AA91" s="316" t="str">
        <f t="shared" ca="1" si="53"/>
        <v/>
      </c>
      <c r="AC91" s="310" t="e">
        <f t="shared" ca="1" si="54"/>
        <v>#N/A</v>
      </c>
      <c r="AD91" s="323" t="e">
        <f t="shared" ca="1" si="55"/>
        <v>#N/A</v>
      </c>
      <c r="AE91" s="324">
        <f t="shared" ca="1" si="34"/>
        <v>703.84711938133012</v>
      </c>
      <c r="AG91" s="306">
        <f t="shared" ca="1" si="56"/>
        <v>-23.213799920869704</v>
      </c>
      <c r="AH91" s="304">
        <f t="shared" ca="1" si="57"/>
        <v>-13.492778390401003</v>
      </c>
    </row>
    <row r="92" spans="1:34" x14ac:dyDescent="0.2">
      <c r="A92" s="347">
        <f t="shared" ca="1" si="35"/>
        <v>0.01</v>
      </c>
      <c r="B92" s="304">
        <f t="shared" ca="1" si="36"/>
        <v>4.0799999999999814</v>
      </c>
      <c r="D92" s="306">
        <f t="shared" ca="1" si="37"/>
        <v>-1.8078920534455707</v>
      </c>
      <c r="E92" s="307">
        <f t="shared" ca="1" si="38"/>
        <v>-23.131509865852976</v>
      </c>
      <c r="F92" s="304">
        <f t="shared" ca="1" si="39"/>
        <v>23.202052115081656</v>
      </c>
      <c r="G92" s="306">
        <f t="shared" ca="1" si="40"/>
        <v>17.710955500868629</v>
      </c>
      <c r="H92" s="307">
        <f t="shared" ca="1" si="41"/>
        <v>130.40563665222143</v>
      </c>
      <c r="I92" s="304">
        <f t="shared" ca="1" si="42"/>
        <v>131.60284197320721</v>
      </c>
      <c r="J92" s="306">
        <f t="shared" ca="1" si="43"/>
        <v>82.82422153408892</v>
      </c>
      <c r="K92" s="307">
        <f t="shared" ca="1" si="44"/>
        <v>705.1523323233456</v>
      </c>
      <c r="L92" s="304">
        <f t="shared" ca="1" si="29"/>
        <v>709.99976299558148</v>
      </c>
      <c r="M92" s="306">
        <f t="shared" ca="1" si="45"/>
        <v>1.4358079208562076</v>
      </c>
      <c r="N92" s="304">
        <f t="shared" ca="1" si="46"/>
        <v>82.265734056514418</v>
      </c>
      <c r="P92" s="310">
        <f t="shared" ca="1" si="47"/>
        <v>3</v>
      </c>
      <c r="Q92" s="304">
        <f t="shared" ca="1" si="48"/>
        <v>0</v>
      </c>
      <c r="R92" s="306">
        <f t="shared" ca="1" si="49"/>
        <v>0</v>
      </c>
      <c r="S92" s="307">
        <f t="shared" ca="1" si="50"/>
        <v>3.0118999999999994</v>
      </c>
      <c r="T92" s="304">
        <f t="shared" ca="1" si="30"/>
        <v>29.546738999999995</v>
      </c>
      <c r="U92" s="311">
        <f t="shared" ca="1" si="31"/>
        <v>0</v>
      </c>
      <c r="V92" s="306">
        <f t="shared" ca="1" si="32"/>
        <v>1.1415607097951577</v>
      </c>
      <c r="W92" s="304">
        <f t="shared" ca="1" si="33"/>
        <v>40.343419871607964</v>
      </c>
      <c r="Y92" s="314" t="str">
        <f t="shared" ca="1" si="51"/>
        <v/>
      </c>
      <c r="Z92" s="315" t="str">
        <f t="shared" ca="1" si="52"/>
        <v/>
      </c>
      <c r="AA92" s="316" t="str">
        <f t="shared" ca="1" si="53"/>
        <v/>
      </c>
      <c r="AC92" s="310" t="e">
        <f t="shared" ca="1" si="54"/>
        <v>#N/A</v>
      </c>
      <c r="AD92" s="323" t="e">
        <f t="shared" ca="1" si="55"/>
        <v>#N/A</v>
      </c>
      <c r="AE92" s="324">
        <f t="shared" ca="1" si="34"/>
        <v>705.1523323233456</v>
      </c>
      <c r="AG92" s="306">
        <f t="shared" ca="1" si="56"/>
        <v>-23.164516359549701</v>
      </c>
      <c r="AH92" s="304">
        <f t="shared" ca="1" si="57"/>
        <v>-13.443626697544445</v>
      </c>
    </row>
    <row r="93" spans="1:34" x14ac:dyDescent="0.2">
      <c r="A93" s="347">
        <f t="shared" ca="1" si="35"/>
        <v>0.01</v>
      </c>
      <c r="B93" s="304">
        <f t="shared" ca="1" si="36"/>
        <v>4.0899999999999812</v>
      </c>
      <c r="D93" s="306">
        <f t="shared" ca="1" si="37"/>
        <v>-1.8026395096184566</v>
      </c>
      <c r="E93" s="307">
        <f t="shared" ca="1" si="38"/>
        <v>-23.082821610031928</v>
      </c>
      <c r="F93" s="304">
        <f t="shared" ca="1" si="39"/>
        <v>23.153102657790694</v>
      </c>
      <c r="G93" s="306">
        <f t="shared" ca="1" si="40"/>
        <v>17.692929105772443</v>
      </c>
      <c r="H93" s="307">
        <f t="shared" ca="1" si="41"/>
        <v>130.17480843612111</v>
      </c>
      <c r="I93" s="304">
        <f t="shared" ca="1" si="42"/>
        <v>131.37168831876494</v>
      </c>
      <c r="J93" s="306">
        <f t="shared" ca="1" si="43"/>
        <v>83.001240957122121</v>
      </c>
      <c r="K93" s="307">
        <f t="shared" ca="1" si="44"/>
        <v>706.4552345487873</v>
      </c>
      <c r="L93" s="304">
        <f t="shared" ca="1" si="29"/>
        <v>711.31442022624867</v>
      </c>
      <c r="M93" s="306">
        <f t="shared" ca="1" si="45"/>
        <v>1.4357074259727871</v>
      </c>
      <c r="N93" s="304">
        <f t="shared" ca="1" si="46"/>
        <v>82.259976123831777</v>
      </c>
      <c r="P93" s="310">
        <f t="shared" ca="1" si="47"/>
        <v>3</v>
      </c>
      <c r="Q93" s="304">
        <f t="shared" ca="1" si="48"/>
        <v>0</v>
      </c>
      <c r="R93" s="306">
        <f t="shared" ca="1" si="49"/>
        <v>0</v>
      </c>
      <c r="S93" s="307">
        <f t="shared" ca="1" si="50"/>
        <v>3.0118999999999994</v>
      </c>
      <c r="T93" s="304">
        <f t="shared" ca="1" si="30"/>
        <v>29.546738999999995</v>
      </c>
      <c r="U93" s="311">
        <f t="shared" ca="1" si="31"/>
        <v>0</v>
      </c>
      <c r="V93" s="306">
        <f t="shared" ca="1" si="32"/>
        <v>1.1414117998450719</v>
      </c>
      <c r="W93" s="304">
        <f t="shared" ca="1" si="33"/>
        <v>40.196577938705921</v>
      </c>
      <c r="Y93" s="314" t="str">
        <f t="shared" ca="1" si="51"/>
        <v/>
      </c>
      <c r="Z93" s="315" t="str">
        <f t="shared" ca="1" si="52"/>
        <v/>
      </c>
      <c r="AA93" s="316" t="str">
        <f t="shared" ca="1" si="53"/>
        <v/>
      </c>
      <c r="AC93" s="310" t="e">
        <f t="shared" ca="1" si="54"/>
        <v>#N/A</v>
      </c>
      <c r="AD93" s="323" t="e">
        <f t="shared" ca="1" si="55"/>
        <v>#N/A</v>
      </c>
      <c r="AE93" s="324">
        <f t="shared" ca="1" si="34"/>
        <v>706.4552345487873</v>
      </c>
      <c r="AG93" s="306">
        <f t="shared" ca="1" si="56"/>
        <v>-23.115431781816351</v>
      </c>
      <c r="AH93" s="304">
        <f t="shared" ca="1" si="57"/>
        <v>-13.394674415355082</v>
      </c>
    </row>
    <row r="94" spans="1:34" x14ac:dyDescent="0.2">
      <c r="A94" s="347">
        <f t="shared" ca="1" si="35"/>
        <v>0.01</v>
      </c>
      <c r="B94" s="304">
        <f t="shared" ca="1" si="36"/>
        <v>4.099999999999981</v>
      </c>
      <c r="D94" s="306">
        <f t="shared" ca="1" si="37"/>
        <v>-1.7974072510606374</v>
      </c>
      <c r="E94" s="307">
        <f t="shared" ca="1" si="38"/>
        <v>-23.034330645861061</v>
      </c>
      <c r="F94" s="304">
        <f t="shared" ca="1" si="39"/>
        <v>23.104351562617364</v>
      </c>
      <c r="G94" s="306">
        <f t="shared" ca="1" si="40"/>
        <v>17.674955033261835</v>
      </c>
      <c r="H94" s="307">
        <f t="shared" ca="1" si="41"/>
        <v>129.94446512966249</v>
      </c>
      <c r="I94" s="304">
        <f t="shared" ca="1" si="42"/>
        <v>131.14102353292009</v>
      </c>
      <c r="J94" s="306">
        <f t="shared" ca="1" si="43"/>
        <v>83.178080377817295</v>
      </c>
      <c r="K94" s="307">
        <f t="shared" ca="1" si="44"/>
        <v>707.75583091661622</v>
      </c>
      <c r="L94" s="304">
        <f t="shared" ca="1" si="29"/>
        <v>712.6267671451925</v>
      </c>
      <c r="M94" s="306">
        <f t="shared" ca="1" si="45"/>
        <v>1.435606679837492</v>
      </c>
      <c r="N94" s="304">
        <f t="shared" ca="1" si="46"/>
        <v>82.25420379547711</v>
      </c>
      <c r="P94" s="310">
        <f t="shared" ca="1" si="47"/>
        <v>3</v>
      </c>
      <c r="Q94" s="304">
        <f t="shared" ca="1" si="48"/>
        <v>0</v>
      </c>
      <c r="R94" s="306">
        <f t="shared" ca="1" si="49"/>
        <v>0</v>
      </c>
      <c r="S94" s="307">
        <f t="shared" ca="1" si="50"/>
        <v>3.0118999999999994</v>
      </c>
      <c r="T94" s="304">
        <f t="shared" ca="1" si="30"/>
        <v>29.546738999999995</v>
      </c>
      <c r="U94" s="311">
        <f t="shared" ca="1" si="31"/>
        <v>0</v>
      </c>
      <c r="V94" s="306">
        <f t="shared" ca="1" si="32"/>
        <v>1.1412631721223578</v>
      </c>
      <c r="W94" s="304">
        <f t="shared" ca="1" si="33"/>
        <v>40.050330313538019</v>
      </c>
      <c r="Y94" s="314" t="str">
        <f t="shared" ca="1" si="51"/>
        <v/>
      </c>
      <c r="Z94" s="315" t="str">
        <f t="shared" ca="1" si="52"/>
        <v/>
      </c>
      <c r="AA94" s="316" t="str">
        <f t="shared" ca="1" si="53"/>
        <v/>
      </c>
      <c r="AC94" s="310" t="e">
        <f t="shared" ca="1" si="54"/>
        <v>#N/A</v>
      </c>
      <c r="AD94" s="323" t="e">
        <f t="shared" ca="1" si="55"/>
        <v>#N/A</v>
      </c>
      <c r="AE94" s="324">
        <f t="shared" ca="1" si="34"/>
        <v>707.75583091661622</v>
      </c>
      <c r="AG94" s="306">
        <f t="shared" ca="1" si="56"/>
        <v>-23.066545137135247</v>
      </c>
      <c r="AH94" s="304">
        <f t="shared" ca="1" si="57"/>
        <v>-13.345920494938719</v>
      </c>
    </row>
    <row r="95" spans="1:34" x14ac:dyDescent="0.2">
      <c r="A95" s="347">
        <f t="shared" ca="1" si="35"/>
        <v>0.01</v>
      </c>
      <c r="B95" s="304">
        <f t="shared" ca="1" si="36"/>
        <v>4.1099999999999808</v>
      </c>
      <c r="D95" s="306">
        <f t="shared" ca="1" si="37"/>
        <v>-1.792195169465097</v>
      </c>
      <c r="E95" s="307">
        <f t="shared" ca="1" si="38"/>
        <v>-22.986035937056016</v>
      </c>
      <c r="F95" s="304">
        <f t="shared" ca="1" si="39"/>
        <v>23.055797787651695</v>
      </c>
      <c r="G95" s="306">
        <f t="shared" ca="1" si="40"/>
        <v>17.657033081567185</v>
      </c>
      <c r="H95" s="307">
        <f t="shared" ca="1" si="41"/>
        <v>129.71460477029194</v>
      </c>
      <c r="I95" s="304">
        <f t="shared" ca="1" si="42"/>
        <v>130.9108456467859</v>
      </c>
      <c r="J95" s="306">
        <f t="shared" ca="1" si="43"/>
        <v>83.354740318391435</v>
      </c>
      <c r="K95" s="307">
        <f t="shared" ca="1" si="44"/>
        <v>709.05412626611599</v>
      </c>
      <c r="L95" s="304">
        <f t="shared" ca="1" si="29"/>
        <v>713.93680862423093</v>
      </c>
      <c r="M95" s="306">
        <f t="shared" ca="1" si="45"/>
        <v>1.4355056817550107</v>
      </c>
      <c r="N95" s="304">
        <f t="shared" ca="1" si="46"/>
        <v>82.248417031612021</v>
      </c>
      <c r="P95" s="310">
        <f t="shared" ca="1" si="47"/>
        <v>3</v>
      </c>
      <c r="Q95" s="304">
        <f t="shared" ca="1" si="48"/>
        <v>0</v>
      </c>
      <c r="R95" s="306">
        <f t="shared" ca="1" si="49"/>
        <v>0</v>
      </c>
      <c r="S95" s="307">
        <f t="shared" ca="1" si="50"/>
        <v>3.0118999999999994</v>
      </c>
      <c r="T95" s="304">
        <f t="shared" ca="1" si="30"/>
        <v>29.546738999999995</v>
      </c>
      <c r="U95" s="311">
        <f t="shared" ca="1" si="31"/>
        <v>0</v>
      </c>
      <c r="V95" s="306">
        <f t="shared" ca="1" si="32"/>
        <v>1.1411148259712813</v>
      </c>
      <c r="W95" s="304">
        <f t="shared" ca="1" si="33"/>
        <v>39.904673878920327</v>
      </c>
      <c r="Y95" s="314" t="str">
        <f t="shared" ca="1" si="51"/>
        <v/>
      </c>
      <c r="Z95" s="315" t="str">
        <f t="shared" ca="1" si="52"/>
        <v/>
      </c>
      <c r="AA95" s="316" t="str">
        <f t="shared" ca="1" si="53"/>
        <v/>
      </c>
      <c r="AC95" s="310" t="e">
        <f t="shared" ca="1" si="54"/>
        <v>#N/A</v>
      </c>
      <c r="AD95" s="323" t="e">
        <f t="shared" ca="1" si="55"/>
        <v>#N/A</v>
      </c>
      <c r="AE95" s="324">
        <f t="shared" ca="1" si="34"/>
        <v>709.05412626611599</v>
      </c>
      <c r="AG95" s="306">
        <f t="shared" ca="1" si="56"/>
        <v>-23.017855381960775</v>
      </c>
      <c r="AH95" s="304">
        <f t="shared" ca="1" si="57"/>
        <v>-13.297363894398229</v>
      </c>
    </row>
    <row r="96" spans="1:34" x14ac:dyDescent="0.2">
      <c r="A96" s="347">
        <f t="shared" ca="1" si="35"/>
        <v>0.01</v>
      </c>
      <c r="B96" s="304">
        <f t="shared" ca="1" si="36"/>
        <v>4.1199999999999806</v>
      </c>
      <c r="D96" s="306">
        <f t="shared" ca="1" si="37"/>
        <v>-1.7870031572439267</v>
      </c>
      <c r="E96" s="307">
        <f t="shared" ca="1" si="38"/>
        <v>-22.937936454236159</v>
      </c>
      <c r="F96" s="304">
        <f t="shared" ca="1" si="39"/>
        <v>23.007440297924841</v>
      </c>
      <c r="G96" s="306">
        <f t="shared" ca="1" si="40"/>
        <v>17.639163049994746</v>
      </c>
      <c r="H96" s="307">
        <f t="shared" ca="1" si="41"/>
        <v>129.48522540574959</v>
      </c>
      <c r="I96" s="304">
        <f t="shared" ca="1" si="42"/>
        <v>130.68115270184174</v>
      </c>
      <c r="J96" s="306">
        <f t="shared" ca="1" si="43"/>
        <v>83.53122129904925</v>
      </c>
      <c r="K96" s="307">
        <f t="shared" ca="1" si="44"/>
        <v>710.35012541699621</v>
      </c>
      <c r="L96" s="304">
        <f t="shared" ca="1" si="29"/>
        <v>715.2445495155157</v>
      </c>
      <c r="M96" s="306">
        <f t="shared" ca="1" si="45"/>
        <v>1.4354044310271481</v>
      </c>
      <c r="N96" s="304">
        <f t="shared" ca="1" si="46"/>
        <v>82.242615792232854</v>
      </c>
      <c r="P96" s="310">
        <f t="shared" ca="1" si="47"/>
        <v>3</v>
      </c>
      <c r="Q96" s="304">
        <f t="shared" ca="1" si="48"/>
        <v>0</v>
      </c>
      <c r="R96" s="306">
        <f t="shared" ca="1" si="49"/>
        <v>0</v>
      </c>
      <c r="S96" s="307">
        <f t="shared" ca="1" si="50"/>
        <v>3.0118999999999994</v>
      </c>
      <c r="T96" s="304">
        <f t="shared" ca="1" si="30"/>
        <v>29.546738999999995</v>
      </c>
      <c r="U96" s="311">
        <f t="shared" ca="1" si="31"/>
        <v>0</v>
      </c>
      <c r="V96" s="306">
        <f t="shared" ca="1" si="32"/>
        <v>1.1409667607388361</v>
      </c>
      <c r="W96" s="304">
        <f t="shared" ca="1" si="33"/>
        <v>39.759605538407776</v>
      </c>
      <c r="Y96" s="314" t="str">
        <f t="shared" ca="1" si="51"/>
        <v/>
      </c>
      <c r="Z96" s="315" t="str">
        <f t="shared" ca="1" si="52"/>
        <v/>
      </c>
      <c r="AA96" s="316" t="str">
        <f t="shared" ca="1" si="53"/>
        <v/>
      </c>
      <c r="AC96" s="310" t="e">
        <f t="shared" ca="1" si="54"/>
        <v>#N/A</v>
      </c>
      <c r="AD96" s="323" t="e">
        <f t="shared" ca="1" si="55"/>
        <v>#N/A</v>
      </c>
      <c r="AE96" s="324">
        <f t="shared" ca="1" si="34"/>
        <v>710.35012541699621</v>
      </c>
      <c r="AG96" s="306">
        <f t="shared" ca="1" si="56"/>
        <v>-22.969361479680135</v>
      </c>
      <c r="AH96" s="304">
        <f t="shared" ca="1" si="57"/>
        <v>-13.249003578777627</v>
      </c>
    </row>
    <row r="97" spans="1:34" x14ac:dyDescent="0.2">
      <c r="A97" s="347">
        <f t="shared" ca="1" si="35"/>
        <v>0.01</v>
      </c>
      <c r="B97" s="304">
        <f t="shared" ca="1" si="36"/>
        <v>4.1299999999999804</v>
      </c>
      <c r="D97" s="306">
        <f t="shared" ca="1" si="37"/>
        <v>-1.7818311075225586</v>
      </c>
      <c r="E97" s="307">
        <f t="shared" ca="1" si="38"/>
        <v>-22.890031174869353</v>
      </c>
      <c r="F97" s="304">
        <f t="shared" ca="1" si="39"/>
        <v>22.959278065353576</v>
      </c>
      <c r="G97" s="306">
        <f t="shared" ca="1" si="40"/>
        <v>17.621344738919522</v>
      </c>
      <c r="H97" s="307">
        <f t="shared" ca="1" si="41"/>
        <v>129.25632509400089</v>
      </c>
      <c r="I97" s="304">
        <f t="shared" ca="1" si="42"/>
        <v>130.45194274986437</v>
      </c>
      <c r="J97" s="306">
        <f t="shared" ca="1" si="43"/>
        <v>83.707523837993818</v>
      </c>
      <c r="K97" s="307">
        <f t="shared" ca="1" si="44"/>
        <v>711.643833169495</v>
      </c>
      <c r="L97" s="304">
        <f t="shared" ca="1" si="29"/>
        <v>716.54999465163655</v>
      </c>
      <c r="M97" s="306">
        <f t="shared" ca="1" si="45"/>
        <v>1.4353029269528101</v>
      </c>
      <c r="N97" s="304">
        <f t="shared" ca="1" si="46"/>
        <v>82.236800037169914</v>
      </c>
      <c r="P97" s="310">
        <f t="shared" ca="1" si="47"/>
        <v>3</v>
      </c>
      <c r="Q97" s="304">
        <f t="shared" ca="1" si="48"/>
        <v>0</v>
      </c>
      <c r="R97" s="306">
        <f t="shared" ca="1" si="49"/>
        <v>0</v>
      </c>
      <c r="S97" s="307">
        <f t="shared" ca="1" si="50"/>
        <v>3.0118999999999994</v>
      </c>
      <c r="T97" s="304">
        <f t="shared" ca="1" si="30"/>
        <v>29.546738999999995</v>
      </c>
      <c r="U97" s="311">
        <f t="shared" ca="1" si="31"/>
        <v>0</v>
      </c>
      <c r="V97" s="306">
        <f t="shared" ca="1" si="32"/>
        <v>1.1408189757747271</v>
      </c>
      <c r="W97" s="304">
        <f t="shared" ca="1" si="33"/>
        <v>39.615122216128754</v>
      </c>
      <c r="Y97" s="314" t="str">
        <f t="shared" ca="1" si="51"/>
        <v/>
      </c>
      <c r="Z97" s="315" t="str">
        <f t="shared" ca="1" si="52"/>
        <v/>
      </c>
      <c r="AA97" s="316" t="str">
        <f t="shared" ca="1" si="53"/>
        <v/>
      </c>
      <c r="AC97" s="310" t="e">
        <f t="shared" ca="1" si="54"/>
        <v>#N/A</v>
      </c>
      <c r="AD97" s="323" t="e">
        <f t="shared" ca="1" si="55"/>
        <v>#N/A</v>
      </c>
      <c r="AE97" s="324">
        <f t="shared" ca="1" si="34"/>
        <v>711.643833169495</v>
      </c>
      <c r="AG97" s="306">
        <f t="shared" ca="1" si="56"/>
        <v>-22.921062400557794</v>
      </c>
      <c r="AH97" s="304">
        <f t="shared" ca="1" si="57"/>
        <v>-13.200838520006569</v>
      </c>
    </row>
    <row r="98" spans="1:34" x14ac:dyDescent="0.2">
      <c r="A98" s="347">
        <f t="shared" ca="1" si="35"/>
        <v>0.01</v>
      </c>
      <c r="B98" s="304">
        <f t="shared" ca="1" si="36"/>
        <v>4.1399999999999801</v>
      </c>
      <c r="D98" s="306">
        <f t="shared" ca="1" si="37"/>
        <v>-1.7766789141340928</v>
      </c>
      <c r="E98" s="307">
        <f t="shared" ca="1" si="38"/>
        <v>-22.842319083217362</v>
      </c>
      <c r="F98" s="304">
        <f t="shared" ca="1" si="39"/>
        <v>22.911310068685395</v>
      </c>
      <c r="G98" s="306">
        <f t="shared" ca="1" si="40"/>
        <v>17.603577949778181</v>
      </c>
      <c r="H98" s="307">
        <f t="shared" ca="1" si="41"/>
        <v>129.02790190316873</v>
      </c>
      <c r="I98" s="304">
        <f t="shared" ca="1" si="42"/>
        <v>130.22321385285977</v>
      </c>
      <c r="J98" s="306">
        <f t="shared" ca="1" si="43"/>
        <v>83.88364845143731</v>
      </c>
      <c r="K98" s="307">
        <f t="shared" ca="1" si="44"/>
        <v>712.93525430448085</v>
      </c>
      <c r="L98" s="304">
        <f t="shared" ca="1" si="29"/>
        <v>717.85314884572256</v>
      </c>
      <c r="M98" s="306">
        <f t="shared" ca="1" si="45"/>
        <v>1.4352011688279911</v>
      </c>
      <c r="N98" s="304">
        <f t="shared" ca="1" si="46"/>
        <v>82.230969726086613</v>
      </c>
      <c r="P98" s="310">
        <f t="shared" ca="1" si="47"/>
        <v>3</v>
      </c>
      <c r="Q98" s="304">
        <f t="shared" ca="1" si="48"/>
        <v>0</v>
      </c>
      <c r="R98" s="306">
        <f t="shared" ca="1" si="49"/>
        <v>0</v>
      </c>
      <c r="S98" s="307">
        <f t="shared" ca="1" si="50"/>
        <v>3.0118999999999994</v>
      </c>
      <c r="T98" s="304">
        <f t="shared" ca="1" si="30"/>
        <v>29.546738999999995</v>
      </c>
      <c r="U98" s="311">
        <f t="shared" ca="1" si="31"/>
        <v>0</v>
      </c>
      <c r="V98" s="306">
        <f t="shared" ca="1" si="32"/>
        <v>1.1406714704313583</v>
      </c>
      <c r="W98" s="304">
        <f t="shared" ca="1" si="33"/>
        <v>39.471220856621208</v>
      </c>
      <c r="Y98" s="314" t="str">
        <f t="shared" ca="1" si="51"/>
        <v/>
      </c>
      <c r="Z98" s="315" t="str">
        <f t="shared" ca="1" si="52"/>
        <v/>
      </c>
      <c r="AA98" s="316" t="str">
        <f t="shared" ca="1" si="53"/>
        <v/>
      </c>
      <c r="AC98" s="310" t="e">
        <f t="shared" ca="1" si="54"/>
        <v>#N/A</v>
      </c>
      <c r="AD98" s="323" t="e">
        <f t="shared" ca="1" si="55"/>
        <v>#N/A</v>
      </c>
      <c r="AE98" s="324">
        <f t="shared" ca="1" si="34"/>
        <v>712.93525430448085</v>
      </c>
      <c r="AG98" s="306">
        <f t="shared" ca="1" si="56"/>
        <v>-22.872957121680521</v>
      </c>
      <c r="AH98" s="304">
        <f t="shared" ca="1" si="57"/>
        <v>-13.152867696845433</v>
      </c>
    </row>
    <row r="99" spans="1:34" x14ac:dyDescent="0.2">
      <c r="A99" s="347">
        <f t="shared" ca="1" si="35"/>
        <v>0.01</v>
      </c>
      <c r="B99" s="304">
        <f t="shared" ca="1" si="36"/>
        <v>4.1499999999999799</v>
      </c>
      <c r="D99" s="306">
        <f t="shared" ca="1" si="37"/>
        <v>-1.7715464716136375</v>
      </c>
      <c r="E99" s="307">
        <f t="shared" ca="1" si="38"/>
        <v>-22.794799170281706</v>
      </c>
      <c r="F99" s="304">
        <f t="shared" ca="1" si="39"/>
        <v>22.863535293444063</v>
      </c>
      <c r="G99" s="306">
        <f t="shared" ca="1" si="40"/>
        <v>17.585862485062044</v>
      </c>
      <c r="H99" s="307">
        <f t="shared" ca="1" si="41"/>
        <v>128.79995391146591</v>
      </c>
      <c r="I99" s="304">
        <f t="shared" ca="1" si="42"/>
        <v>129.99496408299535</v>
      </c>
      <c r="J99" s="306">
        <f t="shared" ca="1" si="43"/>
        <v>84.05959565361151</v>
      </c>
      <c r="K99" s="307">
        <f t="shared" ca="1" si="44"/>
        <v>714.22439358355405</v>
      </c>
      <c r="L99" s="304">
        <f t="shared" ca="1" si="29"/>
        <v>719.15401689154476</v>
      </c>
      <c r="M99" s="306">
        <f t="shared" ca="1" si="45"/>
        <v>1.4350991559457587</v>
      </c>
      <c r="N99" s="304">
        <f t="shared" ca="1" si="46"/>
        <v>82.225124818478733</v>
      </c>
      <c r="P99" s="310">
        <f t="shared" ca="1" si="47"/>
        <v>3</v>
      </c>
      <c r="Q99" s="304">
        <f t="shared" ca="1" si="48"/>
        <v>0</v>
      </c>
      <c r="R99" s="306">
        <f t="shared" ca="1" si="49"/>
        <v>0</v>
      </c>
      <c r="S99" s="307">
        <f t="shared" ca="1" si="50"/>
        <v>3.0118999999999994</v>
      </c>
      <c r="T99" s="304">
        <f t="shared" ca="1" si="30"/>
        <v>29.546738999999995</v>
      </c>
      <c r="U99" s="311">
        <f t="shared" ca="1" si="31"/>
        <v>0</v>
      </c>
      <c r="V99" s="306">
        <f t="shared" ca="1" si="32"/>
        <v>1.1405242440638164</v>
      </c>
      <c r="W99" s="304">
        <f t="shared" ca="1" si="33"/>
        <v>39.327898424670181</v>
      </c>
      <c r="Y99" s="314" t="str">
        <f t="shared" ca="1" si="51"/>
        <v/>
      </c>
      <c r="Z99" s="315" t="str">
        <f t="shared" ca="1" si="52"/>
        <v/>
      </c>
      <c r="AA99" s="316" t="str">
        <f t="shared" ca="1" si="53"/>
        <v/>
      </c>
      <c r="AC99" s="310" t="e">
        <f t="shared" ca="1" si="54"/>
        <v>#N/A</v>
      </c>
      <c r="AD99" s="323" t="e">
        <f t="shared" ca="1" si="55"/>
        <v>#N/A</v>
      </c>
      <c r="AE99" s="324">
        <f t="shared" ca="1" si="34"/>
        <v>714.22439358355405</v>
      </c>
      <c r="AG99" s="306">
        <f t="shared" ca="1" si="56"/>
        <v>-22.825044626902908</v>
      </c>
      <c r="AH99" s="304">
        <f t="shared" ca="1" si="57"/>
        <v>-13.10509009483091</v>
      </c>
    </row>
    <row r="100" spans="1:34" x14ac:dyDescent="0.2">
      <c r="A100" s="347">
        <f t="shared" ca="1" si="35"/>
        <v>0.01</v>
      </c>
      <c r="B100" s="304">
        <f t="shared" ca="1" si="36"/>
        <v>4.1599999999999797</v>
      </c>
      <c r="D100" s="306">
        <f t="shared" ca="1" si="37"/>
        <v>-1.7664336751927212</v>
      </c>
      <c r="E100" s="307">
        <f t="shared" ca="1" si="38"/>
        <v>-22.747470433750028</v>
      </c>
      <c r="F100" s="304">
        <f t="shared" ca="1" si="39"/>
        <v>22.815952731875708</v>
      </c>
      <c r="G100" s="306">
        <f t="shared" ca="1" si="40"/>
        <v>17.568198148310117</v>
      </c>
      <c r="H100" s="307">
        <f t="shared" ca="1" si="41"/>
        <v>128.5724792071284</v>
      </c>
      <c r="I100" s="304">
        <f t="shared" ca="1" si="42"/>
        <v>129.76719152253295</v>
      </c>
      <c r="J100" s="306">
        <f t="shared" ca="1" si="43"/>
        <v>84.235365956778367</v>
      </c>
      <c r="K100" s="307">
        <f t="shared" ca="1" si="44"/>
        <v>715.51125574914704</v>
      </c>
      <c r="L100" s="304">
        <f t="shared" ca="1" si="29"/>
        <v>720.45260356361655</v>
      </c>
      <c r="M100" s="306">
        <f t="shared" ca="1" si="45"/>
        <v>1.4349968875962398</v>
      </c>
      <c r="N100" s="304">
        <f t="shared" ca="1" si="46"/>
        <v>82.219265273673528</v>
      </c>
      <c r="P100" s="310">
        <f t="shared" ca="1" si="47"/>
        <v>3</v>
      </c>
      <c r="Q100" s="304">
        <f t="shared" ca="1" si="48"/>
        <v>0</v>
      </c>
      <c r="R100" s="306">
        <f t="shared" ca="1" si="49"/>
        <v>0</v>
      </c>
      <c r="S100" s="307">
        <f t="shared" ca="1" si="50"/>
        <v>3.0118999999999994</v>
      </c>
      <c r="T100" s="304">
        <f t="shared" ca="1" si="30"/>
        <v>29.546738999999995</v>
      </c>
      <c r="U100" s="311">
        <f t="shared" ca="1" si="31"/>
        <v>0</v>
      </c>
      <c r="V100" s="306">
        <f t="shared" ca="1" si="32"/>
        <v>1.1403772960298577</v>
      </c>
      <c r="W100" s="304">
        <f t="shared" ca="1" si="33"/>
        <v>39.185151905147059</v>
      </c>
      <c r="Y100" s="314" t="str">
        <f t="shared" ca="1" si="51"/>
        <v/>
      </c>
      <c r="Z100" s="315" t="str">
        <f t="shared" ca="1" si="52"/>
        <v/>
      </c>
      <c r="AA100" s="316" t="str">
        <f t="shared" ca="1" si="53"/>
        <v/>
      </c>
      <c r="AC100" s="310" t="e">
        <f t="shared" ca="1" si="54"/>
        <v>#N/A</v>
      </c>
      <c r="AD100" s="323" t="e">
        <f t="shared" ca="1" si="55"/>
        <v>#N/A</v>
      </c>
      <c r="AE100" s="324">
        <f t="shared" ca="1" si="34"/>
        <v>715.51125574914704</v>
      </c>
      <c r="AG100" s="306">
        <f t="shared" ca="1" si="56"/>
        <v>-22.777323906793391</v>
      </c>
      <c r="AH100" s="304">
        <f t="shared" ca="1" si="57"/>
        <v>-13.05750470622205</v>
      </c>
    </row>
    <row r="101" spans="1:34" x14ac:dyDescent="0.2">
      <c r="A101" s="347">
        <f t="shared" ca="1" si="35"/>
        <v>0.01</v>
      </c>
      <c r="B101" s="304">
        <f t="shared" ca="1" si="36"/>
        <v>4.1699999999999795</v>
      </c>
      <c r="D101" s="306">
        <f t="shared" ca="1" si="37"/>
        <v>-1.7613404207937624</v>
      </c>
      <c r="E101" s="307">
        <f t="shared" ca="1" si="38"/>
        <v>-22.70033187794299</v>
      </c>
      <c r="F101" s="304">
        <f t="shared" ca="1" si="39"/>
        <v>22.76856138289542</v>
      </c>
      <c r="G101" s="306">
        <f t="shared" ca="1" si="40"/>
        <v>17.550584744102178</v>
      </c>
      <c r="H101" s="307">
        <f t="shared" ca="1" si="41"/>
        <v>128.34547588834897</v>
      </c>
      <c r="I101" s="304">
        <f t="shared" ca="1" si="42"/>
        <v>129.53989426376216</v>
      </c>
      <c r="J101" s="306">
        <f t="shared" ca="1" si="43"/>
        <v>84.410959871240422</v>
      </c>
      <c r="K101" s="307">
        <f t="shared" ca="1" si="44"/>
        <v>716.79584552462438</v>
      </c>
      <c r="L101" s="304">
        <f t="shared" ca="1" si="29"/>
        <v>721.74891361729487</v>
      </c>
      <c r="M101" s="306">
        <f t="shared" ca="1" si="45"/>
        <v>1.4348943630666069</v>
      </c>
      <c r="N101" s="304">
        <f t="shared" ca="1" si="46"/>
        <v>82.213391050829003</v>
      </c>
      <c r="P101" s="310">
        <f t="shared" ca="1" si="47"/>
        <v>3</v>
      </c>
      <c r="Q101" s="304">
        <f t="shared" ca="1" si="48"/>
        <v>0</v>
      </c>
      <c r="R101" s="306">
        <f t="shared" ca="1" si="49"/>
        <v>0</v>
      </c>
      <c r="S101" s="307">
        <f t="shared" ca="1" si="50"/>
        <v>3.0118999999999994</v>
      </c>
      <c r="T101" s="304">
        <f t="shared" ca="1" si="30"/>
        <v>29.546738999999995</v>
      </c>
      <c r="U101" s="311">
        <f t="shared" ca="1" si="31"/>
        <v>0</v>
      </c>
      <c r="V101" s="306">
        <f t="shared" ca="1" si="32"/>
        <v>1.1402306256898938</v>
      </c>
      <c r="W101" s="304">
        <f t="shared" ca="1" si="33"/>
        <v>39.042978302850059</v>
      </c>
      <c r="Y101" s="314" t="str">
        <f t="shared" ca="1" si="51"/>
        <v/>
      </c>
      <c r="Z101" s="315" t="str">
        <f t="shared" ca="1" si="52"/>
        <v/>
      </c>
      <c r="AA101" s="316" t="str">
        <f t="shared" ca="1" si="53"/>
        <v/>
      </c>
      <c r="AC101" s="310" t="e">
        <f t="shared" ca="1" si="54"/>
        <v>#N/A</v>
      </c>
      <c r="AD101" s="323" t="e">
        <f t="shared" ca="1" si="55"/>
        <v>#N/A</v>
      </c>
      <c r="AE101" s="324">
        <f t="shared" ca="1" si="34"/>
        <v>716.79584552462438</v>
      </c>
      <c r="AG101" s="306">
        <f t="shared" ca="1" si="56"/>
        <v>-22.729793958580835</v>
      </c>
      <c r="AH101" s="304">
        <f t="shared" ca="1" si="57"/>
        <v>-13.0101105299469</v>
      </c>
    </row>
    <row r="102" spans="1:34" x14ac:dyDescent="0.2">
      <c r="A102" s="347">
        <f t="shared" ca="1" si="35"/>
        <v>0.01</v>
      </c>
      <c r="B102" s="304">
        <f t="shared" ca="1" si="36"/>
        <v>4.1799999999999793</v>
      </c>
      <c r="D102" s="306">
        <f t="shared" ca="1" si="37"/>
        <v>-1.7562666050245681</v>
      </c>
      <c r="E102" s="307">
        <f t="shared" ca="1" si="38"/>
        <v>-22.65338251376162</v>
      </c>
      <c r="F102" s="304">
        <f t="shared" ca="1" si="39"/>
        <v>22.721360252034327</v>
      </c>
      <c r="G102" s="306">
        <f t="shared" ca="1" si="40"/>
        <v>17.533022078051932</v>
      </c>
      <c r="H102" s="307">
        <f t="shared" ca="1" si="41"/>
        <v>128.11894206321136</v>
      </c>
      <c r="I102" s="304">
        <f t="shared" ca="1" si="42"/>
        <v>129.31307040893418</v>
      </c>
      <c r="J102" s="306">
        <f t="shared" ca="1" si="43"/>
        <v>84.586377905351199</v>
      </c>
      <c r="K102" s="307">
        <f t="shared" ca="1" si="44"/>
        <v>718.07816761438221</v>
      </c>
      <c r="L102" s="304">
        <f t="shared" ca="1" si="29"/>
        <v>723.04295178887935</v>
      </c>
      <c r="M102" s="306">
        <f t="shared" ca="1" si="45"/>
        <v>1.4347915816410626</v>
      </c>
      <c r="N102" s="304">
        <f t="shared" ca="1" si="46"/>
        <v>82.207502108932971</v>
      </c>
      <c r="P102" s="310">
        <f t="shared" ca="1" si="47"/>
        <v>3</v>
      </c>
      <c r="Q102" s="304">
        <f t="shared" ca="1" si="48"/>
        <v>0</v>
      </c>
      <c r="R102" s="306">
        <f t="shared" ca="1" si="49"/>
        <v>0</v>
      </c>
      <c r="S102" s="307">
        <f t="shared" ca="1" si="50"/>
        <v>3.0118999999999994</v>
      </c>
      <c r="T102" s="304">
        <f t="shared" ca="1" si="30"/>
        <v>29.546738999999995</v>
      </c>
      <c r="U102" s="311">
        <f t="shared" ca="1" si="31"/>
        <v>0</v>
      </c>
      <c r="V102" s="306">
        <f t="shared" ca="1" si="32"/>
        <v>1.1400842324069766</v>
      </c>
      <c r="W102" s="304">
        <f t="shared" ca="1" si="33"/>
        <v>38.901374642346347</v>
      </c>
      <c r="Y102" s="314" t="str">
        <f t="shared" ca="1" si="51"/>
        <v/>
      </c>
      <c r="Z102" s="315" t="str">
        <f t="shared" ca="1" si="52"/>
        <v/>
      </c>
      <c r="AA102" s="316" t="str">
        <f t="shared" ca="1" si="53"/>
        <v/>
      </c>
      <c r="AC102" s="310" t="e">
        <f t="shared" ca="1" si="54"/>
        <v>#N/A</v>
      </c>
      <c r="AD102" s="323" t="e">
        <f t="shared" ca="1" si="55"/>
        <v>#N/A</v>
      </c>
      <c r="AE102" s="324">
        <f t="shared" ca="1" si="34"/>
        <v>718.07816761438221</v>
      </c>
      <c r="AG102" s="306">
        <f t="shared" ca="1" si="56"/>
        <v>-22.68245378610149</v>
      </c>
      <c r="AH102" s="304">
        <f t="shared" ca="1" si="57"/>
        <v>-12.962906571549542</v>
      </c>
    </row>
    <row r="103" spans="1:34" x14ac:dyDescent="0.2">
      <c r="A103" s="347">
        <f t="shared" ca="1" si="35"/>
        <v>0.01</v>
      </c>
      <c r="B103" s="304">
        <f t="shared" ca="1" si="36"/>
        <v>4.1899999999999791</v>
      </c>
      <c r="D103" s="306">
        <f t="shared" ca="1" si="37"/>
        <v>-1.7512121251729096</v>
      </c>
      <c r="E103" s="307">
        <f t="shared" ca="1" si="38"/>
        <v>-22.606621358635163</v>
      </c>
      <c r="F103" s="304">
        <f t="shared" ca="1" si="39"/>
        <v>22.674348351387128</v>
      </c>
      <c r="G103" s="306">
        <f t="shared" ca="1" si="40"/>
        <v>17.515509956800202</v>
      </c>
      <c r="H103" s="307">
        <f t="shared" ca="1" si="41"/>
        <v>127.89287584962501</v>
      </c>
      <c r="I103" s="304">
        <f t="shared" ca="1" si="42"/>
        <v>129.08671807019638</v>
      </c>
      <c r="J103" s="306">
        <f t="shared" ca="1" si="43"/>
        <v>84.761620565525462</v>
      </c>
      <c r="K103" s="307">
        <f t="shared" ca="1" si="44"/>
        <v>719.35822670394634</v>
      </c>
      <c r="L103" s="304">
        <f t="shared" ca="1" si="29"/>
        <v>724.33472279571163</v>
      </c>
      <c r="M103" s="306">
        <f t="shared" ca="1" si="45"/>
        <v>1.4346885426008262</v>
      </c>
      <c r="N103" s="304">
        <f t="shared" ca="1" si="46"/>
        <v>82.201598406802361</v>
      </c>
      <c r="P103" s="310">
        <f t="shared" ca="1" si="47"/>
        <v>3</v>
      </c>
      <c r="Q103" s="304">
        <f t="shared" ca="1" si="48"/>
        <v>0</v>
      </c>
      <c r="R103" s="306">
        <f t="shared" ca="1" si="49"/>
        <v>0</v>
      </c>
      <c r="S103" s="307">
        <f t="shared" ca="1" si="50"/>
        <v>3.0118999999999994</v>
      </c>
      <c r="T103" s="304">
        <f t="shared" ca="1" si="30"/>
        <v>29.546738999999995</v>
      </c>
      <c r="U103" s="311">
        <f t="shared" ca="1" si="31"/>
        <v>0</v>
      </c>
      <c r="V103" s="306">
        <f t="shared" ca="1" si="32"/>
        <v>1.1399381155467849</v>
      </c>
      <c r="W103" s="304">
        <f t="shared" ca="1" si="33"/>
        <v>38.760337967815602</v>
      </c>
      <c r="Y103" s="314" t="str">
        <f t="shared" ca="1" si="51"/>
        <v/>
      </c>
      <c r="Z103" s="315" t="str">
        <f t="shared" ca="1" si="52"/>
        <v/>
      </c>
      <c r="AA103" s="316" t="str">
        <f t="shared" ca="1" si="53"/>
        <v/>
      </c>
      <c r="AC103" s="310" t="e">
        <f t="shared" ca="1" si="54"/>
        <v>#N/A</v>
      </c>
      <c r="AD103" s="323" t="e">
        <f t="shared" ca="1" si="55"/>
        <v>#N/A</v>
      </c>
      <c r="AE103" s="324">
        <f t="shared" ca="1" si="34"/>
        <v>719.35822670394634</v>
      </c>
      <c r="AG103" s="306">
        <f t="shared" ca="1" si="56"/>
        <v>-22.635302399746564</v>
      </c>
      <c r="AH103" s="304">
        <f t="shared" ca="1" si="57"/>
        <v>-12.915891843137672</v>
      </c>
    </row>
    <row r="104" spans="1:34" x14ac:dyDescent="0.2">
      <c r="A104" s="347">
        <f t="shared" ca="1" si="35"/>
        <v>0.01</v>
      </c>
      <c r="B104" s="304">
        <f t="shared" ca="1" si="36"/>
        <v>4.1999999999999789</v>
      </c>
      <c r="D104" s="306">
        <f t="shared" ca="1" si="37"/>
        <v>-1.7461768792011225</v>
      </c>
      <c r="E104" s="307">
        <f t="shared" ca="1" si="38"/>
        <v>-22.560047436469418</v>
      </c>
      <c r="F104" s="304">
        <f t="shared" ca="1" si="39"/>
        <v>22.627524699560201</v>
      </c>
      <c r="G104" s="306">
        <f t="shared" ca="1" si="40"/>
        <v>17.498048188008191</v>
      </c>
      <c r="H104" s="307">
        <f t="shared" ca="1" si="41"/>
        <v>127.66727537526032</v>
      </c>
      <c r="I104" s="304">
        <f t="shared" ca="1" si="42"/>
        <v>128.86083536952725</v>
      </c>
      <c r="J104" s="306">
        <f t="shared" ca="1" si="43"/>
        <v>84.936688356249505</v>
      </c>
      <c r="K104" s="307">
        <f t="shared" ca="1" si="44"/>
        <v>720.63602746007075</v>
      </c>
      <c r="L104" s="304">
        <f t="shared" ca="1" si="29"/>
        <v>725.62423133627408</v>
      </c>
      <c r="M104" s="306">
        <f t="shared" ca="1" si="45"/>
        <v>1.4345852452241181</v>
      </c>
      <c r="N104" s="304">
        <f t="shared" ca="1" si="46"/>
        <v>82.195679903082208</v>
      </c>
      <c r="P104" s="310">
        <f t="shared" ca="1" si="47"/>
        <v>3</v>
      </c>
      <c r="Q104" s="304">
        <f t="shared" ca="1" si="48"/>
        <v>0</v>
      </c>
      <c r="R104" s="306">
        <f t="shared" ca="1" si="49"/>
        <v>0</v>
      </c>
      <c r="S104" s="307">
        <f t="shared" ca="1" si="50"/>
        <v>3.0118999999999994</v>
      </c>
      <c r="T104" s="304">
        <f t="shared" ca="1" si="30"/>
        <v>29.546738999999995</v>
      </c>
      <c r="U104" s="311">
        <f t="shared" ca="1" si="31"/>
        <v>0</v>
      </c>
      <c r="V104" s="306">
        <f t="shared" ca="1" si="32"/>
        <v>1.1397922744776097</v>
      </c>
      <c r="W104" s="304">
        <f t="shared" ca="1" si="33"/>
        <v>38.619865342895032</v>
      </c>
      <c r="Y104" s="314" t="str">
        <f t="shared" ca="1" si="51"/>
        <v/>
      </c>
      <c r="Z104" s="315" t="str">
        <f t="shared" ca="1" si="52"/>
        <v/>
      </c>
      <c r="AA104" s="316" t="str">
        <f t="shared" ca="1" si="53"/>
        <v/>
      </c>
      <c r="AC104" s="310" t="e">
        <f t="shared" ca="1" si="54"/>
        <v>#N/A</v>
      </c>
      <c r="AD104" s="323" t="e">
        <f t="shared" ca="1" si="55"/>
        <v>#N/A</v>
      </c>
      <c r="AE104" s="324">
        <f t="shared" ca="1" si="34"/>
        <v>720.63602746007075</v>
      </c>
      <c r="AG104" s="306">
        <f t="shared" ca="1" si="56"/>
        <v>-22.588338816410193</v>
      </c>
      <c r="AH104" s="304">
        <f t="shared" ca="1" si="57"/>
        <v>-12.869065363330659</v>
      </c>
    </row>
    <row r="105" spans="1:34" x14ac:dyDescent="0.2">
      <c r="A105" s="347">
        <f t="shared" ca="1" si="35"/>
        <v>0.1</v>
      </c>
      <c r="B105" s="304">
        <f t="shared" ca="1" si="36"/>
        <v>4.2999999999999785</v>
      </c>
      <c r="D105" s="306">
        <f t="shared" ca="1" si="37"/>
        <v>-1.7411607657407882</v>
      </c>
      <c r="E105" s="307">
        <f t="shared" ca="1" si="38"/>
        <v>-22.513659777595556</v>
      </c>
      <c r="F105" s="304">
        <f t="shared" ca="1" si="39"/>
        <v>22.580888321620101</v>
      </c>
      <c r="G105" s="306">
        <f t="shared" ca="1" si="40"/>
        <v>17.323932111434111</v>
      </c>
      <c r="H105" s="307">
        <f t="shared" ca="1" si="41"/>
        <v>125.41590939750076</v>
      </c>
      <c r="I105" s="304">
        <f t="shared" ca="1" si="42"/>
        <v>126.60674924269912</v>
      </c>
      <c r="J105" s="306">
        <f t="shared" ca="1" si="43"/>
        <v>86.677787371221626</v>
      </c>
      <c r="K105" s="307">
        <f t="shared" ca="1" si="44"/>
        <v>733.29018669870879</v>
      </c>
      <c r="L105" s="304">
        <f t="shared" ca="1" si="29"/>
        <v>738.39524425079946</v>
      </c>
      <c r="M105" s="306">
        <f t="shared" ca="1" si="45"/>
        <v>1.4335330873848728</v>
      </c>
      <c r="N105" s="304">
        <f t="shared" ca="1" si="46"/>
        <v>82.135395699511847</v>
      </c>
      <c r="P105" s="310">
        <f t="shared" ca="1" si="47"/>
        <v>23</v>
      </c>
      <c r="Q105" s="304">
        <f t="shared" ca="1" si="48"/>
        <v>0</v>
      </c>
      <c r="R105" s="306">
        <f t="shared" ca="1" si="49"/>
        <v>0</v>
      </c>
      <c r="S105" s="307">
        <f t="shared" ca="1" si="50"/>
        <v>3.0118999999999994</v>
      </c>
      <c r="T105" s="304">
        <f t="shared" ca="1" si="30"/>
        <v>29.546738999999995</v>
      </c>
      <c r="U105" s="311">
        <f t="shared" ca="1" si="31"/>
        <v>0</v>
      </c>
      <c r="V105" s="306">
        <f t="shared" ca="1" si="32"/>
        <v>1.1383489696408915</v>
      </c>
      <c r="W105" s="304">
        <f t="shared" ca="1" si="33"/>
        <v>37.233365711703755</v>
      </c>
      <c r="Y105" s="314" t="str">
        <f t="shared" ca="1" si="51"/>
        <v/>
      </c>
      <c r="Z105" s="315" t="str">
        <f t="shared" ca="1" si="52"/>
        <v/>
      </c>
      <c r="AA105" s="316" t="str">
        <f t="shared" ca="1" si="53"/>
        <v/>
      </c>
      <c r="AC105" s="310" t="e">
        <f t="shared" ca="1" si="54"/>
        <v>#N/A</v>
      </c>
      <c r="AD105" s="323" t="e">
        <f t="shared" ca="1" si="55"/>
        <v>#N/A</v>
      </c>
      <c r="AE105" s="324">
        <f t="shared" ca="1" si="34"/>
        <v>733.29018669870879</v>
      </c>
      <c r="AG105" s="306">
        <f t="shared" ca="1" si="56"/>
        <v>-22.54156205943795</v>
      </c>
      <c r="AH105" s="304">
        <f t="shared" ca="1" si="57"/>
        <v>-12.822426157208088</v>
      </c>
    </row>
    <row r="106" spans="1:34" x14ac:dyDescent="0.2">
      <c r="A106" s="347">
        <f t="shared" ca="1" si="35"/>
        <v>0.1</v>
      </c>
      <c r="B106" s="304">
        <f t="shared" ca="1" si="36"/>
        <v>4.3999999999999782</v>
      </c>
      <c r="D106" s="306">
        <f t="shared" ca="1" si="37"/>
        <v>-1.6915364584149442</v>
      </c>
      <c r="E106" s="307">
        <f t="shared" ca="1" si="38"/>
        <v>-22.055810122467395</v>
      </c>
      <c r="F106" s="304">
        <f t="shared" ca="1" si="39"/>
        <v>22.120579914380233</v>
      </c>
      <c r="G106" s="306">
        <f t="shared" ca="1" si="40"/>
        <v>17.154778465592617</v>
      </c>
      <c r="H106" s="307">
        <f t="shared" ca="1" si="41"/>
        <v>123.21032838525402</v>
      </c>
      <c r="I106" s="304">
        <f t="shared" ca="1" si="42"/>
        <v>124.39884020763895</v>
      </c>
      <c r="J106" s="306">
        <f t="shared" ca="1" si="43"/>
        <v>88.401722900072969</v>
      </c>
      <c r="K106" s="307">
        <f t="shared" ca="1" si="44"/>
        <v>745.72149858784655</v>
      </c>
      <c r="L106" s="304">
        <f t="shared" ca="1" si="29"/>
        <v>750.94301918841018</v>
      </c>
      <c r="M106" s="306">
        <f t="shared" ca="1" si="45"/>
        <v>1.4324540353813009</v>
      </c>
      <c r="N106" s="304">
        <f t="shared" ca="1" si="46"/>
        <v>82.073570573832043</v>
      </c>
      <c r="P106" s="310">
        <f t="shared" ca="1" si="47"/>
        <v>23</v>
      </c>
      <c r="Q106" s="304">
        <f t="shared" ca="1" si="48"/>
        <v>0</v>
      </c>
      <c r="R106" s="306">
        <f t="shared" ca="1" si="49"/>
        <v>0</v>
      </c>
      <c r="S106" s="307">
        <f t="shared" ca="1" si="50"/>
        <v>3.0118999999999994</v>
      </c>
      <c r="T106" s="304">
        <f t="shared" ca="1" si="30"/>
        <v>29.546738999999995</v>
      </c>
      <c r="U106" s="311">
        <f t="shared" ca="1" si="31"/>
        <v>0</v>
      </c>
      <c r="V106" s="306">
        <f t="shared" ca="1" si="32"/>
        <v>1.1369327967617524</v>
      </c>
      <c r="W106" s="304">
        <f t="shared" ca="1" si="33"/>
        <v>35.901336691281728</v>
      </c>
      <c r="Y106" s="314" t="str">
        <f t="shared" ca="1" si="51"/>
        <v/>
      </c>
      <c r="Z106" s="315" t="str">
        <f t="shared" ca="1" si="52"/>
        <v/>
      </c>
      <c r="AA106" s="316" t="str">
        <f t="shared" ca="1" si="53"/>
        <v/>
      </c>
      <c r="AC106" s="310" t="e">
        <f t="shared" ca="1" si="54"/>
        <v>#N/A</v>
      </c>
      <c r="AD106" s="323" t="e">
        <f t="shared" ca="1" si="55"/>
        <v>#N/A</v>
      </c>
      <c r="AE106" s="324">
        <f t="shared" ca="1" si="34"/>
        <v>745.72149858784655</v>
      </c>
      <c r="AG106" s="306">
        <f t="shared" ca="1" si="56"/>
        <v>-22.079814571486196</v>
      </c>
      <c r="AH106" s="304">
        <f t="shared" ca="1" si="57"/>
        <v>-12.36208563089869</v>
      </c>
    </row>
    <row r="107" spans="1:34" x14ac:dyDescent="0.2">
      <c r="A107" s="347">
        <f t="shared" ca="1" si="35"/>
        <v>0.1</v>
      </c>
      <c r="B107" s="304">
        <f t="shared" ca="1" si="36"/>
        <v>4.4999999999999778</v>
      </c>
      <c r="D107" s="306">
        <f t="shared" ca="1" si="37"/>
        <v>-1.643761683987782</v>
      </c>
      <c r="E107" s="307">
        <f t="shared" ca="1" si="38"/>
        <v>-21.615947670932879</v>
      </c>
      <c r="F107" s="304">
        <f t="shared" ca="1" si="39"/>
        <v>21.678356630202735</v>
      </c>
      <c r="G107" s="306">
        <f t="shared" ca="1" si="40"/>
        <v>16.990402297193839</v>
      </c>
      <c r="H107" s="307">
        <f t="shared" ca="1" si="41"/>
        <v>121.04873361816072</v>
      </c>
      <c r="I107" s="304">
        <f t="shared" ca="1" si="42"/>
        <v>122.23530455961128</v>
      </c>
      <c r="J107" s="306">
        <f t="shared" ca="1" si="43"/>
        <v>90.108981938212295</v>
      </c>
      <c r="K107" s="307">
        <f t="shared" ca="1" si="44"/>
        <v>757.93445168801725</v>
      </c>
      <c r="L107" s="304">
        <f t="shared" ca="1" si="29"/>
        <v>763.27207579051162</v>
      </c>
      <c r="M107" s="306">
        <f t="shared" ca="1" si="45"/>
        <v>1.4313473065605187</v>
      </c>
      <c r="N107" s="304">
        <f t="shared" ca="1" si="46"/>
        <v>82.010159683335729</v>
      </c>
      <c r="P107" s="310">
        <f t="shared" ca="1" si="47"/>
        <v>23</v>
      </c>
      <c r="Q107" s="304">
        <f t="shared" ca="1" si="48"/>
        <v>0</v>
      </c>
      <c r="R107" s="306">
        <f t="shared" ca="1" si="49"/>
        <v>0</v>
      </c>
      <c r="S107" s="307">
        <f t="shared" ca="1" si="50"/>
        <v>3.0118999999999994</v>
      </c>
      <c r="T107" s="304">
        <f t="shared" ca="1" si="30"/>
        <v>29.546738999999995</v>
      </c>
      <c r="U107" s="311">
        <f t="shared" ca="1" si="31"/>
        <v>0</v>
      </c>
      <c r="V107" s="306">
        <f t="shared" ca="1" si="32"/>
        <v>1.1355431510559264</v>
      </c>
      <c r="W107" s="304">
        <f t="shared" ca="1" si="33"/>
        <v>34.621040931264801</v>
      </c>
      <c r="Y107" s="314" t="str">
        <f t="shared" ca="1" si="51"/>
        <v/>
      </c>
      <c r="Z107" s="315" t="str">
        <f t="shared" ca="1" si="52"/>
        <v/>
      </c>
      <c r="AA107" s="316" t="str">
        <f t="shared" ca="1" si="53"/>
        <v/>
      </c>
      <c r="AC107" s="310" t="e">
        <f t="shared" ca="1" si="54"/>
        <v>#N/A</v>
      </c>
      <c r="AD107" s="323" t="e">
        <f t="shared" ca="1" si="55"/>
        <v>#N/A</v>
      </c>
      <c r="AE107" s="324">
        <f t="shared" ca="1" si="34"/>
        <v>757.93445168801725</v>
      </c>
      <c r="AG107" s="306">
        <f t="shared" ca="1" si="56"/>
        <v>-21.636105078959325</v>
      </c>
      <c r="AH107" s="304">
        <f t="shared" ca="1" si="57"/>
        <v>-11.919830237153205</v>
      </c>
    </row>
    <row r="108" spans="1:34" x14ac:dyDescent="0.2">
      <c r="A108" s="347">
        <f t="shared" ca="1" si="35"/>
        <v>0.1</v>
      </c>
      <c r="B108" s="304">
        <f t="shared" ca="1" si="36"/>
        <v>4.5999999999999774</v>
      </c>
      <c r="D108" s="306">
        <f t="shared" ca="1" si="37"/>
        <v>-1.5977417222000343</v>
      </c>
      <c r="E108" s="307">
        <f t="shared" ca="1" si="38"/>
        <v>-21.19316849349449</v>
      </c>
      <c r="F108" s="304">
        <f t="shared" ca="1" si="39"/>
        <v>21.253309610611385</v>
      </c>
      <c r="G108" s="306">
        <f t="shared" ca="1" si="40"/>
        <v>16.830628124973835</v>
      </c>
      <c r="H108" s="307">
        <f t="shared" ca="1" si="41"/>
        <v>118.92941676881128</v>
      </c>
      <c r="I108" s="304">
        <f t="shared" ca="1" si="42"/>
        <v>120.11442967458477</v>
      </c>
      <c r="J108" s="306">
        <f t="shared" ca="1" si="43"/>
        <v>91.800033459320673</v>
      </c>
      <c r="K108" s="307">
        <f t="shared" ca="1" si="44"/>
        <v>769.93335920736581</v>
      </c>
      <c r="L108" s="304">
        <f t="shared" ca="1" si="29"/>
        <v>775.38675753682503</v>
      </c>
      <c r="M108" s="306">
        <f t="shared" ca="1" si="45"/>
        <v>1.4302120842430617</v>
      </c>
      <c r="N108" s="304">
        <f t="shared" ca="1" si="46"/>
        <v>81.945116235736378</v>
      </c>
      <c r="P108" s="310">
        <f t="shared" ca="1" si="47"/>
        <v>23</v>
      </c>
      <c r="Q108" s="304">
        <f t="shared" ca="1" si="48"/>
        <v>0</v>
      </c>
      <c r="R108" s="306">
        <f t="shared" ca="1" si="49"/>
        <v>0</v>
      </c>
      <c r="S108" s="307">
        <f t="shared" ca="1" si="50"/>
        <v>3.0118999999999994</v>
      </c>
      <c r="T108" s="304">
        <f t="shared" ca="1" si="30"/>
        <v>29.546738999999995</v>
      </c>
      <c r="U108" s="311">
        <f t="shared" ca="1" si="31"/>
        <v>0</v>
      </c>
      <c r="V108" s="306">
        <f t="shared" ca="1" si="32"/>
        <v>1.1341794519782689</v>
      </c>
      <c r="W108" s="304">
        <f t="shared" ca="1" si="33"/>
        <v>33.389914211853949</v>
      </c>
      <c r="Y108" s="314" t="str">
        <f t="shared" ca="1" si="51"/>
        <v/>
      </c>
      <c r="Z108" s="315" t="str">
        <f t="shared" ca="1" si="52"/>
        <v/>
      </c>
      <c r="AA108" s="316" t="str">
        <f t="shared" ca="1" si="53"/>
        <v/>
      </c>
      <c r="AC108" s="310" t="e">
        <f t="shared" ca="1" si="54"/>
        <v>#N/A</v>
      </c>
      <c r="AD108" s="323" t="e">
        <f t="shared" ca="1" si="55"/>
        <v>#N/A</v>
      </c>
      <c r="AE108" s="324">
        <f t="shared" ca="1" si="34"/>
        <v>769.93335920736581</v>
      </c>
      <c r="AG108" s="306">
        <f t="shared" ca="1" si="56"/>
        <v>-21.209522825352593</v>
      </c>
      <c r="AH108" s="304">
        <f t="shared" ca="1" si="57"/>
        <v>-11.494751130935558</v>
      </c>
    </row>
    <row r="109" spans="1:34" x14ac:dyDescent="0.2">
      <c r="A109" s="347">
        <f t="shared" ca="1" si="35"/>
        <v>0.1</v>
      </c>
      <c r="B109" s="304">
        <f t="shared" ca="1" si="36"/>
        <v>4.6999999999999771</v>
      </c>
      <c r="D109" s="306">
        <f t="shared" ca="1" si="37"/>
        <v>-1.5533878198913855</v>
      </c>
      <c r="E109" s="307">
        <f t="shared" ca="1" si="38"/>
        <v>-20.786625831410852</v>
      </c>
      <c r="F109" s="304">
        <f t="shared" ca="1" si="39"/>
        <v>20.844587479105069</v>
      </c>
      <c r="G109" s="306">
        <f t="shared" ca="1" si="40"/>
        <v>16.675289342984698</v>
      </c>
      <c r="H109" s="307">
        <f t="shared" ca="1" si="41"/>
        <v>116.8507541856702</v>
      </c>
      <c r="I109" s="304">
        <f t="shared" ca="1" si="42"/>
        <v>118.0345882715409</v>
      </c>
      <c r="J109" s="306">
        <f t="shared" ca="1" si="43"/>
        <v>93.475329332718601</v>
      </c>
      <c r="K109" s="307">
        <f t="shared" ca="1" si="44"/>
        <v>781.72236775508986</v>
      </c>
      <c r="L109" s="304">
        <f t="shared" ca="1" si="29"/>
        <v>787.29124054728584</v>
      </c>
      <c r="M109" s="306">
        <f t="shared" ca="1" si="45"/>
        <v>1.429047515962911</v>
      </c>
      <c r="N109" s="304">
        <f t="shared" ca="1" si="46"/>
        <v>81.878391388328936</v>
      </c>
      <c r="P109" s="310">
        <f t="shared" ca="1" si="47"/>
        <v>23</v>
      </c>
      <c r="Q109" s="304">
        <f t="shared" ca="1" si="48"/>
        <v>0</v>
      </c>
      <c r="R109" s="306">
        <f t="shared" ca="1" si="49"/>
        <v>0</v>
      </c>
      <c r="S109" s="307">
        <f t="shared" ca="1" si="50"/>
        <v>3.0118999999999994</v>
      </c>
      <c r="T109" s="304">
        <f t="shared" ca="1" si="30"/>
        <v>29.546738999999995</v>
      </c>
      <c r="U109" s="311">
        <f t="shared" ca="1" si="31"/>
        <v>0</v>
      </c>
      <c r="V109" s="306">
        <f t="shared" ca="1" si="32"/>
        <v>1.1328411419848614</v>
      </c>
      <c r="W109" s="304">
        <f t="shared" ca="1" si="33"/>
        <v>32.20555244888439</v>
      </c>
      <c r="Y109" s="314" t="str">
        <f t="shared" ca="1" si="51"/>
        <v/>
      </c>
      <c r="Z109" s="315" t="str">
        <f t="shared" ca="1" si="52"/>
        <v/>
      </c>
      <c r="AA109" s="316" t="str">
        <f t="shared" ca="1" si="53"/>
        <v>Satellite</v>
      </c>
      <c r="AC109" s="310" t="e">
        <f t="shared" ca="1" si="54"/>
        <v>#N/A</v>
      </c>
      <c r="AD109" s="323" t="e">
        <f t="shared" ca="1" si="55"/>
        <v>#N/A</v>
      </c>
      <c r="AE109" s="324">
        <f t="shared" ca="1" si="34"/>
        <v>781.72236775508986</v>
      </c>
      <c r="AG109" s="306">
        <f t="shared" ca="1" si="56"/>
        <v>-20.799214434269359</v>
      </c>
      <c r="AH109" s="304">
        <f t="shared" ca="1" si="57"/>
        <v>-11.085996949385423</v>
      </c>
    </row>
    <row r="110" spans="1:34" x14ac:dyDescent="0.2">
      <c r="A110" s="347">
        <f t="shared" ca="1" si="35"/>
        <v>0.1</v>
      </c>
      <c r="B110" s="304">
        <f t="shared" ca="1" si="36"/>
        <v>4.7999999999999767</v>
      </c>
      <c r="D110" s="306">
        <f t="shared" ca="1" si="37"/>
        <v>-1.5106167425681953</v>
      </c>
      <c r="E110" s="307">
        <f t="shared" ca="1" si="38"/>
        <v>-20.395525805515014</v>
      </c>
      <c r="F110" s="304">
        <f t="shared" ca="1" si="39"/>
        <v>20.451392026616578</v>
      </c>
      <c r="G110" s="306">
        <f t="shared" ca="1" si="40"/>
        <v>16.524227668727878</v>
      </c>
      <c r="H110" s="307">
        <f t="shared" ca="1" si="41"/>
        <v>114.8112016051187</v>
      </c>
      <c r="I110" s="304">
        <f t="shared" ca="1" si="42"/>
        <v>115.99423310690564</v>
      </c>
      <c r="J110" s="306">
        <f t="shared" ca="1" si="43"/>
        <v>95.135305183304226</v>
      </c>
      <c r="K110" s="307">
        <f t="shared" ca="1" si="44"/>
        <v>793.30546554462933</v>
      </c>
      <c r="L110" s="304">
        <f t="shared" ca="1" si="29"/>
        <v>798.98954183099386</v>
      </c>
      <c r="M110" s="306">
        <f t="shared" ca="1" si="45"/>
        <v>1.4278527115947719</v>
      </c>
      <c r="N110" s="304">
        <f t="shared" ca="1" si="46"/>
        <v>81.809934140690771</v>
      </c>
      <c r="P110" s="310">
        <f t="shared" ca="1" si="47"/>
        <v>23</v>
      </c>
      <c r="Q110" s="304">
        <f t="shared" ca="1" si="48"/>
        <v>0</v>
      </c>
      <c r="R110" s="306">
        <f t="shared" ca="1" si="49"/>
        <v>0</v>
      </c>
      <c r="S110" s="307">
        <f t="shared" ca="1" si="50"/>
        <v>3.0118999999999994</v>
      </c>
      <c r="T110" s="304">
        <f t="shared" ca="1" si="30"/>
        <v>29.546738999999995</v>
      </c>
      <c r="U110" s="311">
        <f t="shared" ca="1" si="31"/>
        <v>0</v>
      </c>
      <c r="V110" s="306">
        <f t="shared" ca="1" si="32"/>
        <v>1.131527685374268</v>
      </c>
      <c r="W110" s="304">
        <f t="shared" ca="1" si="33"/>
        <v>31.065699827920096</v>
      </c>
      <c r="Y110" s="314" t="str">
        <f t="shared" ca="1" si="51"/>
        <v/>
      </c>
      <c r="Z110" s="315" t="str">
        <f t="shared" ca="1" si="52"/>
        <v/>
      </c>
      <c r="AA110" s="316" t="str">
        <f t="shared" ca="1" si="53"/>
        <v/>
      </c>
      <c r="AC110" s="310" t="e">
        <f t="shared" ca="1" si="54"/>
        <v>#N/A</v>
      </c>
      <c r="AD110" s="323" t="e">
        <f t="shared" ca="1" si="55"/>
        <v>#N/A</v>
      </c>
      <c r="AE110" s="324">
        <f t="shared" ca="1" si="34"/>
        <v>793.30546554462933</v>
      </c>
      <c r="AG110" s="306">
        <f t="shared" ca="1" si="56"/>
        <v>-20.404379588428657</v>
      </c>
      <c r="AH110" s="304">
        <f t="shared" ca="1" si="57"/>
        <v>-10.692769497288886</v>
      </c>
    </row>
    <row r="111" spans="1:34" x14ac:dyDescent="0.2">
      <c r="A111" s="347">
        <f t="shared" ca="1" si="35"/>
        <v>0.1</v>
      </c>
      <c r="B111" s="304">
        <f t="shared" ca="1" si="36"/>
        <v>4.8999999999999764</v>
      </c>
      <c r="D111" s="306">
        <f t="shared" ca="1" si="37"/>
        <v>-1.4693503649317745</v>
      </c>
      <c r="E111" s="307">
        <f t="shared" ca="1" si="38"/>
        <v>-20.019123497856285</v>
      </c>
      <c r="F111" s="304">
        <f t="shared" ca="1" si="39"/>
        <v>20.072974271824961</v>
      </c>
      <c r="G111" s="306">
        <f t="shared" ca="1" si="40"/>
        <v>16.377292632234699</v>
      </c>
      <c r="H111" s="307">
        <f t="shared" ca="1" si="41"/>
        <v>112.80928925533307</v>
      </c>
      <c r="I111" s="304">
        <f t="shared" ca="1" si="42"/>
        <v>113.9918920636694</v>
      </c>
      <c r="J111" s="306">
        <f t="shared" ca="1" si="43"/>
        <v>96.780381198352359</v>
      </c>
      <c r="K111" s="307">
        <f t="shared" ca="1" si="44"/>
        <v>804.68649008765192</v>
      </c>
      <c r="L111" s="304">
        <f t="shared" ca="1" si="29"/>
        <v>810.48552702345228</v>
      </c>
      <c r="M111" s="306">
        <f t="shared" ca="1" si="45"/>
        <v>1.4266267413602638</v>
      </c>
      <c r="N111" s="304">
        <f t="shared" ca="1" si="46"/>
        <v>81.739691220444797</v>
      </c>
      <c r="P111" s="310">
        <f t="shared" ca="1" si="47"/>
        <v>23</v>
      </c>
      <c r="Q111" s="304">
        <f t="shared" ca="1" si="48"/>
        <v>0</v>
      </c>
      <c r="R111" s="306">
        <f t="shared" ca="1" si="49"/>
        <v>0</v>
      </c>
      <c r="S111" s="307">
        <f t="shared" ca="1" si="50"/>
        <v>3.0118999999999994</v>
      </c>
      <c r="T111" s="304">
        <f t="shared" ca="1" si="30"/>
        <v>29.546738999999995</v>
      </c>
      <c r="U111" s="311">
        <f t="shared" ca="1" si="31"/>
        <v>0</v>
      </c>
      <c r="V111" s="306">
        <f t="shared" ca="1" si="32"/>
        <v>1.1302385672019593</v>
      </c>
      <c r="W111" s="304">
        <f t="shared" ca="1" si="33"/>
        <v>29.968237956367688</v>
      </c>
      <c r="Y111" s="314" t="str">
        <f t="shared" ca="1" si="51"/>
        <v/>
      </c>
      <c r="Z111" s="315" t="str">
        <f t="shared" ca="1" si="52"/>
        <v/>
      </c>
      <c r="AA111" s="316" t="str">
        <f t="shared" ca="1" si="53"/>
        <v/>
      </c>
      <c r="AC111" s="310" t="e">
        <f t="shared" ca="1" si="54"/>
        <v>#N/A</v>
      </c>
      <c r="AD111" s="323" t="e">
        <f t="shared" ca="1" si="55"/>
        <v>#N/A</v>
      </c>
      <c r="AE111" s="324">
        <f t="shared" ca="1" si="34"/>
        <v>804.68649008765192</v>
      </c>
      <c r="AG111" s="306">
        <f t="shared" ca="1" si="56"/>
        <v>-20.024267083042837</v>
      </c>
      <c r="AH111" s="304">
        <f t="shared" ca="1" si="57"/>
        <v>-10.314319807403999</v>
      </c>
    </row>
    <row r="112" spans="1:34" x14ac:dyDescent="0.2">
      <c r="A112" s="347">
        <f t="shared" ca="1" si="35"/>
        <v>0.1</v>
      </c>
      <c r="B112" s="304">
        <f t="shared" ca="1" si="36"/>
        <v>4.999999999999976</v>
      </c>
      <c r="D112" s="306">
        <f t="shared" ca="1" si="37"/>
        <v>-1.4295152965368563</v>
      </c>
      <c r="E112" s="307">
        <f t="shared" ca="1" si="38"/>
        <v>-19.656719369509432</v>
      </c>
      <c r="F112" s="304">
        <f t="shared" ca="1" si="39"/>
        <v>19.708630859465611</v>
      </c>
      <c r="G112" s="306">
        <f t="shared" ca="1" si="40"/>
        <v>16.234341102581013</v>
      </c>
      <c r="H112" s="307">
        <f t="shared" ca="1" si="41"/>
        <v>110.84361731838213</v>
      </c>
      <c r="I112" s="304">
        <f t="shared" ca="1" si="42"/>
        <v>112.02616360145024</v>
      </c>
      <c r="J112" s="306">
        <f t="shared" ca="1" si="43"/>
        <v>98.410962885093141</v>
      </c>
      <c r="K112" s="307">
        <f t="shared" ca="1" si="44"/>
        <v>815.86913541633771</v>
      </c>
      <c r="L112" s="304">
        <f t="shared" ca="1" si="29"/>
        <v>821.78291764977303</v>
      </c>
      <c r="M112" s="306">
        <f t="shared" ca="1" si="45"/>
        <v>1.4253686337039753</v>
      </c>
      <c r="N112" s="304">
        <f t="shared" ca="1" si="46"/>
        <v>81.667606961566364</v>
      </c>
      <c r="P112" s="310">
        <f t="shared" ca="1" si="47"/>
        <v>23</v>
      </c>
      <c r="Q112" s="304">
        <f t="shared" ca="1" si="48"/>
        <v>0</v>
      </c>
      <c r="R112" s="306">
        <f t="shared" ca="1" si="49"/>
        <v>0</v>
      </c>
      <c r="S112" s="307">
        <f t="shared" ca="1" si="50"/>
        <v>3.0118999999999994</v>
      </c>
      <c r="T112" s="304">
        <f t="shared" ca="1" si="30"/>
        <v>29.546738999999995</v>
      </c>
      <c r="U112" s="311">
        <f t="shared" ca="1" si="31"/>
        <v>0</v>
      </c>
      <c r="V112" s="306">
        <f t="shared" ca="1" si="32"/>
        <v>1.1289732922624347</v>
      </c>
      <c r="W112" s="304">
        <f t="shared" ca="1" si="33"/>
        <v>28.911175934760969</v>
      </c>
      <c r="Y112" s="314" t="str">
        <f t="shared" ca="1" si="51"/>
        <v/>
      </c>
      <c r="Z112" s="315" t="str">
        <f t="shared" ca="1" si="52"/>
        <v/>
      </c>
      <c r="AA112" s="316" t="str">
        <f t="shared" ca="1" si="53"/>
        <v/>
      </c>
      <c r="AC112" s="310">
        <f t="shared" ca="1" si="54"/>
        <v>4.999999999999976</v>
      </c>
      <c r="AD112" s="323">
        <f t="shared" ca="1" si="55"/>
        <v>98.410962885093141</v>
      </c>
      <c r="AE112" s="324">
        <f t="shared" ca="1" si="34"/>
        <v>815.86913541633771</v>
      </c>
      <c r="AG112" s="306">
        <f t="shared" ca="1" si="56"/>
        <v>-19.658171216667881</v>
      </c>
      <c r="AH112" s="304">
        <f t="shared" ca="1" si="57"/>
        <v>-9.9499445387853829</v>
      </c>
    </row>
    <row r="113" spans="1:34" x14ac:dyDescent="0.2">
      <c r="A113" s="347">
        <f t="shared" ca="1" si="35"/>
        <v>0.1</v>
      </c>
      <c r="B113" s="304">
        <f t="shared" ca="1" si="36"/>
        <v>5.0999999999999757</v>
      </c>
      <c r="D113" s="306">
        <f t="shared" ca="1" si="37"/>
        <v>-1.3910425391694274</v>
      </c>
      <c r="E113" s="307">
        <f t="shared" ca="1" si="38"/>
        <v>-19.307655981909427</v>
      </c>
      <c r="F113" s="304">
        <f t="shared" ca="1" si="39"/>
        <v>19.357700763818563</v>
      </c>
      <c r="G113" s="306">
        <f t="shared" ca="1" si="40"/>
        <v>16.095236848664069</v>
      </c>
      <c r="H113" s="307">
        <f t="shared" ca="1" si="41"/>
        <v>108.91285172019118</v>
      </c>
      <c r="I113" s="304">
        <f t="shared" ca="1" si="42"/>
        <v>110.09571253704181</v>
      </c>
      <c r="J113" s="306">
        <f t="shared" ca="1" si="43"/>
        <v>100.0274417826554</v>
      </c>
      <c r="K113" s="307">
        <f t="shared" ca="1" si="44"/>
        <v>826.85695886826636</v>
      </c>
      <c r="L113" s="304">
        <f t="shared" ca="1" si="29"/>
        <v>832.88529794831925</v>
      </c>
      <c r="M113" s="306">
        <f t="shared" ca="1" si="45"/>
        <v>1.4240773730295464</v>
      </c>
      <c r="N113" s="304">
        <f t="shared" ca="1" si="46"/>
        <v>81.593623174670384</v>
      </c>
      <c r="P113" s="310">
        <f t="shared" ca="1" si="47"/>
        <v>23</v>
      </c>
      <c r="Q113" s="304">
        <f t="shared" ca="1" si="48"/>
        <v>0</v>
      </c>
      <c r="R113" s="306">
        <f t="shared" ca="1" si="49"/>
        <v>0</v>
      </c>
      <c r="S113" s="307">
        <f t="shared" ca="1" si="50"/>
        <v>3.0118999999999994</v>
      </c>
      <c r="T113" s="304">
        <f t="shared" ca="1" si="30"/>
        <v>29.546738999999995</v>
      </c>
      <c r="U113" s="311">
        <f t="shared" ca="1" si="31"/>
        <v>0</v>
      </c>
      <c r="V113" s="306">
        <f t="shared" ca="1" si="32"/>
        <v>1.1277313841340499</v>
      </c>
      <c r="W113" s="304">
        <f t="shared" ca="1" si="33"/>
        <v>27.892641259060941</v>
      </c>
      <c r="Y113" s="314" t="str">
        <f t="shared" ca="1" si="51"/>
        <v/>
      </c>
      <c r="Z113" s="315" t="str">
        <f t="shared" ca="1" si="52"/>
        <v/>
      </c>
      <c r="AA113" s="316" t="str">
        <f t="shared" ca="1" si="53"/>
        <v/>
      </c>
      <c r="AC113" s="310" t="e">
        <f t="shared" ca="1" si="54"/>
        <v>#N/A</v>
      </c>
      <c r="AD113" s="323" t="e">
        <f t="shared" ca="1" si="55"/>
        <v>#N/A</v>
      </c>
      <c r="AE113" s="324">
        <f t="shared" ca="1" si="34"/>
        <v>826.85695886826636</v>
      </c>
      <c r="AG113" s="306">
        <f t="shared" ca="1" si="56"/>
        <v>-19.305428486661306</v>
      </c>
      <c r="AH113" s="304">
        <f t="shared" ca="1" si="57"/>
        <v>-9.5989826802885148</v>
      </c>
    </row>
    <row r="114" spans="1:34" x14ac:dyDescent="0.2">
      <c r="A114" s="347">
        <f t="shared" ca="1" si="35"/>
        <v>0.1</v>
      </c>
      <c r="B114" s="304">
        <f t="shared" ca="1" si="36"/>
        <v>5.1999999999999753</v>
      </c>
      <c r="D114" s="306">
        <f t="shared" ca="1" si="37"/>
        <v>-1.3538671729022151</v>
      </c>
      <c r="E114" s="307">
        <f t="shared" ca="1" si="38"/>
        <v>-18.971314992601201</v>
      </c>
      <c r="F114" s="304">
        <f t="shared" ca="1" si="39"/>
        <v>19.019562268105894</v>
      </c>
      <c r="G114" s="306">
        <f t="shared" ca="1" si="40"/>
        <v>15.959850131373846</v>
      </c>
      <c r="H114" s="307">
        <f t="shared" ca="1" si="41"/>
        <v>107.01572022093106</v>
      </c>
      <c r="I114" s="304">
        <f t="shared" ca="1" si="42"/>
        <v>108.19926612792024</v>
      </c>
      <c r="J114" s="306">
        <f t="shared" ca="1" si="43"/>
        <v>101.6301961316573</v>
      </c>
      <c r="K114" s="307">
        <f t="shared" ca="1" si="44"/>
        <v>837.65338746532245</v>
      </c>
      <c r="L114" s="304">
        <f t="shared" ca="1" si="29"/>
        <v>843.79612128635006</v>
      </c>
      <c r="M114" s="306">
        <f t="shared" ca="1" si="45"/>
        <v>1.4227518972850879</v>
      </c>
      <c r="N114" s="304">
        <f t="shared" ca="1" si="46"/>
        <v>81.517679008665951</v>
      </c>
      <c r="P114" s="310">
        <f t="shared" ca="1" si="47"/>
        <v>23</v>
      </c>
      <c r="Q114" s="304">
        <f t="shared" ca="1" si="48"/>
        <v>0</v>
      </c>
      <c r="R114" s="306">
        <f t="shared" ca="1" si="49"/>
        <v>0</v>
      </c>
      <c r="S114" s="307">
        <f t="shared" ca="1" si="50"/>
        <v>3.0118999999999994</v>
      </c>
      <c r="T114" s="304">
        <f t="shared" ca="1" si="30"/>
        <v>29.546738999999995</v>
      </c>
      <c r="U114" s="311">
        <f t="shared" ca="1" si="31"/>
        <v>0</v>
      </c>
      <c r="V114" s="306">
        <f t="shared" ca="1" si="32"/>
        <v>1.1265123842819773</v>
      </c>
      <c r="W114" s="304">
        <f t="shared" ca="1" si="33"/>
        <v>26.910871475237236</v>
      </c>
      <c r="Y114" s="314" t="str">
        <f t="shared" ca="1" si="51"/>
        <v/>
      </c>
      <c r="Z114" s="315" t="str">
        <f t="shared" ca="1" si="52"/>
        <v/>
      </c>
      <c r="AA114" s="316" t="str">
        <f t="shared" ca="1" si="53"/>
        <v/>
      </c>
      <c r="AC114" s="310" t="e">
        <f t="shared" ca="1" si="54"/>
        <v>#N/A</v>
      </c>
      <c r="AD114" s="323" t="e">
        <f t="shared" ca="1" si="55"/>
        <v>#N/A</v>
      </c>
      <c r="AE114" s="324">
        <f t="shared" ca="1" si="34"/>
        <v>837.65338746532245</v>
      </c>
      <c r="AG114" s="306">
        <f t="shared" ca="1" si="56"/>
        <v>-18.965414559928426</v>
      </c>
      <c r="AH114" s="304">
        <f t="shared" ca="1" si="57"/>
        <v>-9.2608125299847099</v>
      </c>
    </row>
    <row r="115" spans="1:34" x14ac:dyDescent="0.2">
      <c r="A115" s="347">
        <f t="shared" ca="1" si="35"/>
        <v>0.1</v>
      </c>
      <c r="B115" s="304">
        <f t="shared" ca="1" si="36"/>
        <v>5.299999999999975</v>
      </c>
      <c r="D115" s="306">
        <f t="shared" ca="1" si="37"/>
        <v>-1.3179280681112637</v>
      </c>
      <c r="E115" s="307">
        <f t="shared" ca="1" si="38"/>
        <v>-18.647114399404852</v>
      </c>
      <c r="F115" s="304">
        <f t="shared" ca="1" si="39"/>
        <v>18.693630193657071</v>
      </c>
      <c r="G115" s="306">
        <f t="shared" ca="1" si="40"/>
        <v>15.828057324562719</v>
      </c>
      <c r="H115" s="307">
        <f t="shared" ca="1" si="41"/>
        <v>105.15100878099058</v>
      </c>
      <c r="I115" s="304">
        <f t="shared" ca="1" si="42"/>
        <v>106.33561043380341</v>
      </c>
      <c r="J115" s="306">
        <f t="shared" ca="1" si="43"/>
        <v>103.21959150445413</v>
      </c>
      <c r="K115" s="307">
        <f t="shared" ca="1" si="44"/>
        <v>848.26172391541854</v>
      </c>
      <c r="L115" s="304">
        <f t="shared" ca="1" si="29"/>
        <v>854.51871619661097</v>
      </c>
      <c r="M115" s="306">
        <f t="shared" ca="1" si="45"/>
        <v>1.4213910953863</v>
      </c>
      <c r="N115" s="304">
        <f t="shared" ca="1" si="46"/>
        <v>81.439710803112007</v>
      </c>
      <c r="P115" s="310">
        <f t="shared" ca="1" si="47"/>
        <v>23</v>
      </c>
      <c r="Q115" s="304">
        <f t="shared" ca="1" si="48"/>
        <v>0</v>
      </c>
      <c r="R115" s="306">
        <f t="shared" ca="1" si="49"/>
        <v>0</v>
      </c>
      <c r="S115" s="307">
        <f t="shared" ca="1" si="50"/>
        <v>3.0118999999999994</v>
      </c>
      <c r="T115" s="304">
        <f t="shared" ca="1" si="30"/>
        <v>29.546738999999995</v>
      </c>
      <c r="U115" s="311">
        <f t="shared" ca="1" si="31"/>
        <v>0</v>
      </c>
      <c r="V115" s="306">
        <f t="shared" ca="1" si="32"/>
        <v>1.1253158512151265</v>
      </c>
      <c r="W115" s="304">
        <f t="shared" ca="1" si="33"/>
        <v>25.964206515710512</v>
      </c>
      <c r="Y115" s="314" t="str">
        <f t="shared" ca="1" si="51"/>
        <v/>
      </c>
      <c r="Z115" s="315" t="str">
        <f t="shared" ca="1" si="52"/>
        <v/>
      </c>
      <c r="AA115" s="316" t="str">
        <f t="shared" ca="1" si="53"/>
        <v/>
      </c>
      <c r="AC115" s="310" t="e">
        <f t="shared" ca="1" si="54"/>
        <v>#N/A</v>
      </c>
      <c r="AD115" s="323" t="e">
        <f t="shared" ca="1" si="55"/>
        <v>#N/A</v>
      </c>
      <c r="AE115" s="324">
        <f t="shared" ca="1" si="34"/>
        <v>848.26172391541854</v>
      </c>
      <c r="AG115" s="306">
        <f t="shared" ca="1" si="56"/>
        <v>-18.637541492760889</v>
      </c>
      <c r="AH115" s="304">
        <f t="shared" ca="1" si="57"/>
        <v>-8.9348489243458431</v>
      </c>
    </row>
    <row r="116" spans="1:34" x14ac:dyDescent="0.2">
      <c r="A116" s="347">
        <f t="shared" ca="1" si="35"/>
        <v>0.1</v>
      </c>
      <c r="B116" s="304">
        <f t="shared" ca="1" si="36"/>
        <v>5.3999999999999746</v>
      </c>
      <c r="D116" s="306">
        <f t="shared" ca="1" si="37"/>
        <v>-1.2831676210239913</v>
      </c>
      <c r="E116" s="307">
        <f t="shared" ca="1" si="38"/>
        <v>-18.334506009742043</v>
      </c>
      <c r="F116" s="304">
        <f t="shared" ca="1" si="39"/>
        <v>18.379353355461433</v>
      </c>
      <c r="G116" s="306">
        <f t="shared" ca="1" si="40"/>
        <v>15.69974056246032</v>
      </c>
      <c r="H116" s="307">
        <f t="shared" ca="1" si="41"/>
        <v>103.31755818001638</v>
      </c>
      <c r="I116" s="304">
        <f t="shared" ca="1" si="42"/>
        <v>104.50358693370114</v>
      </c>
      <c r="J116" s="306">
        <f t="shared" ca="1" si="43"/>
        <v>104.79598139880528</v>
      </c>
      <c r="K116" s="307">
        <f t="shared" ca="1" si="44"/>
        <v>858.68515226346892</v>
      </c>
      <c r="L116" s="304">
        <f t="shared" ca="1" si="29"/>
        <v>865.05629206143317</v>
      </c>
      <c r="M116" s="306">
        <f t="shared" ca="1" si="45"/>
        <v>1.4199938044646203</v>
      </c>
      <c r="N116" s="304">
        <f t="shared" ca="1" si="46"/>
        <v>81.359651930547813</v>
      </c>
      <c r="P116" s="310">
        <f t="shared" ca="1" si="47"/>
        <v>23</v>
      </c>
      <c r="Q116" s="304">
        <f t="shared" ca="1" si="48"/>
        <v>0</v>
      </c>
      <c r="R116" s="306">
        <f t="shared" ca="1" si="49"/>
        <v>0</v>
      </c>
      <c r="S116" s="307">
        <f t="shared" ca="1" si="50"/>
        <v>3.0118999999999994</v>
      </c>
      <c r="T116" s="304">
        <f t="shared" ca="1" si="30"/>
        <v>29.546738999999995</v>
      </c>
      <c r="U116" s="311">
        <f t="shared" ca="1" si="31"/>
        <v>0</v>
      </c>
      <c r="V116" s="306">
        <f t="shared" ca="1" si="32"/>
        <v>1.1241413596931729</v>
      </c>
      <c r="W116" s="304">
        <f t="shared" ca="1" si="33"/>
        <v>25.051081654582475</v>
      </c>
      <c r="Y116" s="314" t="str">
        <f t="shared" ca="1" si="51"/>
        <v/>
      </c>
      <c r="Z116" s="315" t="str">
        <f t="shared" ca="1" si="52"/>
        <v/>
      </c>
      <c r="AA116" s="316" t="str">
        <f t="shared" ca="1" si="53"/>
        <v/>
      </c>
      <c r="AC116" s="310" t="e">
        <f t="shared" ca="1" si="54"/>
        <v>#N/A</v>
      </c>
      <c r="AD116" s="323" t="e">
        <f t="shared" ca="1" si="55"/>
        <v>#N/A</v>
      </c>
      <c r="AE116" s="324">
        <f t="shared" ca="1" si="34"/>
        <v>858.68515226346892</v>
      </c>
      <c r="AG116" s="306">
        <f t="shared" ca="1" si="56"/>
        <v>-18.321255176325952</v>
      </c>
      <c r="AH116" s="304">
        <f t="shared" ca="1" si="57"/>
        <v>-8.6205406938180271</v>
      </c>
    </row>
    <row r="117" spans="1:34" x14ac:dyDescent="0.2">
      <c r="A117" s="347">
        <f t="shared" ca="1" si="35"/>
        <v>0.1</v>
      </c>
      <c r="B117" s="304">
        <f t="shared" ca="1" si="36"/>
        <v>5.4999999999999742</v>
      </c>
      <c r="D117" s="306">
        <f t="shared" ca="1" si="37"/>
        <v>-1.2495315106227094</v>
      </c>
      <c r="E117" s="307">
        <f t="shared" ca="1" si="38"/>
        <v>-18.032973114295491</v>
      </c>
      <c r="F117" s="304">
        <f t="shared" ca="1" si="39"/>
        <v>18.076212223166198</v>
      </c>
      <c r="G117" s="306">
        <f t="shared" ca="1" si="40"/>
        <v>15.574787411398049</v>
      </c>
      <c r="H117" s="307">
        <f t="shared" ca="1" si="41"/>
        <v>101.51426086858683</v>
      </c>
      <c r="I117" s="304">
        <f t="shared" ca="1" si="42"/>
        <v>102.70208937799534</v>
      </c>
      <c r="J117" s="306">
        <f t="shared" ca="1" si="43"/>
        <v>106.3597077974982</v>
      </c>
      <c r="K117" s="307">
        <f t="shared" ca="1" si="44"/>
        <v>868.92674321589914</v>
      </c>
      <c r="L117" s="304">
        <f t="shared" ca="1" si="29"/>
        <v>875.41194446875033</v>
      </c>
      <c r="M117" s="306">
        <f t="shared" ca="1" si="45"/>
        <v>1.4185588069265851</v>
      </c>
      <c r="N117" s="304">
        <f t="shared" ca="1" si="46"/>
        <v>81.277432628006736</v>
      </c>
      <c r="P117" s="310">
        <f t="shared" ca="1" si="47"/>
        <v>23</v>
      </c>
      <c r="Q117" s="304">
        <f t="shared" ca="1" si="48"/>
        <v>0</v>
      </c>
      <c r="R117" s="306">
        <f t="shared" ca="1" si="49"/>
        <v>0</v>
      </c>
      <c r="S117" s="307">
        <f t="shared" ca="1" si="50"/>
        <v>3.0118999999999994</v>
      </c>
      <c r="T117" s="304">
        <f t="shared" ca="1" si="30"/>
        <v>29.546738999999995</v>
      </c>
      <c r="U117" s="311">
        <f t="shared" ca="1" si="31"/>
        <v>0</v>
      </c>
      <c r="V117" s="306">
        <f t="shared" ca="1" si="32"/>
        <v>1.1229884999801916</v>
      </c>
      <c r="W117" s="304">
        <f t="shared" ca="1" si="33"/>
        <v>24.170021025084967</v>
      </c>
      <c r="Y117" s="314" t="str">
        <f t="shared" ca="1" si="51"/>
        <v/>
      </c>
      <c r="Z117" s="315" t="str">
        <f t="shared" ca="1" si="52"/>
        <v/>
      </c>
      <c r="AA117" s="316" t="str">
        <f t="shared" ca="1" si="53"/>
        <v/>
      </c>
      <c r="AC117" s="310" t="e">
        <f t="shared" ca="1" si="54"/>
        <v>#N/A</v>
      </c>
      <c r="AD117" s="323" t="e">
        <f t="shared" ca="1" si="55"/>
        <v>#N/A</v>
      </c>
      <c r="AE117" s="324">
        <f t="shared" ca="1" si="34"/>
        <v>868.92674321589914</v>
      </c>
      <c r="AG117" s="306">
        <f t="shared" ca="1" si="56"/>
        <v>-18.01603298679818</v>
      </c>
      <c r="AH117" s="304">
        <f t="shared" ca="1" si="57"/>
        <v>-8.317368323842917</v>
      </c>
    </row>
    <row r="118" spans="1:34" x14ac:dyDescent="0.2">
      <c r="A118" s="347">
        <f t="shared" ca="1" si="35"/>
        <v>0.1</v>
      </c>
      <c r="B118" s="304">
        <f t="shared" ca="1" si="36"/>
        <v>5.5999999999999739</v>
      </c>
      <c r="D118" s="306">
        <f t="shared" ca="1" si="37"/>
        <v>-1.2169684749521366</v>
      </c>
      <c r="E118" s="307">
        <f t="shared" ca="1" si="38"/>
        <v>-17.742028346321305</v>
      </c>
      <c r="F118" s="304">
        <f t="shared" ca="1" si="39"/>
        <v>17.783716768738081</v>
      </c>
      <c r="G118" s="306">
        <f t="shared" ca="1" si="40"/>
        <v>15.453090563902835</v>
      </c>
      <c r="H118" s="307">
        <f t="shared" ca="1" si="41"/>
        <v>99.740058033954696</v>
      </c>
      <c r="I118" s="304">
        <f t="shared" ca="1" si="42"/>
        <v>100.93006085697579</v>
      </c>
      <c r="J118" s="306">
        <f t="shared" ca="1" si="43"/>
        <v>107.91110169626324</v>
      </c>
      <c r="K118" s="307">
        <f t="shared" ca="1" si="44"/>
        <v>878.98945916102616</v>
      </c>
      <c r="L118" s="304">
        <f t="shared" ca="1" si="29"/>
        <v>885.58866026248018</v>
      </c>
      <c r="M118" s="306">
        <f t="shared" ca="1" si="45"/>
        <v>1.4170848273093384</v>
      </c>
      <c r="N118" s="304">
        <f t="shared" ca="1" si="46"/>
        <v>81.192979816850197</v>
      </c>
      <c r="P118" s="310">
        <f t="shared" ca="1" si="47"/>
        <v>23</v>
      </c>
      <c r="Q118" s="304">
        <f t="shared" ca="1" si="48"/>
        <v>0</v>
      </c>
      <c r="R118" s="306">
        <f t="shared" ca="1" si="49"/>
        <v>0</v>
      </c>
      <c r="S118" s="307">
        <f t="shared" ca="1" si="50"/>
        <v>3.0118999999999994</v>
      </c>
      <c r="T118" s="304">
        <f t="shared" ca="1" si="30"/>
        <v>29.546738999999995</v>
      </c>
      <c r="U118" s="311">
        <f t="shared" ca="1" si="31"/>
        <v>0</v>
      </c>
      <c r="V118" s="306">
        <f t="shared" ca="1" si="32"/>
        <v>1.1218568771416468</v>
      </c>
      <c r="W118" s="304">
        <f t="shared" ca="1" si="33"/>
        <v>23.319631648445025</v>
      </c>
      <c r="Y118" s="314" t="str">
        <f t="shared" ca="1" si="51"/>
        <v/>
      </c>
      <c r="Z118" s="315" t="str">
        <f t="shared" ca="1" si="52"/>
        <v/>
      </c>
      <c r="AA118" s="316" t="str">
        <f t="shared" ca="1" si="53"/>
        <v/>
      </c>
      <c r="AC118" s="310" t="e">
        <f t="shared" ca="1" si="54"/>
        <v>#N/A</v>
      </c>
      <c r="AD118" s="323" t="e">
        <f t="shared" ca="1" si="55"/>
        <v>#N/A</v>
      </c>
      <c r="AE118" s="324">
        <f t="shared" ca="1" si="34"/>
        <v>878.98945916102616</v>
      </c>
      <c r="AG118" s="306">
        <f t="shared" ca="1" si="56"/>
        <v>-17.721381621278184</v>
      </c>
      <c r="AH118" s="304">
        <f t="shared" ca="1" si="57"/>
        <v>-8.0248418025448967</v>
      </c>
    </row>
    <row r="119" spans="1:34" x14ac:dyDescent="0.2">
      <c r="A119" s="347">
        <f t="shared" ca="1" si="35"/>
        <v>0.1</v>
      </c>
      <c r="B119" s="304">
        <f t="shared" ca="1" si="36"/>
        <v>5.6999999999999735</v>
      </c>
      <c r="D119" s="306">
        <f t="shared" ca="1" si="37"/>
        <v>-1.1854301050784373</v>
      </c>
      <c r="E119" s="307">
        <f t="shared" ca="1" si="38"/>
        <v>-17.46121170983799</v>
      </c>
      <c r="F119" s="304">
        <f t="shared" ca="1" si="39"/>
        <v>17.501404483920986</v>
      </c>
      <c r="G119" s="306">
        <f t="shared" ca="1" si="40"/>
        <v>15.334547553394991</v>
      </c>
      <c r="H119" s="307">
        <f t="shared" ca="1" si="41"/>
        <v>97.993936862970898</v>
      </c>
      <c r="I119" s="304">
        <f t="shared" ca="1" si="42"/>
        <v>99.18649106895181</v>
      </c>
      <c r="J119" s="306">
        <f t="shared" ca="1" si="43"/>
        <v>109.45048360212813</v>
      </c>
      <c r="K119" s="307">
        <f t="shared" ca="1" si="44"/>
        <v>888.87615890587244</v>
      </c>
      <c r="L119" s="304">
        <f t="shared" ca="1" si="29"/>
        <v>895.5893223079413</v>
      </c>
      <c r="M119" s="306">
        <f t="shared" ca="1" si="45"/>
        <v>1.4155705289158345</v>
      </c>
      <c r="N119" s="304">
        <f t="shared" ca="1" si="46"/>
        <v>81.106216909978983</v>
      </c>
      <c r="P119" s="310">
        <f t="shared" ca="1" si="47"/>
        <v>23</v>
      </c>
      <c r="Q119" s="304">
        <f t="shared" ca="1" si="48"/>
        <v>0</v>
      </c>
      <c r="R119" s="306">
        <f t="shared" ca="1" si="49"/>
        <v>0</v>
      </c>
      <c r="S119" s="307">
        <f t="shared" ca="1" si="50"/>
        <v>3.0118999999999994</v>
      </c>
      <c r="T119" s="304">
        <f t="shared" ca="1" si="30"/>
        <v>29.546738999999995</v>
      </c>
      <c r="U119" s="311">
        <f t="shared" ca="1" si="31"/>
        <v>0</v>
      </c>
      <c r="V119" s="306">
        <f t="shared" ca="1" si="32"/>
        <v>1.1207461103817729</v>
      </c>
      <c r="W119" s="304">
        <f t="shared" ca="1" si="33"/>
        <v>22.498597928482177</v>
      </c>
      <c r="Y119" s="314" t="str">
        <f t="shared" ca="1" si="51"/>
        <v/>
      </c>
      <c r="Z119" s="315" t="str">
        <f t="shared" ca="1" si="52"/>
        <v/>
      </c>
      <c r="AA119" s="316" t="str">
        <f t="shared" ca="1" si="53"/>
        <v/>
      </c>
      <c r="AC119" s="310" t="e">
        <f t="shared" ca="1" si="54"/>
        <v>#N/A</v>
      </c>
      <c r="AD119" s="323" t="e">
        <f t="shared" ca="1" si="55"/>
        <v>#N/A</v>
      </c>
      <c r="AE119" s="324">
        <f t="shared" ca="1" si="34"/>
        <v>888.87615890587244</v>
      </c>
      <c r="AG119" s="306">
        <f t="shared" ca="1" si="56"/>
        <v>-17.436835102549416</v>
      </c>
      <c r="AH119" s="304">
        <f t="shared" ca="1" si="57"/>
        <v>-7.74249863821675</v>
      </c>
    </row>
    <row r="120" spans="1:34" x14ac:dyDescent="0.2">
      <c r="A120" s="347">
        <f t="shared" ca="1" si="35"/>
        <v>0.1</v>
      </c>
      <c r="B120" s="304">
        <f t="shared" ca="1" si="36"/>
        <v>5.7999999999999732</v>
      </c>
      <c r="D120" s="306">
        <f t="shared" ca="1" si="37"/>
        <v>-1.1548706551240657</v>
      </c>
      <c r="E120" s="307">
        <f t="shared" ca="1" si="38"/>
        <v>-17.190088761606155</v>
      </c>
      <c r="F120" s="304">
        <f t="shared" ca="1" si="39"/>
        <v>17.228838552321655</v>
      </c>
      <c r="G120" s="306">
        <f t="shared" ca="1" si="40"/>
        <v>15.219060487882585</v>
      </c>
      <c r="H120" s="307">
        <f t="shared" ca="1" si="41"/>
        <v>96.274927986810283</v>
      </c>
      <c r="I120" s="304">
        <f t="shared" ca="1" si="42"/>
        <v>97.470413772587094</v>
      </c>
      <c r="J120" s="306">
        <f t="shared" ca="1" si="43"/>
        <v>110.97816400419201</v>
      </c>
      <c r="K120" s="307">
        <f t="shared" ca="1" si="44"/>
        <v>898.58960214836145</v>
      </c>
      <c r="L120" s="304">
        <f t="shared" ca="1" si="29"/>
        <v>905.41671399134873</v>
      </c>
      <c r="M120" s="306">
        <f t="shared" ca="1" si="45"/>
        <v>1.4140145102117505</v>
      </c>
      <c r="N120" s="304">
        <f t="shared" ca="1" si="46"/>
        <v>81.017063605391556</v>
      </c>
      <c r="P120" s="310">
        <f t="shared" ca="1" si="47"/>
        <v>23</v>
      </c>
      <c r="Q120" s="304">
        <f t="shared" ca="1" si="48"/>
        <v>0</v>
      </c>
      <c r="R120" s="306">
        <f t="shared" ca="1" si="49"/>
        <v>0</v>
      </c>
      <c r="S120" s="307">
        <f t="shared" ca="1" si="50"/>
        <v>3.0118999999999994</v>
      </c>
      <c r="T120" s="304">
        <f t="shared" ca="1" si="30"/>
        <v>29.546738999999995</v>
      </c>
      <c r="U120" s="311">
        <f t="shared" ca="1" si="31"/>
        <v>0</v>
      </c>
      <c r="V120" s="306">
        <f t="shared" ca="1" si="32"/>
        <v>1.1196558324186066</v>
      </c>
      <c r="W120" s="304">
        <f t="shared" ca="1" si="33"/>
        <v>21.705676570805736</v>
      </c>
      <c r="Y120" s="314" t="str">
        <f t="shared" ca="1" si="51"/>
        <v/>
      </c>
      <c r="Z120" s="315" t="str">
        <f t="shared" ca="1" si="52"/>
        <v/>
      </c>
      <c r="AA120" s="316" t="str">
        <f t="shared" ca="1" si="53"/>
        <v/>
      </c>
      <c r="AC120" s="310" t="e">
        <f t="shared" ca="1" si="54"/>
        <v>#N/A</v>
      </c>
      <c r="AD120" s="323" t="e">
        <f t="shared" ca="1" si="55"/>
        <v>#N/A</v>
      </c>
      <c r="AE120" s="324">
        <f t="shared" ca="1" si="34"/>
        <v>898.58960214836145</v>
      </c>
      <c r="AG120" s="306">
        <f t="shared" ca="1" si="56"/>
        <v>-17.161952937415354</v>
      </c>
      <c r="AH120" s="304">
        <f t="shared" ca="1" si="57"/>
        <v>-7.4699020314360309</v>
      </c>
    </row>
    <row r="121" spans="1:34" x14ac:dyDescent="0.2">
      <c r="A121" s="347">
        <f t="shared" ca="1" si="35"/>
        <v>0.1</v>
      </c>
      <c r="B121" s="304">
        <f t="shared" ca="1" si="36"/>
        <v>5.8999999999999728</v>
      </c>
      <c r="D121" s="306">
        <f t="shared" ca="1" si="37"/>
        <v>-1.1252468669598579</v>
      </c>
      <c r="E121" s="307">
        <f t="shared" ca="1" si="38"/>
        <v>-16.928248933316148</v>
      </c>
      <c r="F121" s="304">
        <f t="shared" ca="1" si="39"/>
        <v>16.965606162466528</v>
      </c>
      <c r="G121" s="306">
        <f t="shared" ca="1" si="40"/>
        <v>15.106535801186599</v>
      </c>
      <c r="H121" s="307">
        <f t="shared" ca="1" si="41"/>
        <v>94.582103093478665</v>
      </c>
      <c r="I121" s="304">
        <f t="shared" ca="1" si="42"/>
        <v>95.780904409480073</v>
      </c>
      <c r="J121" s="306">
        <f t="shared" ca="1" si="43"/>
        <v>112.49444381864546</v>
      </c>
      <c r="K121" s="307">
        <f t="shared" ca="1" si="44"/>
        <v>908.13245370237587</v>
      </c>
      <c r="L121" s="304">
        <f t="shared" ca="1" si="29"/>
        <v>915.07352347096355</v>
      </c>
      <c r="M121" s="306">
        <f t="shared" ca="1" si="45"/>
        <v>1.4124153009644456</v>
      </c>
      <c r="N121" s="304">
        <f t="shared" ca="1" si="46"/>
        <v>80.925435664962677</v>
      </c>
      <c r="P121" s="310">
        <f t="shared" ca="1" si="47"/>
        <v>23</v>
      </c>
      <c r="Q121" s="304">
        <f t="shared" ca="1" si="48"/>
        <v>0</v>
      </c>
      <c r="R121" s="306">
        <f t="shared" ca="1" si="49"/>
        <v>0</v>
      </c>
      <c r="S121" s="307">
        <f t="shared" ca="1" si="50"/>
        <v>3.0118999999999994</v>
      </c>
      <c r="T121" s="304">
        <f t="shared" ca="1" si="30"/>
        <v>29.546738999999995</v>
      </c>
      <c r="U121" s="311">
        <f t="shared" ca="1" si="31"/>
        <v>0</v>
      </c>
      <c r="V121" s="306">
        <f t="shared" ca="1" si="32"/>
        <v>1.1185856888941397</v>
      </c>
      <c r="W121" s="304">
        <f t="shared" ca="1" si="33"/>
        <v>20.939691889531534</v>
      </c>
      <c r="Y121" s="314" t="str">
        <f t="shared" ca="1" si="51"/>
        <v/>
      </c>
      <c r="Z121" s="315" t="str">
        <f t="shared" ca="1" si="52"/>
        <v/>
      </c>
      <c r="AA121" s="316" t="str">
        <f t="shared" ca="1" si="53"/>
        <v/>
      </c>
      <c r="AC121" s="310" t="e">
        <f t="shared" ca="1" si="54"/>
        <v>#N/A</v>
      </c>
      <c r="AD121" s="323" t="e">
        <f t="shared" ca="1" si="55"/>
        <v>#N/A</v>
      </c>
      <c r="AE121" s="324">
        <f t="shared" ca="1" si="34"/>
        <v>908.13245370237587</v>
      </c>
      <c r="AG121" s="306">
        <f t="shared" ca="1" si="56"/>
        <v>-16.896318414860879</v>
      </c>
      <c r="AH121" s="304">
        <f t="shared" ca="1" si="57"/>
        <v>-7.2066391881555631</v>
      </c>
    </row>
    <row r="122" spans="1:34" x14ac:dyDescent="0.2">
      <c r="A122" s="347">
        <f t="shared" ca="1" si="35"/>
        <v>0.1</v>
      </c>
      <c r="B122" s="304">
        <f t="shared" ca="1" si="36"/>
        <v>5.9999999999999725</v>
      </c>
      <c r="D122" s="306">
        <f t="shared" ca="1" si="37"/>
        <v>-1.0965178082756568</v>
      </c>
      <c r="E122" s="307">
        <f t="shared" ca="1" si="38"/>
        <v>-16.675303981738622</v>
      </c>
      <c r="F122" s="304">
        <f t="shared" ca="1" si="39"/>
        <v>16.711316949518181</v>
      </c>
      <c r="G122" s="306">
        <f t="shared" ca="1" si="40"/>
        <v>14.996884020359033</v>
      </c>
      <c r="H122" s="307">
        <f t="shared" ca="1" si="41"/>
        <v>92.914572695304798</v>
      </c>
      <c r="I122" s="304">
        <f t="shared" ca="1" si="42"/>
        <v>94.117077884256375</v>
      </c>
      <c r="J122" s="306">
        <f t="shared" ca="1" si="43"/>
        <v>113.99961480972274</v>
      </c>
      <c r="K122" s="307">
        <f t="shared" ca="1" si="44"/>
        <v>917.50728749181508</v>
      </c>
      <c r="L122" s="304">
        <f t="shared" ca="1" si="29"/>
        <v>924.56234769611581</v>
      </c>
      <c r="M122" s="306">
        <f t="shared" ca="1" si="45"/>
        <v>1.4107713581024284</v>
      </c>
      <c r="N122" s="304">
        <f t="shared" ca="1" si="46"/>
        <v>80.831244677208446</v>
      </c>
      <c r="P122" s="310">
        <f t="shared" ca="1" si="47"/>
        <v>23</v>
      </c>
      <c r="Q122" s="304">
        <f t="shared" ca="1" si="48"/>
        <v>0</v>
      </c>
      <c r="R122" s="306">
        <f t="shared" ca="1" si="49"/>
        <v>0</v>
      </c>
      <c r="S122" s="307">
        <f t="shared" ca="1" si="50"/>
        <v>3.0118999999999994</v>
      </c>
      <c r="T122" s="304">
        <f t="shared" ca="1" si="30"/>
        <v>29.546738999999995</v>
      </c>
      <c r="U122" s="311">
        <f t="shared" ca="1" si="31"/>
        <v>0</v>
      </c>
      <c r="V122" s="306">
        <f t="shared" ca="1" si="32"/>
        <v>1.1175353378172774</v>
      </c>
      <c r="W122" s="304">
        <f t="shared" ca="1" si="33"/>
        <v>20.19953146805112</v>
      </c>
      <c r="Y122" s="314" t="str">
        <f t="shared" ca="1" si="51"/>
        <v/>
      </c>
      <c r="Z122" s="315" t="str">
        <f t="shared" ca="1" si="52"/>
        <v/>
      </c>
      <c r="AA122" s="316" t="str">
        <f t="shared" ca="1" si="53"/>
        <v/>
      </c>
      <c r="AC122" s="310">
        <f t="shared" ca="1" si="54"/>
        <v>5.9999999999999725</v>
      </c>
      <c r="AD122" s="323">
        <f t="shared" ca="1" si="55"/>
        <v>113.99961480972274</v>
      </c>
      <c r="AE122" s="324">
        <f t="shared" ca="1" si="34"/>
        <v>917.50728749181508</v>
      </c>
      <c r="AG122" s="306">
        <f t="shared" ca="1" si="56"/>
        <v>-16.639537031616381</v>
      </c>
      <c r="AH122" s="304">
        <f t="shared" ca="1" si="57"/>
        <v>-6.9523197614567342</v>
      </c>
    </row>
    <row r="123" spans="1:34" x14ac:dyDescent="0.2">
      <c r="A123" s="347">
        <f t="shared" ca="1" si="35"/>
        <v>0.1</v>
      </c>
      <c r="B123" s="304">
        <f t="shared" ca="1" si="36"/>
        <v>6.0999999999999721</v>
      </c>
      <c r="D123" s="306">
        <f t="shared" ca="1" si="37"/>
        <v>-1.0686447228756275</v>
      </c>
      <c r="E123" s="307">
        <f t="shared" ca="1" si="38"/>
        <v>-16.430886555786287</v>
      </c>
      <c r="F123" s="304">
        <f t="shared" ca="1" si="39"/>
        <v>16.465601554539344</v>
      </c>
      <c r="G123" s="306">
        <f t="shared" ca="1" si="40"/>
        <v>14.89001954807147</v>
      </c>
      <c r="H123" s="307">
        <f t="shared" ca="1" si="41"/>
        <v>91.271484039726175</v>
      </c>
      <c r="I123" s="304">
        <f t="shared" ca="1" si="42"/>
        <v>92.478086490562404</v>
      </c>
      <c r="J123" s="306">
        <f t="shared" ca="1" si="43"/>
        <v>115.49395998814427</v>
      </c>
      <c r="K123" s="307">
        <f t="shared" ca="1" si="44"/>
        <v>926.71659032856667</v>
      </c>
      <c r="L123" s="304">
        <f t="shared" ca="1" si="29"/>
        <v>933.88569620909573</v>
      </c>
      <c r="M123" s="306">
        <f t="shared" ca="1" si="45"/>
        <v>1.4090810612717366</v>
      </c>
      <c r="N123" s="304">
        <f t="shared" ca="1" si="46"/>
        <v>80.734397802685464</v>
      </c>
      <c r="P123" s="310">
        <f t="shared" ca="1" si="47"/>
        <v>23</v>
      </c>
      <c r="Q123" s="304">
        <f t="shared" ca="1" si="48"/>
        <v>0</v>
      </c>
      <c r="R123" s="306">
        <f t="shared" ca="1" si="49"/>
        <v>0</v>
      </c>
      <c r="S123" s="307">
        <f t="shared" ca="1" si="50"/>
        <v>3.0118999999999994</v>
      </c>
      <c r="T123" s="304">
        <f t="shared" ca="1" si="30"/>
        <v>29.546738999999995</v>
      </c>
      <c r="U123" s="311">
        <f t="shared" ca="1" si="31"/>
        <v>0</v>
      </c>
      <c r="V123" s="306">
        <f t="shared" ca="1" si="32"/>
        <v>1.1165044490374425</v>
      </c>
      <c r="W123" s="304">
        <f t="shared" ca="1" si="33"/>
        <v>19.484142143610477</v>
      </c>
      <c r="Y123" s="314" t="str">
        <f t="shared" ca="1" si="51"/>
        <v/>
      </c>
      <c r="Z123" s="315" t="str">
        <f t="shared" ca="1" si="52"/>
        <v/>
      </c>
      <c r="AA123" s="316" t="str">
        <f t="shared" ca="1" si="53"/>
        <v/>
      </c>
      <c r="AC123" s="310" t="e">
        <f t="shared" ca="1" si="54"/>
        <v>#N/A</v>
      </c>
      <c r="AD123" s="323" t="e">
        <f t="shared" ca="1" si="55"/>
        <v>#N/A</v>
      </c>
      <c r="AE123" s="324">
        <f t="shared" ca="1" si="34"/>
        <v>926.71659032856667</v>
      </c>
      <c r="AG123" s="306">
        <f t="shared" ca="1" si="56"/>
        <v>-16.39123503389073</v>
      </c>
      <c r="AH123" s="304">
        <f t="shared" ca="1" si="57"/>
        <v>-6.7065744108539871</v>
      </c>
    </row>
    <row r="124" spans="1:34" x14ac:dyDescent="0.2">
      <c r="A124" s="347">
        <f t="shared" ca="1" si="35"/>
        <v>0.1</v>
      </c>
      <c r="B124" s="304">
        <f t="shared" ca="1" si="36"/>
        <v>6.1999999999999718</v>
      </c>
      <c r="D124" s="306">
        <f t="shared" ca="1" si="37"/>
        <v>-1.0415908921557109</v>
      </c>
      <c r="E124" s="307">
        <f t="shared" ca="1" si="38"/>
        <v>-16.19464887049978</v>
      </c>
      <c r="F124" s="304">
        <f t="shared" ca="1" si="39"/>
        <v>16.228110291263167</v>
      </c>
      <c r="G124" s="306">
        <f t="shared" ca="1" si="40"/>
        <v>14.785860458855899</v>
      </c>
      <c r="H124" s="307">
        <f t="shared" ca="1" si="41"/>
        <v>89.652019152676203</v>
      </c>
      <c r="I124" s="304">
        <f t="shared" ca="1" si="42"/>
        <v>90.863117972368627</v>
      </c>
      <c r="J124" s="306">
        <f t="shared" ca="1" si="43"/>
        <v>116.97775398849063</v>
      </c>
      <c r="K124" s="307">
        <f t="shared" ca="1" si="44"/>
        <v>935.7627654881868</v>
      </c>
      <c r="L124" s="304">
        <f t="shared" ca="1" si="29"/>
        <v>943.0459947437829</v>
      </c>
      <c r="M124" s="306">
        <f t="shared" ca="1" si="45"/>
        <v>1.4073427080633401</v>
      </c>
      <c r="N124" s="304">
        <f t="shared" ca="1" si="46"/>
        <v>80.63479750054131</v>
      </c>
      <c r="P124" s="310">
        <f t="shared" ca="1" si="47"/>
        <v>23</v>
      </c>
      <c r="Q124" s="304">
        <f t="shared" ca="1" si="48"/>
        <v>0</v>
      </c>
      <c r="R124" s="306">
        <f t="shared" ca="1" si="49"/>
        <v>0</v>
      </c>
      <c r="S124" s="307">
        <f t="shared" ca="1" si="50"/>
        <v>3.0118999999999994</v>
      </c>
      <c r="T124" s="304">
        <f t="shared" ca="1" si="30"/>
        <v>29.546738999999995</v>
      </c>
      <c r="U124" s="311">
        <f t="shared" ca="1" si="31"/>
        <v>0</v>
      </c>
      <c r="V124" s="306">
        <f t="shared" ca="1" si="32"/>
        <v>1.1154927037468465</v>
      </c>
      <c r="W124" s="304">
        <f t="shared" ca="1" si="33"/>
        <v>18.792526288339236</v>
      </c>
      <c r="Y124" s="314" t="str">
        <f t="shared" ca="1" si="51"/>
        <v/>
      </c>
      <c r="Z124" s="315" t="str">
        <f t="shared" ca="1" si="52"/>
        <v/>
      </c>
      <c r="AA124" s="316" t="str">
        <f t="shared" ca="1" si="53"/>
        <v/>
      </c>
      <c r="AC124" s="310" t="e">
        <f t="shared" ca="1" si="54"/>
        <v>#N/A</v>
      </c>
      <c r="AD124" s="323" t="e">
        <f t="shared" ca="1" si="55"/>
        <v>#N/A</v>
      </c>
      <c r="AE124" s="324">
        <f t="shared" ca="1" si="34"/>
        <v>935.7627654881868</v>
      </c>
      <c r="AG124" s="306">
        <f t="shared" ca="1" si="56"/>
        <v>-16.151058065096418</v>
      </c>
      <c r="AH124" s="304">
        <f t="shared" ca="1" si="57"/>
        <v>-6.46905346910936</v>
      </c>
    </row>
    <row r="125" spans="1:34" x14ac:dyDescent="0.2">
      <c r="A125" s="347">
        <f t="shared" ca="1" si="35"/>
        <v>0.1</v>
      </c>
      <c r="B125" s="304">
        <f t="shared" ca="1" si="36"/>
        <v>6.2999999999999714</v>
      </c>
      <c r="D125" s="306">
        <f t="shared" ca="1" si="37"/>
        <v>-1.0153215068203485</v>
      </c>
      <c r="E125" s="307">
        <f t="shared" ca="1" si="38"/>
        <v>-15.966261478922775</v>
      </c>
      <c r="F125" s="304">
        <f t="shared" ca="1" si="39"/>
        <v>15.998511911285537</v>
      </c>
      <c r="G125" s="306">
        <f t="shared" ca="1" si="40"/>
        <v>14.684328308173864</v>
      </c>
      <c r="H125" s="307">
        <f t="shared" ca="1" si="41"/>
        <v>88.055393004783923</v>
      </c>
      <c r="I125" s="304">
        <f t="shared" ca="1" si="42"/>
        <v>89.27139371091495</v>
      </c>
      <c r="J125" s="306">
        <f t="shared" ca="1" si="43"/>
        <v>118.45126342684212</v>
      </c>
      <c r="K125" s="307">
        <f t="shared" ca="1" si="44"/>
        <v>944.64813609605983</v>
      </c>
      <c r="L125" s="304">
        <f t="shared" ca="1" si="29"/>
        <v>952.04558863385057</v>
      </c>
      <c r="M125" s="306">
        <f t="shared" ca="1" si="45"/>
        <v>1.405554508883144</v>
      </c>
      <c r="N125" s="304">
        <f t="shared" ca="1" si="46"/>
        <v>80.532341234587335</v>
      </c>
      <c r="P125" s="310">
        <f t="shared" ca="1" si="47"/>
        <v>23</v>
      </c>
      <c r="Q125" s="304">
        <f t="shared" ca="1" si="48"/>
        <v>0</v>
      </c>
      <c r="R125" s="306">
        <f t="shared" ca="1" si="49"/>
        <v>0</v>
      </c>
      <c r="S125" s="307">
        <f t="shared" ca="1" si="50"/>
        <v>3.0118999999999994</v>
      </c>
      <c r="T125" s="304">
        <f t="shared" ca="1" si="30"/>
        <v>29.546738999999995</v>
      </c>
      <c r="U125" s="311">
        <f t="shared" ca="1" si="31"/>
        <v>0</v>
      </c>
      <c r="V125" s="306">
        <f t="shared" ca="1" si="32"/>
        <v>1.1144997940095864</v>
      </c>
      <c r="W125" s="304">
        <f t="shared" ca="1" si="33"/>
        <v>18.123738361950917</v>
      </c>
      <c r="Y125" s="314" t="str">
        <f t="shared" ca="1" si="51"/>
        <v/>
      </c>
      <c r="Z125" s="315" t="str">
        <f t="shared" ca="1" si="52"/>
        <v/>
      </c>
      <c r="AA125" s="316" t="str">
        <f t="shared" ca="1" si="53"/>
        <v/>
      </c>
      <c r="AC125" s="310" t="e">
        <f t="shared" ca="1" si="54"/>
        <v>#N/A</v>
      </c>
      <c r="AD125" s="323" t="e">
        <f t="shared" ca="1" si="55"/>
        <v>#N/A</v>
      </c>
      <c r="AE125" s="324">
        <f t="shared" ca="1" si="34"/>
        <v>944.64813609605983</v>
      </c>
      <c r="AG125" s="306">
        <f t="shared" ca="1" si="56"/>
        <v>-15.918669910332557</v>
      </c>
      <c r="AH125" s="304">
        <f t="shared" ca="1" si="57"/>
        <v>-6.2394257074734352</v>
      </c>
    </row>
    <row r="126" spans="1:34" x14ac:dyDescent="0.2">
      <c r="A126" s="347">
        <f t="shared" ca="1" si="35"/>
        <v>0.1</v>
      </c>
      <c r="B126" s="304">
        <f t="shared" ca="1" si="36"/>
        <v>6.399999999999971</v>
      </c>
      <c r="D126" s="306">
        <f t="shared" ca="1" si="37"/>
        <v>-0.98980354798471537</v>
      </c>
      <c r="E126" s="307">
        <f t="shared" ca="1" si="38"/>
        <v>-15.745412133683253</v>
      </c>
      <c r="F126" s="304">
        <f t="shared" ca="1" si="39"/>
        <v>15.776492459451909</v>
      </c>
      <c r="G126" s="306">
        <f t="shared" ca="1" si="40"/>
        <v>14.585347953375393</v>
      </c>
      <c r="H126" s="307">
        <f t="shared" ca="1" si="41"/>
        <v>86.480851791415603</v>
      </c>
      <c r="I126" s="304">
        <f t="shared" ca="1" si="42"/>
        <v>87.702167028470981</v>
      </c>
      <c r="J126" s="306">
        <f t="shared" ca="1" si="43"/>
        <v>119.91474723991958</v>
      </c>
      <c r="K126" s="307">
        <f t="shared" ca="1" si="44"/>
        <v>953.37494833586982</v>
      </c>
      <c r="L126" s="304">
        <f t="shared" ca="1" si="29"/>
        <v>960.88674604244397</v>
      </c>
      <c r="M126" s="306">
        <f t="shared" ca="1" si="45"/>
        <v>1.4037145814333492</v>
      </c>
      <c r="N126" s="304">
        <f t="shared" ca="1" si="46"/>
        <v>80.42692115710382</v>
      </c>
      <c r="P126" s="310">
        <f t="shared" ca="1" si="47"/>
        <v>23</v>
      </c>
      <c r="Q126" s="304">
        <f t="shared" ca="1" si="48"/>
        <v>0</v>
      </c>
      <c r="R126" s="306">
        <f t="shared" ca="1" si="49"/>
        <v>0</v>
      </c>
      <c r="S126" s="307">
        <f t="shared" ca="1" si="50"/>
        <v>3.0118999999999994</v>
      </c>
      <c r="T126" s="304">
        <f t="shared" ca="1" si="30"/>
        <v>29.546738999999995</v>
      </c>
      <c r="U126" s="311">
        <f t="shared" ca="1" si="31"/>
        <v>0</v>
      </c>
      <c r="V126" s="306">
        <f t="shared" ca="1" si="32"/>
        <v>1.1135254223158744</v>
      </c>
      <c r="W126" s="304">
        <f t="shared" ca="1" si="33"/>
        <v>17.476881713647447</v>
      </c>
      <c r="Y126" s="314" t="str">
        <f t="shared" ca="1" si="51"/>
        <v/>
      </c>
      <c r="Z126" s="315" t="str">
        <f t="shared" ca="1" si="52"/>
        <v/>
      </c>
      <c r="AA126" s="316" t="str">
        <f t="shared" ca="1" si="53"/>
        <v/>
      </c>
      <c r="AC126" s="310" t="e">
        <f t="shared" ca="1" si="54"/>
        <v>#N/A</v>
      </c>
      <c r="AD126" s="323" t="e">
        <f t="shared" ca="1" si="55"/>
        <v>#N/A</v>
      </c>
      <c r="AE126" s="324">
        <f t="shared" ca="1" si="34"/>
        <v>953.37494833586982</v>
      </c>
      <c r="AG126" s="306">
        <f t="shared" ca="1" si="56"/>
        <v>-15.693751329230995</v>
      </c>
      <c r="AH126" s="304">
        <f t="shared" ca="1" si="57"/>
        <v>-6.017377191125509</v>
      </c>
    </row>
    <row r="127" spans="1:34" x14ac:dyDescent="0.2">
      <c r="A127" s="347">
        <f t="shared" ca="1" si="35"/>
        <v>0.1</v>
      </c>
      <c r="B127" s="304">
        <f t="shared" ca="1" si="36"/>
        <v>6.4999999999999707</v>
      </c>
      <c r="D127" s="306">
        <f t="shared" ca="1" si="37"/>
        <v>-0.96500567688868577</v>
      </c>
      <c r="E127" s="307">
        <f t="shared" ca="1" si="38"/>
        <v>-15.531804730861545</v>
      </c>
      <c r="F127" s="304">
        <f t="shared" ca="1" si="39"/>
        <v>15.561754211978817</v>
      </c>
      <c r="G127" s="306">
        <f t="shared" ca="1" si="40"/>
        <v>14.488847385686524</v>
      </c>
      <c r="H127" s="307">
        <f t="shared" ca="1" si="41"/>
        <v>84.927671318329445</v>
      </c>
      <c r="I127" s="304">
        <f t="shared" ca="1" si="42"/>
        <v>86.154721600849669</v>
      </c>
      <c r="J127" s="306">
        <f t="shared" ca="1" si="43"/>
        <v>121.36845700687267</v>
      </c>
      <c r="K127" s="307">
        <f t="shared" ca="1" si="44"/>
        <v>961.94537449135703</v>
      </c>
      <c r="L127" s="304">
        <f t="shared" ca="1" si="29"/>
        <v>969.57166102436508</v>
      </c>
      <c r="M127" s="306">
        <f t="shared" ca="1" si="45"/>
        <v>1.401820944770793</v>
      </c>
      <c r="N127" s="304">
        <f t="shared" ca="1" si="46"/>
        <v>80.31842376840811</v>
      </c>
      <c r="P127" s="310">
        <f t="shared" ca="1" si="47"/>
        <v>23</v>
      </c>
      <c r="Q127" s="304">
        <f t="shared" ca="1" si="48"/>
        <v>0</v>
      </c>
      <c r="R127" s="306">
        <f t="shared" ca="1" si="49"/>
        <v>0</v>
      </c>
      <c r="S127" s="307">
        <f t="shared" ca="1" si="50"/>
        <v>3.0118999999999994</v>
      </c>
      <c r="T127" s="304">
        <f t="shared" ca="1" si="30"/>
        <v>29.546738999999995</v>
      </c>
      <c r="U127" s="311">
        <f t="shared" ca="1" si="31"/>
        <v>0</v>
      </c>
      <c r="V127" s="306">
        <f t="shared" ca="1" si="32"/>
        <v>1.1125693011598163</v>
      </c>
      <c r="W127" s="304">
        <f t="shared" ca="1" si="33"/>
        <v>16.851105612835383</v>
      </c>
      <c r="Y127" s="314" t="str">
        <f t="shared" ca="1" si="51"/>
        <v/>
      </c>
      <c r="Z127" s="315" t="str">
        <f t="shared" ca="1" si="52"/>
        <v/>
      </c>
      <c r="AA127" s="316" t="str">
        <f t="shared" ca="1" si="53"/>
        <v/>
      </c>
      <c r="AC127" s="310" t="e">
        <f t="shared" ca="1" si="54"/>
        <v>#N/A</v>
      </c>
      <c r="AD127" s="323" t="e">
        <f t="shared" ca="1" si="55"/>
        <v>#N/A</v>
      </c>
      <c r="AE127" s="324">
        <f t="shared" ca="1" si="34"/>
        <v>961.94537449135703</v>
      </c>
      <c r="AG127" s="306">
        <f t="shared" ca="1" si="56"/>
        <v>-15.475998969519557</v>
      </c>
      <c r="AH127" s="304">
        <f t="shared" ca="1" si="57"/>
        <v>-5.8026102173536476</v>
      </c>
    </row>
    <row r="128" spans="1:34" x14ac:dyDescent="0.2">
      <c r="A128" s="347">
        <f t="shared" ca="1" si="35"/>
        <v>0.1</v>
      </c>
      <c r="B128" s="304">
        <f t="shared" ca="1" si="36"/>
        <v>6.5999999999999703</v>
      </c>
      <c r="D128" s="306">
        <f t="shared" ca="1" si="37"/>
        <v>-0.94089813252046128</v>
      </c>
      <c r="E128" s="307">
        <f t="shared" ca="1" si="38"/>
        <v>-15.325158329410577</v>
      </c>
      <c r="F128" s="304">
        <f t="shared" ca="1" si="39"/>
        <v>15.354014690538852</v>
      </c>
      <c r="G128" s="306">
        <f t="shared" ca="1" si="40"/>
        <v>14.394757572434479</v>
      </c>
      <c r="H128" s="307">
        <f t="shared" ca="1" si="41"/>
        <v>83.395155485388386</v>
      </c>
      <c r="I128" s="304">
        <f t="shared" ca="1" si="42"/>
        <v>84.628369971312011</v>
      </c>
      <c r="J128" s="306">
        <f t="shared" ca="1" si="43"/>
        <v>122.81263725477872</v>
      </c>
      <c r="K128" s="307">
        <f t="shared" ca="1" si="44"/>
        <v>970.36151583154287</v>
      </c>
      <c r="L128" s="304">
        <f t="shared" ca="1" si="29"/>
        <v>978.1024564310037</v>
      </c>
      <c r="M128" s="306">
        <f t="shared" ca="1" si="45"/>
        <v>1.3998715129044115</v>
      </c>
      <c r="N128" s="304">
        <f t="shared" ca="1" si="46"/>
        <v>80.206729550016135</v>
      </c>
      <c r="P128" s="310">
        <f t="shared" ca="1" si="47"/>
        <v>23</v>
      </c>
      <c r="Q128" s="304">
        <f t="shared" ca="1" si="48"/>
        <v>0</v>
      </c>
      <c r="R128" s="306">
        <f t="shared" ca="1" si="49"/>
        <v>0</v>
      </c>
      <c r="S128" s="307">
        <f t="shared" ca="1" si="50"/>
        <v>3.0118999999999994</v>
      </c>
      <c r="T128" s="304">
        <f t="shared" ca="1" si="30"/>
        <v>29.546738999999995</v>
      </c>
      <c r="U128" s="311">
        <f t="shared" ca="1" si="31"/>
        <v>0</v>
      </c>
      <c r="V128" s="306">
        <f t="shared" ca="1" si="32"/>
        <v>1.1116311526392868</v>
      </c>
      <c r="W128" s="304">
        <f t="shared" ca="1" si="33"/>
        <v>16.245602490125346</v>
      </c>
      <c r="Y128" s="314" t="str">
        <f t="shared" ca="1" si="51"/>
        <v/>
      </c>
      <c r="Z128" s="315" t="str">
        <f t="shared" ca="1" si="52"/>
        <v/>
      </c>
      <c r="AA128" s="316" t="str">
        <f t="shared" ca="1" si="53"/>
        <v/>
      </c>
      <c r="AC128" s="310" t="e">
        <f t="shared" ca="1" si="54"/>
        <v>#N/A</v>
      </c>
      <c r="AD128" s="323" t="e">
        <f t="shared" ca="1" si="55"/>
        <v>#N/A</v>
      </c>
      <c r="AE128" s="324">
        <f t="shared" ca="1" si="34"/>
        <v>970.36151583154287</v>
      </c>
      <c r="AG128" s="306">
        <f t="shared" ca="1" si="56"/>
        <v>-15.265124354323678</v>
      </c>
      <c r="AH128" s="304">
        <f t="shared" ca="1" si="57"/>
        <v>-5.5948423297039698</v>
      </c>
    </row>
    <row r="129" spans="1:34" x14ac:dyDescent="0.2">
      <c r="A129" s="347">
        <f t="shared" ca="1" si="35"/>
        <v>0.1</v>
      </c>
      <c r="B129" s="304">
        <f t="shared" ca="1" si="36"/>
        <v>6.69999999999997</v>
      </c>
      <c r="D129" s="306">
        <f t="shared" ca="1" si="37"/>
        <v>-0.91745263651232001</v>
      </c>
      <c r="E129" s="307">
        <f t="shared" ca="1" si="38"/>
        <v>-15.12520624000927</v>
      </c>
      <c r="F129" s="304">
        <f t="shared" ca="1" si="39"/>
        <v>15.153005746156726</v>
      </c>
      <c r="G129" s="306">
        <f t="shared" ca="1" si="40"/>
        <v>14.303012308783247</v>
      </c>
      <c r="H129" s="307">
        <f t="shared" ca="1" si="41"/>
        <v>81.882634861387459</v>
      </c>
      <c r="I129" s="304">
        <f t="shared" ca="1" si="42"/>
        <v>83.122452159139954</v>
      </c>
      <c r="J129" s="306">
        <f t="shared" ca="1" si="43"/>
        <v>124.24752574883961</v>
      </c>
      <c r="K129" s="307">
        <f t="shared" ca="1" si="44"/>
        <v>978.62540534888171</v>
      </c>
      <c r="L129" s="304">
        <f t="shared" ca="1" si="29"/>
        <v>986.48118666752669</v>
      </c>
      <c r="M129" s="306">
        <f t="shared" ca="1" si="45"/>
        <v>1.397864087890077</v>
      </c>
      <c r="N129" s="304">
        <f t="shared" ca="1" si="46"/>
        <v>80.091712569005779</v>
      </c>
      <c r="P129" s="310">
        <f t="shared" ca="1" si="47"/>
        <v>23</v>
      </c>
      <c r="Q129" s="304">
        <f t="shared" ca="1" si="48"/>
        <v>0</v>
      </c>
      <c r="R129" s="306">
        <f t="shared" ca="1" si="49"/>
        <v>0</v>
      </c>
      <c r="S129" s="307">
        <f t="shared" ca="1" si="50"/>
        <v>3.0118999999999994</v>
      </c>
      <c r="T129" s="304">
        <f t="shared" ca="1" si="30"/>
        <v>29.546738999999995</v>
      </c>
      <c r="U129" s="311">
        <f t="shared" ca="1" si="31"/>
        <v>0</v>
      </c>
      <c r="V129" s="306">
        <f t="shared" ca="1" si="32"/>
        <v>1.1107107080765437</v>
      </c>
      <c r="W129" s="304">
        <f t="shared" ca="1" si="33"/>
        <v>15.659605371761772</v>
      </c>
      <c r="Y129" s="314" t="str">
        <f t="shared" ca="1" si="51"/>
        <v/>
      </c>
      <c r="Z129" s="315" t="str">
        <f t="shared" ca="1" si="52"/>
        <v/>
      </c>
      <c r="AA129" s="316" t="str">
        <f t="shared" ca="1" si="53"/>
        <v/>
      </c>
      <c r="AC129" s="310" t="e">
        <f t="shared" ca="1" si="54"/>
        <v>#N/A</v>
      </c>
      <c r="AD129" s="323" t="e">
        <f t="shared" ca="1" si="55"/>
        <v>#N/A</v>
      </c>
      <c r="AE129" s="324">
        <f t="shared" ca="1" si="34"/>
        <v>978.62540534888171</v>
      </c>
      <c r="AG129" s="306">
        <f t="shared" ca="1" si="56"/>
        <v>-15.060852936822378</v>
      </c>
      <c r="AH129" s="304">
        <f t="shared" ca="1" si="57"/>
        <v>-5.3938054019473922</v>
      </c>
    </row>
    <row r="130" spans="1:34" x14ac:dyDescent="0.2">
      <c r="A130" s="347">
        <f t="shared" ca="1" si="35"/>
        <v>0.1</v>
      </c>
      <c r="B130" s="304">
        <f t="shared" ca="1" si="36"/>
        <v>6.7999999999999696</v>
      </c>
      <c r="D130" s="306">
        <f t="shared" ca="1" si="37"/>
        <v>-0.89464230472893891</v>
      </c>
      <c r="E130" s="307">
        <f t="shared" ca="1" si="38"/>
        <v>-14.931695177783268</v>
      </c>
      <c r="F130" s="304">
        <f t="shared" ca="1" si="39"/>
        <v>14.958472707320317</v>
      </c>
      <c r="G130" s="306">
        <f t="shared" ca="1" si="40"/>
        <v>14.213548078310353</v>
      </c>
      <c r="H130" s="307">
        <f t="shared" ca="1" si="41"/>
        <v>80.389465343609132</v>
      </c>
      <c r="I130" s="304">
        <f t="shared" ca="1" si="42"/>
        <v>81.636334356741997</v>
      </c>
      <c r="J130" s="306">
        <f t="shared" ca="1" si="43"/>
        <v>125.67335376819429</v>
      </c>
      <c r="K130" s="307">
        <f t="shared" ca="1" si="44"/>
        <v>986.7390103591315</v>
      </c>
      <c r="L130" s="304">
        <f t="shared" ca="1" si="29"/>
        <v>994.70984031116529</v>
      </c>
      <c r="M130" s="306">
        <f t="shared" ca="1" si="45"/>
        <v>1.3957963523767323</v>
      </c>
      <c r="N130" s="304">
        <f t="shared" ca="1" si="46"/>
        <v>79.973240050941811</v>
      </c>
      <c r="P130" s="310">
        <f t="shared" ca="1" si="47"/>
        <v>23</v>
      </c>
      <c r="Q130" s="304">
        <f t="shared" ca="1" si="48"/>
        <v>0</v>
      </c>
      <c r="R130" s="306">
        <f t="shared" ca="1" si="49"/>
        <v>0</v>
      </c>
      <c r="S130" s="307">
        <f t="shared" ca="1" si="50"/>
        <v>3.0118999999999994</v>
      </c>
      <c r="T130" s="304">
        <f t="shared" ca="1" si="30"/>
        <v>29.546738999999995</v>
      </c>
      <c r="U130" s="311">
        <f t="shared" ca="1" si="31"/>
        <v>0</v>
      </c>
      <c r="V130" s="306">
        <f t="shared" ca="1" si="32"/>
        <v>1.1098077076583179</v>
      </c>
      <c r="W130" s="304">
        <f t="shared" ca="1" si="33"/>
        <v>15.092385492139149</v>
      </c>
      <c r="Y130" s="314" t="str">
        <f t="shared" ca="1" si="51"/>
        <v/>
      </c>
      <c r="Z130" s="315" t="str">
        <f t="shared" ca="1" si="52"/>
        <v/>
      </c>
      <c r="AA130" s="316" t="str">
        <f t="shared" ca="1" si="53"/>
        <v/>
      </c>
      <c r="AC130" s="310" t="e">
        <f t="shared" ca="1" si="54"/>
        <v>#N/A</v>
      </c>
      <c r="AD130" s="323" t="e">
        <f t="shared" ca="1" si="55"/>
        <v>#N/A</v>
      </c>
      <c r="AE130" s="324">
        <f t="shared" ca="1" si="34"/>
        <v>986.7390103591315</v>
      </c>
      <c r="AG130" s="306">
        <f t="shared" ca="1" si="56"/>
        <v>-14.862923216403416</v>
      </c>
      <c r="AH130" s="304">
        <f t="shared" ca="1" si="57"/>
        <v>-5.1992447862683937</v>
      </c>
    </row>
    <row r="131" spans="1:34" x14ac:dyDescent="0.2">
      <c r="A131" s="347">
        <f t="shared" ca="1" si="35"/>
        <v>0.1</v>
      </c>
      <c r="B131" s="304">
        <f t="shared" ca="1" si="36"/>
        <v>6.8999999999999693</v>
      </c>
      <c r="D131" s="306">
        <f t="shared" ca="1" si="37"/>
        <v>-0.87244156502107428</v>
      </c>
      <c r="E131" s="307">
        <f t="shared" ca="1" si="38"/>
        <v>-14.744384473825422</v>
      </c>
      <c r="F131" s="304">
        <f t="shared" ca="1" si="39"/>
        <v>14.770173587211511</v>
      </c>
      <c r="G131" s="306">
        <f t="shared" ca="1" si="40"/>
        <v>14.126303921808246</v>
      </c>
      <c r="H131" s="307">
        <f t="shared" ca="1" si="41"/>
        <v>78.915026896226593</v>
      </c>
      <c r="I131" s="304">
        <f t="shared" ca="1" si="42"/>
        <v>80.169407709695975</v>
      </c>
      <c r="J131" s="306">
        <f t="shared" ca="1" si="43"/>
        <v>127.09034636820022</v>
      </c>
      <c r="K131" s="307">
        <f t="shared" ca="1" si="44"/>
        <v>994.70423497112324</v>
      </c>
      <c r="L131" s="304">
        <f t="shared" ca="1" si="29"/>
        <v>1002.7903425988288</v>
      </c>
      <c r="M131" s="306">
        <f t="shared" ca="1" si="45"/>
        <v>1.3936658615529085</v>
      </c>
      <c r="N131" s="304">
        <f t="shared" ca="1" si="46"/>
        <v>79.85117191844536</v>
      </c>
      <c r="P131" s="310">
        <f t="shared" ca="1" si="47"/>
        <v>23</v>
      </c>
      <c r="Q131" s="304">
        <f t="shared" ca="1" si="48"/>
        <v>0</v>
      </c>
      <c r="R131" s="306">
        <f t="shared" ca="1" si="49"/>
        <v>0</v>
      </c>
      <c r="S131" s="307">
        <f t="shared" ca="1" si="50"/>
        <v>3.0118999999999994</v>
      </c>
      <c r="T131" s="304">
        <f t="shared" ca="1" si="30"/>
        <v>29.546738999999995</v>
      </c>
      <c r="U131" s="311">
        <f t="shared" ca="1" si="31"/>
        <v>0</v>
      </c>
      <c r="V131" s="306">
        <f t="shared" ca="1" si="32"/>
        <v>1.1089219000942216</v>
      </c>
      <c r="W131" s="304">
        <f t="shared" ca="1" si="33"/>
        <v>14.543250070421301</v>
      </c>
      <c r="Y131" s="314" t="str">
        <f t="shared" ca="1" si="51"/>
        <v/>
      </c>
      <c r="Z131" s="315" t="str">
        <f t="shared" ca="1" si="52"/>
        <v/>
      </c>
      <c r="AA131" s="316" t="str">
        <f t="shared" ca="1" si="53"/>
        <v/>
      </c>
      <c r="AC131" s="310" t="e">
        <f t="shared" ca="1" si="54"/>
        <v>#N/A</v>
      </c>
      <c r="AD131" s="323" t="e">
        <f t="shared" ca="1" si="55"/>
        <v>#N/A</v>
      </c>
      <c r="AE131" s="324">
        <f t="shared" ca="1" si="34"/>
        <v>994.70423497112324</v>
      </c>
      <c r="AG131" s="306">
        <f t="shared" ca="1" si="56"/>
        <v>-14.671085910932602</v>
      </c>
      <c r="AH131" s="304">
        <f t="shared" ca="1" si="57"/>
        <v>-5.0109185205814111</v>
      </c>
    </row>
    <row r="132" spans="1:34" x14ac:dyDescent="0.2">
      <c r="A132" s="347">
        <f t="shared" ca="1" si="35"/>
        <v>0.1</v>
      </c>
      <c r="B132" s="304">
        <f t="shared" ca="1" si="36"/>
        <v>6.9999999999999689</v>
      </c>
      <c r="D132" s="306">
        <f t="shared" ca="1" si="37"/>
        <v>-0.85082608066454402</v>
      </c>
      <c r="E132" s="307">
        <f t="shared" ca="1" si="38"/>
        <v>-14.563045340897556</v>
      </c>
      <c r="F132" s="304">
        <f t="shared" ca="1" si="39"/>
        <v>14.587878345413257</v>
      </c>
      <c r="G132" s="306">
        <f t="shared" ca="1" si="40"/>
        <v>14.041221313741792</v>
      </c>
      <c r="H132" s="307">
        <f t="shared" ca="1" si="41"/>
        <v>77.458722362136839</v>
      </c>
      <c r="I132" s="304">
        <f t="shared" ca="1" si="42"/>
        <v>78.721087174632402</v>
      </c>
      <c r="J132" s="306">
        <f t="shared" ca="1" si="43"/>
        <v>128.49872262997772</v>
      </c>
      <c r="K132" s="307">
        <f t="shared" ca="1" si="44"/>
        <v>1002.5229224340414</v>
      </c>
      <c r="L132" s="304">
        <f t="shared" ref="L132:L195" ca="1" si="58">SQRT(pos_x^2+pos_z^2)</f>
        <v>1010.7245577916997</v>
      </c>
      <c r="M132" s="306">
        <f t="shared" ca="1" si="45"/>
        <v>1.3914700344372974</v>
      </c>
      <c r="N132" s="304">
        <f t="shared" ca="1" si="46"/>
        <v>79.725360292180454</v>
      </c>
      <c r="P132" s="310">
        <f t="shared" ca="1" si="47"/>
        <v>23</v>
      </c>
      <c r="Q132" s="304">
        <f t="shared" ca="1" si="48"/>
        <v>0</v>
      </c>
      <c r="R132" s="306">
        <f t="shared" ca="1" si="49"/>
        <v>0</v>
      </c>
      <c r="S132" s="307">
        <f t="shared" ca="1" si="50"/>
        <v>3.0118999999999994</v>
      </c>
      <c r="T132" s="304">
        <f t="shared" ref="T132:T195" ca="1" si="59">m*g</f>
        <v>29.546738999999995</v>
      </c>
      <c r="U132" s="311">
        <f t="shared" ref="U132:U195" ca="1" si="60">IF(pos_xz&lt;L_rampe,Poids*COS(Beta),0)</f>
        <v>0</v>
      </c>
      <c r="V132" s="306">
        <f t="shared" ref="V132:V195" ca="1" si="61">Rho_moyen*(20000-Alt_rampe-pos_z)/(20000+Alt_rampe+pos_z)</f>
        <v>1.1080530422923713</v>
      </c>
      <c r="W132" s="304">
        <f t="shared" ref="W132:W195" ca="1" si="62">1/2*Rho*Sref*Cx*vit_xz^2</f>
        <v>14.011540238507077</v>
      </c>
      <c r="Y132" s="314" t="str">
        <f t="shared" ca="1" si="51"/>
        <v/>
      </c>
      <c r="Z132" s="315" t="str">
        <f t="shared" ca="1" si="52"/>
        <v/>
      </c>
      <c r="AA132" s="316" t="str">
        <f t="shared" ca="1" si="53"/>
        <v/>
      </c>
      <c r="AC132" s="310">
        <f t="shared" ca="1" si="54"/>
        <v>6.9999999999999689</v>
      </c>
      <c r="AD132" s="323">
        <f t="shared" ca="1" si="55"/>
        <v>128.49872262997772</v>
      </c>
      <c r="AE132" s="324">
        <f t="shared" ref="AE132:AE195" ca="1" si="63">IF(t&lt;T_para, pos_z, NA())</f>
        <v>1002.5229224340414</v>
      </c>
      <c r="AG132" s="306">
        <f t="shared" ca="1" si="56"/>
        <v>-14.485103180168799</v>
      </c>
      <c r="AH132" s="304">
        <f t="shared" ca="1" si="57"/>
        <v>-4.8285965903321175</v>
      </c>
    </row>
    <row r="133" spans="1:34" x14ac:dyDescent="0.2">
      <c r="A133" s="347">
        <f t="shared" ref="A133:A196" ca="1" si="64">IF(B132+0.01&lt;=T_ini+ROUNDUP(Temps_fin_propu,0), 0.01, IF(K132&gt;0, 0.1, 0.0001))</f>
        <v>0.1</v>
      </c>
      <c r="B133" s="304">
        <f t="shared" ref="B133:B196" ca="1" si="65">B132+pas</f>
        <v>7.0999999999999686</v>
      </c>
      <c r="D133" s="306">
        <f t="shared" ref="D133:D196" ca="1" si="66">IF(AND(L132&lt;L_rampe,Poussee&lt;Poids*SIN(M132)),0,(-W132+Poussee)/m*COS(M132)-U132/m*SIN(M132))</f>
        <v>-0.82977267904711116</v>
      </c>
      <c r="E133" s="307">
        <f t="shared" ref="E133:E196" ca="1" si="67">IF(AND(L132&lt;L_rampe,Poussee&lt;Poids*SIN(M132)),0,(-W132+Poussee)/m*SIN(M132)+U132/m*COS(M132)-Poids/m)</f>
        <v>-14.387460189100089</v>
      </c>
      <c r="F133" s="304">
        <f t="shared" ref="F133:F196" ca="1" si="68">SQRT(acc_x^2+acc_z^2)</f>
        <v>14.411368199856424</v>
      </c>
      <c r="G133" s="306">
        <f t="shared" ref="G133:G196" ca="1" si="69">G132+acc_x*pas</f>
        <v>13.95824404583708</v>
      </c>
      <c r="H133" s="307">
        <f t="shared" ref="H133:H196" ca="1" si="70">H132+acc_z*pas</f>
        <v>76.01997634322683</v>
      </c>
      <c r="I133" s="304">
        <f t="shared" ref="I133:I196" ca="1" si="71">SQRT(vit_x^2+vit_z^2)</f>
        <v>77.290810450324003</v>
      </c>
      <c r="J133" s="306">
        <f t="shared" ref="J133:J196" ca="1" si="72">J132+0.5*(vit_x+G132)*pas*(K132&gt;=0)</f>
        <v>129.89869589795666</v>
      </c>
      <c r="K133" s="307">
        <f t="shared" ref="K133:K196" ca="1" si="73">K132+0.5*(vit_z+H132)*pas</f>
        <v>1010.1968573693097</v>
      </c>
      <c r="L133" s="304">
        <f t="shared" ca="1" si="58"/>
        <v>1018.5142914239442</v>
      </c>
      <c r="M133" s="306">
        <f t="shared" ref="M133:M196" ca="1" si="74">IF(AND(L132&gt;L_rampe,G133&gt;0),ATAN2(G133,H133),$M$4)</f>
        <v>1.3892061444510004</v>
      </c>
      <c r="N133" s="304">
        <f t="shared" ref="N133:N196" ca="1" si="75">DEGREES(Beta)</f>
        <v>79.59564895068371</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3.0118999999999994</v>
      </c>
      <c r="T133" s="304">
        <f t="shared" ca="1" si="59"/>
        <v>29.546738999999995</v>
      </c>
      <c r="U133" s="311">
        <f t="shared" ca="1" si="60"/>
        <v>0</v>
      </c>
      <c r="V133" s="306">
        <f t="shared" ca="1" si="61"/>
        <v>1.1072008990512288</v>
      </c>
      <c r="W133" s="304">
        <f t="shared" ca="1" si="62"/>
        <v>13.496629108695025</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1010.1968573693097</v>
      </c>
      <c r="AG133" s="306">
        <f t="shared" ref="AG133:AG196" ca="1" si="85">IF(AND(L132&lt;L_rampe,Poussee&lt;Poids*SIN(M132)),0,(-W132+Poussee)/m-Poids*SIN(M132)/m)</f>
        <v>-14.304747895723608</v>
      </c>
      <c r="AH133" s="304">
        <f t="shared" ref="AH133:AH196" ca="1" si="86">IF(AND(L132&lt;L_rampe,Poussee&lt;Poids*SIN(M132)), g*SIN(M132), (-W132+Poussee)/m)</f>
        <v>-4.6520602405481855</v>
      </c>
    </row>
    <row r="134" spans="1:34" x14ac:dyDescent="0.2">
      <c r="A134" s="347">
        <f t="shared" ca="1" si="64"/>
        <v>0.1</v>
      </c>
      <c r="B134" s="304">
        <f t="shared" ca="1" si="65"/>
        <v>7.1999999999999682</v>
      </c>
      <c r="D134" s="306">
        <f t="shared" ca="1" si="66"/>
        <v>-0.80925928520442947</v>
      </c>
      <c r="E134" s="307">
        <f t="shared" ca="1" si="67"/>
        <v>-14.217421987662206</v>
      </c>
      <c r="F134" s="304">
        <f t="shared" ca="1" si="68"/>
        <v>14.240434985138281</v>
      </c>
      <c r="G134" s="306">
        <f t="shared" ca="1" si="69"/>
        <v>13.877318117316637</v>
      </c>
      <c r="H134" s="307">
        <f t="shared" ca="1" si="70"/>
        <v>74.598234144460605</v>
      </c>
      <c r="I134" s="304">
        <f t="shared" ca="1" si="71"/>
        <v>75.878036977777526</v>
      </c>
      <c r="J134" s="306">
        <f t="shared" ca="1" si="72"/>
        <v>131.29047400611435</v>
      </c>
      <c r="K134" s="307">
        <f t="shared" ca="1" si="73"/>
        <v>1017.727767893694</v>
      </c>
      <c r="L134" s="304">
        <f t="shared" ca="1" si="58"/>
        <v>1026.1612924421925</v>
      </c>
      <c r="M134" s="306">
        <f t="shared" ca="1" si="74"/>
        <v>1.3868713092022844</v>
      </c>
      <c r="N134" s="304">
        <f t="shared" ca="1" si="75"/>
        <v>79.461872745073904</v>
      </c>
      <c r="P134" s="310">
        <f t="shared" ca="1" si="76"/>
        <v>23</v>
      </c>
      <c r="Q134" s="304">
        <f t="shared" ca="1" si="77"/>
        <v>0</v>
      </c>
      <c r="R134" s="306">
        <f t="shared" ca="1" si="78"/>
        <v>0</v>
      </c>
      <c r="S134" s="307">
        <f t="shared" ca="1" si="79"/>
        <v>3.0118999999999994</v>
      </c>
      <c r="T134" s="304">
        <f t="shared" ca="1" si="59"/>
        <v>29.546738999999995</v>
      </c>
      <c r="U134" s="311">
        <f t="shared" ca="1" si="60"/>
        <v>0</v>
      </c>
      <c r="V134" s="306">
        <f t="shared" ca="1" si="61"/>
        <v>1.106365242766705</v>
      </c>
      <c r="W134" s="304">
        <f t="shared" ca="1" si="62"/>
        <v>12.997919970401492</v>
      </c>
      <c r="Y134" s="314" t="str">
        <f t="shared" ca="1" si="80"/>
        <v/>
      </c>
      <c r="Z134" s="315" t="str">
        <f t="shared" ca="1" si="81"/>
        <v/>
      </c>
      <c r="AA134" s="316" t="str">
        <f t="shared" ca="1" si="82"/>
        <v/>
      </c>
      <c r="AC134" s="310" t="e">
        <f t="shared" ca="1" si="83"/>
        <v>#N/A</v>
      </c>
      <c r="AD134" s="323" t="e">
        <f t="shared" ca="1" si="84"/>
        <v>#N/A</v>
      </c>
      <c r="AE134" s="324">
        <f t="shared" ca="1" si="63"/>
        <v>1017.727767893694</v>
      </c>
      <c r="AG134" s="306">
        <f t="shared" ca="1" si="85"/>
        <v>-14.129802953287818</v>
      </c>
      <c r="AH134" s="304">
        <f t="shared" ca="1" si="86"/>
        <v>-4.4811013342723953</v>
      </c>
    </row>
    <row r="135" spans="1:34" x14ac:dyDescent="0.2">
      <c r="A135" s="347">
        <f t="shared" ca="1" si="64"/>
        <v>0.1</v>
      </c>
      <c r="B135" s="304">
        <f t="shared" ca="1" si="65"/>
        <v>7.2999999999999678</v>
      </c>
      <c r="D135" s="306">
        <f t="shared" ca="1" si="66"/>
        <v>-0.78926485984115635</v>
      </c>
      <c r="E135" s="307">
        <f t="shared" ca="1" si="67"/>
        <v>-14.052733669335979</v>
      </c>
      <c r="F135" s="304">
        <f t="shared" ca="1" si="68"/>
        <v>14.074880553676792</v>
      </c>
      <c r="G135" s="306">
        <f t="shared" ca="1" si="69"/>
        <v>13.798391631332521</v>
      </c>
      <c r="H135" s="307">
        <f t="shared" ca="1" si="70"/>
        <v>73.192960777527006</v>
      </c>
      <c r="I135" s="304">
        <f t="shared" ca="1" si="71"/>
        <v>74.482247005526318</v>
      </c>
      <c r="J135" s="306">
        <f t="shared" ca="1" si="72"/>
        <v>132.6742594935468</v>
      </c>
      <c r="K135" s="307">
        <f t="shared" ca="1" si="73"/>
        <v>1025.1173276397933</v>
      </c>
      <c r="L135" s="304">
        <f t="shared" ca="1" si="58"/>
        <v>1033.6672552419914</v>
      </c>
      <c r="M135" s="306">
        <f t="shared" ca="1" si="74"/>
        <v>1.3844624794070575</v>
      </c>
      <c r="N135" s="304">
        <f t="shared" ca="1" si="75"/>
        <v>79.32385696424204</v>
      </c>
      <c r="P135" s="310">
        <f t="shared" ca="1" si="76"/>
        <v>23</v>
      </c>
      <c r="Q135" s="304">
        <f t="shared" ca="1" si="77"/>
        <v>0</v>
      </c>
      <c r="R135" s="306">
        <f t="shared" ca="1" si="78"/>
        <v>0</v>
      </c>
      <c r="S135" s="307">
        <f t="shared" ca="1" si="79"/>
        <v>3.0118999999999994</v>
      </c>
      <c r="T135" s="304">
        <f t="shared" ca="1" si="59"/>
        <v>29.546738999999995</v>
      </c>
      <c r="U135" s="311">
        <f t="shared" ca="1" si="60"/>
        <v>0</v>
      </c>
      <c r="V135" s="306">
        <f t="shared" ca="1" si="61"/>
        <v>1.1055458531536564</v>
      </c>
      <c r="W135" s="304">
        <f t="shared" ca="1" si="62"/>
        <v>12.514844606194538</v>
      </c>
      <c r="Y135" s="314" t="str">
        <f t="shared" ca="1" si="80"/>
        <v/>
      </c>
      <c r="Z135" s="315" t="str">
        <f t="shared" ca="1" si="81"/>
        <v/>
      </c>
      <c r="AA135" s="316" t="str">
        <f t="shared" ca="1" si="82"/>
        <v/>
      </c>
      <c r="AC135" s="310" t="e">
        <f t="shared" ca="1" si="83"/>
        <v>#N/A</v>
      </c>
      <c r="AD135" s="323" t="e">
        <f t="shared" ca="1" si="84"/>
        <v>#N/A</v>
      </c>
      <c r="AE135" s="324">
        <f t="shared" ca="1" si="63"/>
        <v>1025.1173276397933</v>
      </c>
      <c r="AG135" s="306">
        <f t="shared" ca="1" si="85"/>
        <v>-13.960060623127777</v>
      </c>
      <c r="AH135" s="304">
        <f t="shared" ca="1" si="86"/>
        <v>-4.3155217538435853</v>
      </c>
    </row>
    <row r="136" spans="1:34" x14ac:dyDescent="0.2">
      <c r="A136" s="347">
        <f t="shared" ca="1" si="64"/>
        <v>0.1</v>
      </c>
      <c r="B136" s="304">
        <f t="shared" ca="1" si="65"/>
        <v>7.3999999999999675</v>
      </c>
      <c r="D136" s="306">
        <f t="shared" ca="1" si="66"/>
        <v>-0.76976934150508736</v>
      </c>
      <c r="E136" s="307">
        <f t="shared" ca="1" si="67"/>
        <v>-13.893207574177517</v>
      </c>
      <c r="F136" s="304">
        <f t="shared" ca="1" si="68"/>
        <v>13.914516216466339</v>
      </c>
      <c r="G136" s="306">
        <f t="shared" ca="1" si="69"/>
        <v>13.721414697182013</v>
      </c>
      <c r="H136" s="307">
        <f t="shared" ca="1" si="70"/>
        <v>71.803640020109256</v>
      </c>
      <c r="I136" s="304">
        <f t="shared" ca="1" si="71"/>
        <v>73.102940716700843</v>
      </c>
      <c r="J136" s="306">
        <f t="shared" ca="1" si="72"/>
        <v>134.05024980997251</v>
      </c>
      <c r="K136" s="307">
        <f t="shared" ca="1" si="73"/>
        <v>1032.3671576796751</v>
      </c>
      <c r="L136" s="304">
        <f t="shared" ca="1" si="58"/>
        <v>1041.0338216070249</v>
      </c>
      <c r="M136" s="306">
        <f t="shared" ca="1" si="74"/>
        <v>1.3819764268597217</v>
      </c>
      <c r="N136" s="304">
        <f t="shared" ca="1" si="75"/>
        <v>79.181416645631955</v>
      </c>
      <c r="P136" s="310">
        <f t="shared" ca="1" si="76"/>
        <v>23</v>
      </c>
      <c r="Q136" s="304">
        <f t="shared" ca="1" si="77"/>
        <v>0</v>
      </c>
      <c r="R136" s="306">
        <f t="shared" ca="1" si="78"/>
        <v>0</v>
      </c>
      <c r="S136" s="307">
        <f t="shared" ca="1" si="79"/>
        <v>3.0118999999999994</v>
      </c>
      <c r="T136" s="304">
        <f t="shared" ca="1" si="59"/>
        <v>29.546738999999995</v>
      </c>
      <c r="U136" s="311">
        <f t="shared" ca="1" si="60"/>
        <v>0</v>
      </c>
      <c r="V136" s="306">
        <f t="shared" ca="1" si="61"/>
        <v>1.1047425169809444</v>
      </c>
      <c r="W136" s="304">
        <f t="shared" ca="1" si="62"/>
        <v>12.04686171822773</v>
      </c>
      <c r="Y136" s="314" t="str">
        <f t="shared" ca="1" si="80"/>
        <v/>
      </c>
      <c r="Z136" s="315" t="str">
        <f t="shared" ca="1" si="81"/>
        <v/>
      </c>
      <c r="AA136" s="316" t="str">
        <f t="shared" ca="1" si="82"/>
        <v/>
      </c>
      <c r="AC136" s="310" t="e">
        <f t="shared" ca="1" si="83"/>
        <v>#N/A</v>
      </c>
      <c r="AD136" s="323" t="e">
        <f t="shared" ca="1" si="84"/>
        <v>#N/A</v>
      </c>
      <c r="AE136" s="324">
        <f t="shared" ca="1" si="63"/>
        <v>1032.3671576796751</v>
      </c>
      <c r="AG136" s="306">
        <f t="shared" ca="1" si="85"/>
        <v>-13.795321935097622</v>
      </c>
      <c r="AH136" s="304">
        <f t="shared" ca="1" si="86"/>
        <v>-4.1551328417924038</v>
      </c>
    </row>
    <row r="137" spans="1:34" x14ac:dyDescent="0.2">
      <c r="A137" s="347">
        <f t="shared" ca="1" si="64"/>
        <v>0.1</v>
      </c>
      <c r="B137" s="304">
        <f t="shared" ca="1" si="65"/>
        <v>7.4999999999999671</v>
      </c>
      <c r="D137" s="306">
        <f t="shared" ca="1" si="66"/>
        <v>-0.75075359261094754</v>
      </c>
      <c r="E137" s="307">
        <f t="shared" ca="1" si="67"/>
        <v>-13.738664929769318</v>
      </c>
      <c r="F137" s="304">
        <f t="shared" ca="1" si="68"/>
        <v>13.759162220473005</v>
      </c>
      <c r="G137" s="306">
        <f t="shared" ca="1" si="69"/>
        <v>13.646339337920917</v>
      </c>
      <c r="H137" s="307">
        <f t="shared" ca="1" si="70"/>
        <v>70.429773527132326</v>
      </c>
      <c r="I137" s="304">
        <f t="shared" ca="1" si="71"/>
        <v>71.739637414813004</v>
      </c>
      <c r="J137" s="306">
        <f t="shared" ca="1" si="72"/>
        <v>135.41863751172767</v>
      </c>
      <c r="K137" s="307">
        <f t="shared" ca="1" si="73"/>
        <v>1039.4788283570372</v>
      </c>
      <c r="L137" s="304">
        <f t="shared" ca="1" si="58"/>
        <v>1048.2625825565137</v>
      </c>
      <c r="M137" s="306">
        <f t="shared" ca="1" si="74"/>
        <v>1.3794097313594238</v>
      </c>
      <c r="N137" s="304">
        <f t="shared" ca="1" si="75"/>
        <v>79.034355826169659</v>
      </c>
      <c r="P137" s="310">
        <f t="shared" ca="1" si="76"/>
        <v>23</v>
      </c>
      <c r="Q137" s="304">
        <f t="shared" ca="1" si="77"/>
        <v>0</v>
      </c>
      <c r="R137" s="306">
        <f t="shared" ca="1" si="78"/>
        <v>0</v>
      </c>
      <c r="S137" s="307">
        <f t="shared" ca="1" si="79"/>
        <v>3.0118999999999994</v>
      </c>
      <c r="T137" s="304">
        <f t="shared" ca="1" si="59"/>
        <v>29.546738999999995</v>
      </c>
      <c r="U137" s="311">
        <f t="shared" ca="1" si="60"/>
        <v>0</v>
      </c>
      <c r="V137" s="306">
        <f t="shared" ca="1" si="61"/>
        <v>1.1039550278193078</v>
      </c>
      <c r="W137" s="304">
        <f t="shared" ca="1" si="62"/>
        <v>11.593455456904092</v>
      </c>
      <c r="Y137" s="314" t="str">
        <f t="shared" ca="1" si="80"/>
        <v/>
      </c>
      <c r="Z137" s="315" t="str">
        <f t="shared" ca="1" si="81"/>
        <v/>
      </c>
      <c r="AA137" s="316" t="str">
        <f t="shared" ca="1" si="82"/>
        <v/>
      </c>
      <c r="AC137" s="310" t="e">
        <f t="shared" ca="1" si="83"/>
        <v>#N/A</v>
      </c>
      <c r="AD137" s="323" t="e">
        <f t="shared" ca="1" si="84"/>
        <v>#N/A</v>
      </c>
      <c r="AE137" s="324">
        <f t="shared" ca="1" si="63"/>
        <v>1039.4788283570372</v>
      </c>
      <c r="AG137" s="306">
        <f t="shared" ca="1" si="85"/>
        <v>-13.635396094619038</v>
      </c>
      <c r="AH137" s="304">
        <f t="shared" ca="1" si="86"/>
        <v>-3.9997548783916241</v>
      </c>
    </row>
    <row r="138" spans="1:34" x14ac:dyDescent="0.2">
      <c r="A138" s="347">
        <f t="shared" ca="1" si="64"/>
        <v>0.1</v>
      </c>
      <c r="B138" s="304">
        <f t="shared" ca="1" si="65"/>
        <v>7.5999999999999668</v>
      </c>
      <c r="D138" s="306">
        <f t="shared" ca="1" si="66"/>
        <v>-0.73219934903678252</v>
      </c>
      <c r="E138" s="307">
        <f t="shared" ca="1" si="67"/>
        <v>-13.588935365184245</v>
      </c>
      <c r="F138" s="304">
        <f t="shared" ca="1" si="68"/>
        <v>13.608647259955154</v>
      </c>
      <c r="G138" s="306">
        <f t="shared" ca="1" si="69"/>
        <v>13.573119403017239</v>
      </c>
      <c r="H138" s="307">
        <f t="shared" ca="1" si="70"/>
        <v>69.070879990613903</v>
      </c>
      <c r="I138" s="304">
        <f t="shared" ca="1" si="71"/>
        <v>70.391874765532066</v>
      </c>
      <c r="J138" s="306">
        <f t="shared" ca="1" si="72"/>
        <v>136.77961044877458</v>
      </c>
      <c r="K138" s="307">
        <f t="shared" ca="1" si="73"/>
        <v>1046.4538610329246</v>
      </c>
      <c r="L138" s="304">
        <f t="shared" ca="1" si="58"/>
        <v>1055.3550801058541</v>
      </c>
      <c r="M138" s="306">
        <f t="shared" ca="1" si="74"/>
        <v>1.376758766485884</v>
      </c>
      <c r="N138" s="304">
        <f t="shared" ca="1" si="75"/>
        <v>78.882466727278398</v>
      </c>
      <c r="P138" s="310">
        <f t="shared" ca="1" si="76"/>
        <v>23</v>
      </c>
      <c r="Q138" s="304">
        <f t="shared" ca="1" si="77"/>
        <v>0</v>
      </c>
      <c r="R138" s="306">
        <f t="shared" ca="1" si="78"/>
        <v>0</v>
      </c>
      <c r="S138" s="307">
        <f t="shared" ca="1" si="79"/>
        <v>3.0118999999999994</v>
      </c>
      <c r="T138" s="304">
        <f t="shared" ca="1" si="59"/>
        <v>29.546738999999995</v>
      </c>
      <c r="U138" s="311">
        <f t="shared" ca="1" si="60"/>
        <v>0</v>
      </c>
      <c r="V138" s="306">
        <f t="shared" ca="1" si="61"/>
        <v>1.1031831858013139</v>
      </c>
      <c r="W138" s="304">
        <f t="shared" ca="1" si="62"/>
        <v>11.154134044276905</v>
      </c>
      <c r="Y138" s="314" t="str">
        <f t="shared" ca="1" si="80"/>
        <v/>
      </c>
      <c r="Z138" s="315" t="str">
        <f t="shared" ca="1" si="81"/>
        <v/>
      </c>
      <c r="AA138" s="316" t="str">
        <f t="shared" ca="1" si="82"/>
        <v/>
      </c>
      <c r="AC138" s="310" t="e">
        <f t="shared" ca="1" si="83"/>
        <v>#N/A</v>
      </c>
      <c r="AD138" s="323" t="e">
        <f t="shared" ca="1" si="84"/>
        <v>#N/A</v>
      </c>
      <c r="AE138" s="324">
        <f t="shared" ca="1" si="63"/>
        <v>1046.4538610329246</v>
      </c>
      <c r="AG138" s="306">
        <f t="shared" ca="1" si="85"/>
        <v>-13.480099926251448</v>
      </c>
      <c r="AH138" s="304">
        <f t="shared" ca="1" si="86"/>
        <v>-3.8492165931485425</v>
      </c>
    </row>
    <row r="139" spans="1:34" x14ac:dyDescent="0.2">
      <c r="A139" s="347">
        <f t="shared" ca="1" si="64"/>
        <v>0.1</v>
      </c>
      <c r="B139" s="304">
        <f t="shared" ca="1" si="65"/>
        <v>7.6999999999999664</v>
      </c>
      <c r="D139" s="306">
        <f t="shared" ca="1" si="66"/>
        <v>-0.71408917303977038</v>
      </c>
      <c r="E139" s="307">
        <f t="shared" ca="1" si="67"/>
        <v>-13.443856456214663</v>
      </c>
      <c r="F139" s="304">
        <f t="shared" ca="1" si="68"/>
        <v>13.462808019219366</v>
      </c>
      <c r="G139" s="306">
        <f t="shared" ca="1" si="69"/>
        <v>13.501710485713263</v>
      </c>
      <c r="H139" s="307">
        <f t="shared" ca="1" si="70"/>
        <v>67.726494344992432</v>
      </c>
      <c r="I139" s="304">
        <f t="shared" ca="1" si="71"/>
        <v>69.059208092059023</v>
      </c>
      <c r="J139" s="306">
        <f t="shared" ca="1" si="72"/>
        <v>138.1333519432111</v>
      </c>
      <c r="K139" s="307">
        <f t="shared" ca="1" si="73"/>
        <v>1053.2937297497049</v>
      </c>
      <c r="L139" s="304">
        <f t="shared" ca="1" si="58"/>
        <v>1062.3128089452332</v>
      </c>
      <c r="M139" s="306">
        <f t="shared" ca="1" si="74"/>
        <v>1.3740196841067345</v>
      </c>
      <c r="N139" s="304">
        <f t="shared" ca="1" si="75"/>
        <v>78.725528867214479</v>
      </c>
      <c r="P139" s="310">
        <f t="shared" ca="1" si="76"/>
        <v>23</v>
      </c>
      <c r="Q139" s="304">
        <f t="shared" ca="1" si="77"/>
        <v>0</v>
      </c>
      <c r="R139" s="306">
        <f t="shared" ca="1" si="78"/>
        <v>0</v>
      </c>
      <c r="S139" s="307">
        <f t="shared" ca="1" si="79"/>
        <v>3.0118999999999994</v>
      </c>
      <c r="T139" s="304">
        <f t="shared" ca="1" si="59"/>
        <v>29.546738999999995</v>
      </c>
      <c r="U139" s="311">
        <f t="shared" ca="1" si="60"/>
        <v>0</v>
      </c>
      <c r="V139" s="306">
        <f t="shared" ca="1" si="61"/>
        <v>1.1024267973927397</v>
      </c>
      <c r="W139" s="304">
        <f t="shared" ca="1" si="62"/>
        <v>10.728428485309827</v>
      </c>
      <c r="Y139" s="314" t="str">
        <f t="shared" ca="1" si="80"/>
        <v/>
      </c>
      <c r="Z139" s="315" t="str">
        <f t="shared" ca="1" si="81"/>
        <v/>
      </c>
      <c r="AA139" s="316" t="str">
        <f t="shared" ca="1" si="82"/>
        <v/>
      </c>
      <c r="AC139" s="310" t="e">
        <f t="shared" ca="1" si="83"/>
        <v>#N/A</v>
      </c>
      <c r="AD139" s="323" t="e">
        <f t="shared" ca="1" si="84"/>
        <v>#N/A</v>
      </c>
      <c r="AE139" s="324">
        <f t="shared" ca="1" si="63"/>
        <v>1053.2937297497049</v>
      </c>
      <c r="AG139" s="306">
        <f t="shared" ca="1" si="85"/>
        <v>-13.329257341612179</v>
      </c>
      <c r="AH139" s="304">
        <f t="shared" ca="1" si="86"/>
        <v>-3.7033547077515547</v>
      </c>
    </row>
    <row r="140" spans="1:34" x14ac:dyDescent="0.2">
      <c r="A140" s="347">
        <f t="shared" ca="1" si="64"/>
        <v>0.1</v>
      </c>
      <c r="B140" s="304">
        <f t="shared" ca="1" si="65"/>
        <v>7.7999999999999661</v>
      </c>
      <c r="D140" s="306">
        <f t="shared" ca="1" si="66"/>
        <v>-0.69640640926024677</v>
      </c>
      <c r="E140" s="307">
        <f t="shared" ca="1" si="67"/>
        <v>-13.303273299593268</v>
      </c>
      <c r="F140" s="304">
        <f t="shared" ca="1" si="68"/>
        <v>13.321488744525887</v>
      </c>
      <c r="G140" s="306">
        <f t="shared" ca="1" si="69"/>
        <v>13.432069844787238</v>
      </c>
      <c r="H140" s="307">
        <f t="shared" ca="1" si="70"/>
        <v>66.3961670150331</v>
      </c>
      <c r="I140" s="304">
        <f t="shared" ca="1" si="71"/>
        <v>67.741209722025275</v>
      </c>
      <c r="J140" s="306">
        <f t="shared" ca="1" si="72"/>
        <v>139.48004095973613</v>
      </c>
      <c r="K140" s="307">
        <f t="shared" ca="1" si="73"/>
        <v>1059.9998628177061</v>
      </c>
      <c r="L140" s="304">
        <f t="shared" ca="1" si="58"/>
        <v>1069.1372180406429</v>
      </c>
      <c r="M140" s="306">
        <f t="shared" ca="1" si="74"/>
        <v>1.3711883974844814</v>
      </c>
      <c r="N140" s="304">
        <f t="shared" ca="1" si="75"/>
        <v>78.563308093167535</v>
      </c>
      <c r="P140" s="310">
        <f t="shared" ca="1" si="76"/>
        <v>23</v>
      </c>
      <c r="Q140" s="304">
        <f t="shared" ca="1" si="77"/>
        <v>0</v>
      </c>
      <c r="R140" s="306">
        <f t="shared" ca="1" si="78"/>
        <v>0</v>
      </c>
      <c r="S140" s="307">
        <f t="shared" ca="1" si="79"/>
        <v>3.0118999999999994</v>
      </c>
      <c r="T140" s="304">
        <f t="shared" ca="1" si="59"/>
        <v>29.546738999999995</v>
      </c>
      <c r="U140" s="311">
        <f t="shared" ca="1" si="60"/>
        <v>0</v>
      </c>
      <c r="V140" s="306">
        <f t="shared" ca="1" si="61"/>
        <v>1.1016856751747426</v>
      </c>
      <c r="W140" s="304">
        <f t="shared" ca="1" si="62"/>
        <v>10.315891360677721</v>
      </c>
      <c r="Y140" s="314" t="str">
        <f t="shared" ca="1" si="80"/>
        <v/>
      </c>
      <c r="Z140" s="315" t="str">
        <f t="shared" ca="1" si="81"/>
        <v/>
      </c>
      <c r="AA140" s="316" t="str">
        <f t="shared" ca="1" si="82"/>
        <v/>
      </c>
      <c r="AC140" s="310" t="e">
        <f t="shared" ca="1" si="83"/>
        <v>#N/A</v>
      </c>
      <c r="AD140" s="323" t="e">
        <f t="shared" ca="1" si="84"/>
        <v>#N/A</v>
      </c>
      <c r="AE140" s="324">
        <f t="shared" ca="1" si="63"/>
        <v>1059.9998628177061</v>
      </c>
      <c r="AG140" s="306">
        <f t="shared" ca="1" si="85"/>
        <v>-13.182698828510063</v>
      </c>
      <c r="AH140" s="304">
        <f t="shared" ca="1" si="86"/>
        <v>-3.5620135081874662</v>
      </c>
    </row>
    <row r="141" spans="1:34" x14ac:dyDescent="0.2">
      <c r="A141" s="347">
        <f t="shared" ca="1" si="64"/>
        <v>0.1</v>
      </c>
      <c r="B141" s="304">
        <f t="shared" ca="1" si="65"/>
        <v>7.8999999999999657</v>
      </c>
      <c r="D141" s="306">
        <f t="shared" ca="1" si="66"/>
        <v>-0.67913514360273075</v>
      </c>
      <c r="E141" s="307">
        <f t="shared" ca="1" si="67"/>
        <v>-13.16703811411648</v>
      </c>
      <c r="F141" s="304">
        <f t="shared" ca="1" si="68"/>
        <v>13.184540843043127</v>
      </c>
      <c r="G141" s="306">
        <f t="shared" ca="1" si="69"/>
        <v>13.364156330426965</v>
      </c>
      <c r="H141" s="307">
        <f t="shared" ca="1" si="70"/>
        <v>65.079463203621458</v>
      </c>
      <c r="I141" s="304">
        <f t="shared" ca="1" si="71"/>
        <v>66.43746838415511</v>
      </c>
      <c r="J141" s="306">
        <f t="shared" ca="1" si="72"/>
        <v>140.81985226849685</v>
      </c>
      <c r="K141" s="307">
        <f t="shared" ca="1" si="73"/>
        <v>1066.5736443286389</v>
      </c>
      <c r="L141" s="304">
        <f t="shared" ca="1" si="58"/>
        <v>1075.8297121614532</v>
      </c>
      <c r="M141" s="306">
        <f t="shared" ca="1" si="74"/>
        <v>1.3682605628355653</v>
      </c>
      <c r="N141" s="304">
        <f t="shared" ca="1" si="75"/>
        <v>78.395555524672474</v>
      </c>
      <c r="P141" s="310">
        <f t="shared" ca="1" si="76"/>
        <v>23</v>
      </c>
      <c r="Q141" s="304">
        <f t="shared" ca="1" si="77"/>
        <v>0</v>
      </c>
      <c r="R141" s="306">
        <f t="shared" ca="1" si="78"/>
        <v>0</v>
      </c>
      <c r="S141" s="307">
        <f t="shared" ca="1" si="79"/>
        <v>3.0118999999999994</v>
      </c>
      <c r="T141" s="304">
        <f t="shared" ca="1" si="59"/>
        <v>29.546738999999995</v>
      </c>
      <c r="U141" s="311">
        <f t="shared" ca="1" si="60"/>
        <v>0</v>
      </c>
      <c r="V141" s="306">
        <f t="shared" ca="1" si="61"/>
        <v>1.1009596376362492</v>
      </c>
      <c r="W141" s="304">
        <f t="shared" ca="1" si="62"/>
        <v>9.9160956952995196</v>
      </c>
      <c r="Y141" s="314" t="str">
        <f t="shared" ca="1" si="80"/>
        <v/>
      </c>
      <c r="Z141" s="315" t="str">
        <f t="shared" ca="1" si="81"/>
        <v/>
      </c>
      <c r="AA141" s="316" t="str">
        <f t="shared" ca="1" si="82"/>
        <v/>
      </c>
      <c r="AC141" s="310" t="e">
        <f t="shared" ca="1" si="83"/>
        <v>#N/A</v>
      </c>
      <c r="AD141" s="323" t="e">
        <f t="shared" ca="1" si="84"/>
        <v>#N/A</v>
      </c>
      <c r="AE141" s="324">
        <f t="shared" ca="1" si="63"/>
        <v>1066.5736443286389</v>
      </c>
      <c r="AG141" s="306">
        <f t="shared" ca="1" si="85"/>
        <v>-13.040260958225703</v>
      </c>
      <c r="AH141" s="304">
        <f t="shared" ca="1" si="86"/>
        <v>-3.4250444439316454</v>
      </c>
    </row>
    <row r="142" spans="1:34" x14ac:dyDescent="0.2">
      <c r="A142" s="347">
        <f t="shared" ca="1" si="64"/>
        <v>0.1</v>
      </c>
      <c r="B142" s="304">
        <f t="shared" ca="1" si="65"/>
        <v>7.9999999999999654</v>
      </c>
      <c r="D142" s="306">
        <f t="shared" ca="1" si="66"/>
        <v>-0.66226016480122374</v>
      </c>
      <c r="E142" s="307">
        <f t="shared" ca="1" si="67"/>
        <v>-13.035009866749185</v>
      </c>
      <c r="F142" s="304">
        <f t="shared" ca="1" si="68"/>
        <v>13.051822506919528</v>
      </c>
      <c r="G142" s="306">
        <f t="shared" ca="1" si="69"/>
        <v>13.297930313946843</v>
      </c>
      <c r="H142" s="307">
        <f t="shared" ca="1" si="70"/>
        <v>63.775962216946539</v>
      </c>
      <c r="I142" s="304">
        <f t="shared" ca="1" si="71"/>
        <v>65.147588653241641</v>
      </c>
      <c r="J142" s="306">
        <f t="shared" ca="1" si="72"/>
        <v>142.15295660071553</v>
      </c>
      <c r="K142" s="307">
        <f t="shared" ca="1" si="73"/>
        <v>1073.0164155996674</v>
      </c>
      <c r="L142" s="304">
        <f t="shared" ca="1" si="58"/>
        <v>1082.3916533384222</v>
      </c>
      <c r="M142" s="306">
        <f t="shared" ca="1" si="74"/>
        <v>1.3652315591762805</v>
      </c>
      <c r="N142" s="304">
        <f t="shared" ca="1" si="75"/>
        <v>78.222006398865773</v>
      </c>
      <c r="P142" s="310">
        <f t="shared" ca="1" si="76"/>
        <v>23</v>
      </c>
      <c r="Q142" s="304">
        <f t="shared" ca="1" si="77"/>
        <v>0</v>
      </c>
      <c r="R142" s="306">
        <f t="shared" ca="1" si="78"/>
        <v>0</v>
      </c>
      <c r="S142" s="307">
        <f t="shared" ca="1" si="79"/>
        <v>3.0118999999999994</v>
      </c>
      <c r="T142" s="304">
        <f t="shared" ca="1" si="59"/>
        <v>29.546738999999995</v>
      </c>
      <c r="U142" s="311">
        <f t="shared" ca="1" si="60"/>
        <v>0</v>
      </c>
      <c r="V142" s="306">
        <f t="shared" ca="1" si="61"/>
        <v>1.1002485089760048</v>
      </c>
      <c r="W142" s="304">
        <f t="shared" ca="1" si="62"/>
        <v>9.5286338972581799</v>
      </c>
      <c r="Y142" s="314" t="str">
        <f t="shared" ca="1" si="80"/>
        <v/>
      </c>
      <c r="Z142" s="315" t="str">
        <f t="shared" ca="1" si="81"/>
        <v/>
      </c>
      <c r="AA142" s="316" t="str">
        <f t="shared" ca="1" si="82"/>
        <v/>
      </c>
      <c r="AC142" s="310">
        <f t="shared" ca="1" si="83"/>
        <v>7.9999999999999654</v>
      </c>
      <c r="AD142" s="323">
        <f t="shared" ca="1" si="84"/>
        <v>142.15295660071553</v>
      </c>
      <c r="AE142" s="324">
        <f t="shared" ca="1" si="63"/>
        <v>1073.0164155996674</v>
      </c>
      <c r="AG142" s="306">
        <f t="shared" ca="1" si="85"/>
        <v>-12.901785907907824</v>
      </c>
      <c r="AH142" s="304">
        <f t="shared" ca="1" si="86"/>
        <v>-3.2923057522824535</v>
      </c>
    </row>
    <row r="143" spans="1:34" x14ac:dyDescent="0.2">
      <c r="A143" s="347">
        <f t="shared" ca="1" si="64"/>
        <v>0.1</v>
      </c>
      <c r="B143" s="304">
        <f t="shared" ca="1" si="65"/>
        <v>8.0999999999999659</v>
      </c>
      <c r="D143" s="306">
        <f t="shared" ca="1" si="66"/>
        <v>-0.64576692849302841</v>
      </c>
      <c r="E143" s="307">
        <f t="shared" ca="1" si="67"/>
        <v>-12.907053921942341</v>
      </c>
      <c r="F143" s="304">
        <f t="shared" ca="1" si="68"/>
        <v>12.923198360694711</v>
      </c>
      <c r="G143" s="306">
        <f t="shared" ca="1" si="69"/>
        <v>13.233353621097541</v>
      </c>
      <c r="H143" s="307">
        <f t="shared" ca="1" si="70"/>
        <v>62.485256824752305</v>
      </c>
      <c r="I143" s="304">
        <f t="shared" ca="1" si="71"/>
        <v>63.871190442297774</v>
      </c>
      <c r="J143" s="306">
        <f t="shared" ca="1" si="72"/>
        <v>143.47952079746776</v>
      </c>
      <c r="K143" s="307">
        <f t="shared" ca="1" si="73"/>
        <v>1079.3294765517524</v>
      </c>
      <c r="L143" s="304">
        <f t="shared" ca="1" si="58"/>
        <v>1088.8243622558005</v>
      </c>
      <c r="M143" s="306">
        <f t="shared" ca="1" si="74"/>
        <v>1.3620964662702297</v>
      </c>
      <c r="N143" s="304">
        <f t="shared" ca="1" si="75"/>
        <v>78.042378806967662</v>
      </c>
      <c r="P143" s="310">
        <f t="shared" ca="1" si="76"/>
        <v>23</v>
      </c>
      <c r="Q143" s="304">
        <f t="shared" ca="1" si="77"/>
        <v>0</v>
      </c>
      <c r="R143" s="306">
        <f t="shared" ca="1" si="78"/>
        <v>0</v>
      </c>
      <c r="S143" s="307">
        <f t="shared" ca="1" si="79"/>
        <v>3.0118999999999994</v>
      </c>
      <c r="T143" s="304">
        <f t="shared" ca="1" si="59"/>
        <v>29.546738999999995</v>
      </c>
      <c r="U143" s="311">
        <f t="shared" ca="1" si="60"/>
        <v>0</v>
      </c>
      <c r="V143" s="306">
        <f t="shared" ca="1" si="61"/>
        <v>1.0995521189137765</v>
      </c>
      <c r="W143" s="304">
        <f t="shared" ca="1" si="62"/>
        <v>9.1531167621863272</v>
      </c>
      <c r="Y143" s="314" t="str">
        <f t="shared" ca="1" si="80"/>
        <v/>
      </c>
      <c r="Z143" s="315" t="str">
        <f t="shared" ca="1" si="81"/>
        <v/>
      </c>
      <c r="AA143" s="316" t="str">
        <f t="shared" ca="1" si="82"/>
        <v/>
      </c>
      <c r="AC143" s="310" t="e">
        <f t="shared" ca="1" si="83"/>
        <v>#N/A</v>
      </c>
      <c r="AD143" s="323" t="e">
        <f t="shared" ca="1" si="84"/>
        <v>#N/A</v>
      </c>
      <c r="AE143" s="324">
        <f t="shared" ca="1" si="63"/>
        <v>1079.3294765517524</v>
      </c>
      <c r="AG143" s="306">
        <f t="shared" ca="1" si="85"/>
        <v>-12.767120995055459</v>
      </c>
      <c r="AH143" s="304">
        <f t="shared" ca="1" si="86"/>
        <v>-3.1636621060653347</v>
      </c>
    </row>
    <row r="144" spans="1:34" x14ac:dyDescent="0.2">
      <c r="A144" s="347">
        <f t="shared" ca="1" si="64"/>
        <v>0.1</v>
      </c>
      <c r="B144" s="304">
        <f t="shared" ca="1" si="65"/>
        <v>8.1999999999999655</v>
      </c>
      <c r="D144" s="306">
        <f t="shared" ca="1" si="66"/>
        <v>-0.62964152364106762</v>
      </c>
      <c r="E144" s="307">
        <f t="shared" ca="1" si="67"/>
        <v>-12.783041712534349</v>
      </c>
      <c r="F144" s="304">
        <f t="shared" ca="1" si="68"/>
        <v>12.79853913041196</v>
      </c>
      <c r="G144" s="306">
        <f t="shared" ca="1" si="69"/>
        <v>13.170389468733434</v>
      </c>
      <c r="H144" s="307">
        <f t="shared" ca="1" si="70"/>
        <v>61.206952653498874</v>
      </c>
      <c r="I144" s="304">
        <f t="shared" ca="1" si="71"/>
        <v>62.607908541060347</v>
      </c>
      <c r="J144" s="306">
        <f t="shared" ca="1" si="72"/>
        <v>144.79970795195931</v>
      </c>
      <c r="K144" s="307">
        <f t="shared" ca="1" si="73"/>
        <v>1085.5140870256648</v>
      </c>
      <c r="L144" s="304">
        <f t="shared" ca="1" si="58"/>
        <v>1095.1291195809449</v>
      </c>
      <c r="M144" s="306">
        <f t="shared" ca="1" si="74"/>
        <v>1.3588500404691712</v>
      </c>
      <c r="N144" s="304">
        <f t="shared" ca="1" si="75"/>
        <v>77.856372310064629</v>
      </c>
      <c r="P144" s="310">
        <f t="shared" ca="1" si="76"/>
        <v>23</v>
      </c>
      <c r="Q144" s="304">
        <f t="shared" ca="1" si="77"/>
        <v>0</v>
      </c>
      <c r="R144" s="306">
        <f t="shared" ca="1" si="78"/>
        <v>0</v>
      </c>
      <c r="S144" s="307">
        <f t="shared" ca="1" si="79"/>
        <v>3.0118999999999994</v>
      </c>
      <c r="T144" s="304">
        <f t="shared" ca="1" si="59"/>
        <v>29.546738999999995</v>
      </c>
      <c r="U144" s="311">
        <f t="shared" ca="1" si="60"/>
        <v>0</v>
      </c>
      <c r="V144" s="306">
        <f t="shared" ca="1" si="61"/>
        <v>1.0988703025102278</v>
      </c>
      <c r="W144" s="304">
        <f t="shared" ca="1" si="62"/>
        <v>8.7891725385824842</v>
      </c>
      <c r="Y144" s="314" t="str">
        <f t="shared" ca="1" si="80"/>
        <v/>
      </c>
      <c r="Z144" s="315" t="str">
        <f t="shared" ca="1" si="81"/>
        <v/>
      </c>
      <c r="AA144" s="316" t="str">
        <f t="shared" ca="1" si="82"/>
        <v/>
      </c>
      <c r="AC144" s="310" t="e">
        <f t="shared" ca="1" si="83"/>
        <v>#N/A</v>
      </c>
      <c r="AD144" s="323" t="e">
        <f t="shared" ca="1" si="84"/>
        <v>#N/A</v>
      </c>
      <c r="AE144" s="324">
        <f t="shared" ca="1" si="63"/>
        <v>1085.5140870256648</v>
      </c>
      <c r="AG144" s="306">
        <f t="shared" ca="1" si="85"/>
        <v>-12.636118221019091</v>
      </c>
      <c r="AH144" s="304">
        <f t="shared" ca="1" si="86"/>
        <v>-3.0389842830725886</v>
      </c>
    </row>
    <row r="145" spans="1:34" x14ac:dyDescent="0.2">
      <c r="A145" s="347">
        <f t="shared" ca="1" si="64"/>
        <v>0.1</v>
      </c>
      <c r="B145" s="304">
        <f t="shared" ca="1" si="65"/>
        <v>8.2999999999999652</v>
      </c>
      <c r="D145" s="306">
        <f t="shared" ca="1" si="66"/>
        <v>-0.6138706411593009</v>
      </c>
      <c r="E145" s="307">
        <f t="shared" ca="1" si="67"/>
        <v>-12.66285043073397</v>
      </c>
      <c r="F145" s="304">
        <f t="shared" ca="1" si="68"/>
        <v>12.677721332921655</v>
      </c>
      <c r="G145" s="306">
        <f t="shared" ca="1" si="69"/>
        <v>13.109002404617504</v>
      </c>
      <c r="H145" s="307">
        <f t="shared" ca="1" si="70"/>
        <v>59.940667610425479</v>
      </c>
      <c r="I145" s="304">
        <f t="shared" ca="1" si="71"/>
        <v>61.357392200351683</v>
      </c>
      <c r="J145" s="306">
        <f t="shared" ca="1" si="72"/>
        <v>146.11367754562684</v>
      </c>
      <c r="K145" s="307">
        <f t="shared" ca="1" si="73"/>
        <v>1091.571468038861</v>
      </c>
      <c r="L145" s="304">
        <f t="shared" ca="1" si="58"/>
        <v>1101.3071672346555</v>
      </c>
      <c r="M145" s="306">
        <f t="shared" ca="1" si="74"/>
        <v>1.355486688213166</v>
      </c>
      <c r="N145" s="304">
        <f t="shared" ca="1" si="75"/>
        <v>77.66366642077972</v>
      </c>
      <c r="P145" s="310">
        <f t="shared" ca="1" si="76"/>
        <v>23</v>
      </c>
      <c r="Q145" s="304">
        <f t="shared" ca="1" si="77"/>
        <v>0</v>
      </c>
      <c r="R145" s="306">
        <f t="shared" ca="1" si="78"/>
        <v>0</v>
      </c>
      <c r="S145" s="307">
        <f t="shared" ca="1" si="79"/>
        <v>3.0118999999999994</v>
      </c>
      <c r="T145" s="304">
        <f t="shared" ca="1" si="59"/>
        <v>29.546738999999995</v>
      </c>
      <c r="U145" s="311">
        <f t="shared" ca="1" si="60"/>
        <v>0</v>
      </c>
      <c r="V145" s="306">
        <f t="shared" ca="1" si="61"/>
        <v>1.0982028999950149</v>
      </c>
      <c r="W145" s="304">
        <f t="shared" ca="1" si="62"/>
        <v>8.436446049875709</v>
      </c>
      <c r="Y145" s="314" t="str">
        <f t="shared" ca="1" si="80"/>
        <v/>
      </c>
      <c r="Z145" s="315" t="str">
        <f t="shared" ca="1" si="81"/>
        <v/>
      </c>
      <c r="AA145" s="316" t="str">
        <f t="shared" ca="1" si="82"/>
        <v/>
      </c>
      <c r="AC145" s="310" t="e">
        <f t="shared" ca="1" si="83"/>
        <v>#N/A</v>
      </c>
      <c r="AD145" s="323" t="e">
        <f t="shared" ca="1" si="84"/>
        <v>#N/A</v>
      </c>
      <c r="AE145" s="324">
        <f t="shared" ca="1" si="63"/>
        <v>1091.571468038861</v>
      </c>
      <c r="AG145" s="306">
        <f t="shared" ca="1" si="85"/>
        <v>-12.508633820376737</v>
      </c>
      <c r="AH145" s="304">
        <f t="shared" ca="1" si="86"/>
        <v>-2.9181488557330875</v>
      </c>
    </row>
    <row r="146" spans="1:34" x14ac:dyDescent="0.2">
      <c r="A146" s="347">
        <f t="shared" ca="1" si="64"/>
        <v>0.1</v>
      </c>
      <c r="B146" s="304">
        <f t="shared" ca="1" si="65"/>
        <v>8.3999999999999648</v>
      </c>
      <c r="D146" s="306">
        <f t="shared" ca="1" si="66"/>
        <v>-0.59844154460947596</v>
      </c>
      <c r="E146" s="307">
        <f t="shared" ca="1" si="67"/>
        <v>-12.546362737798496</v>
      </c>
      <c r="F146" s="304">
        <f t="shared" ca="1" si="68"/>
        <v>12.560626983981857</v>
      </c>
      <c r="G146" s="306">
        <f t="shared" ca="1" si="69"/>
        <v>13.049158250156557</v>
      </c>
      <c r="H146" s="307">
        <f t="shared" ca="1" si="70"/>
        <v>58.686031336645627</v>
      </c>
      <c r="I146" s="304">
        <f t="shared" ca="1" si="71"/>
        <v>60.11930476214259</v>
      </c>
      <c r="J146" s="306">
        <f t="shared" ca="1" si="72"/>
        <v>147.42158557836555</v>
      </c>
      <c r="K146" s="307">
        <f t="shared" ca="1" si="73"/>
        <v>1097.5028029862146</v>
      </c>
      <c r="L146" s="304">
        <f t="shared" ca="1" si="58"/>
        <v>1107.3597096052561</v>
      </c>
      <c r="M146" s="306">
        <f t="shared" ca="1" si="74"/>
        <v>1.3520004369263816</v>
      </c>
      <c r="N146" s="304">
        <f t="shared" ca="1" si="75"/>
        <v>77.463918935724919</v>
      </c>
      <c r="P146" s="310">
        <f t="shared" ca="1" si="76"/>
        <v>23</v>
      </c>
      <c r="Q146" s="304">
        <f t="shared" ca="1" si="77"/>
        <v>0</v>
      </c>
      <c r="R146" s="306">
        <f t="shared" ca="1" si="78"/>
        <v>0</v>
      </c>
      <c r="S146" s="307">
        <f t="shared" ca="1" si="79"/>
        <v>3.0118999999999994</v>
      </c>
      <c r="T146" s="304">
        <f t="shared" ca="1" si="59"/>
        <v>29.546738999999995</v>
      </c>
      <c r="U146" s="311">
        <f t="shared" ca="1" si="60"/>
        <v>0</v>
      </c>
      <c r="V146" s="306">
        <f t="shared" ca="1" si="61"/>
        <v>1.0975497566026804</v>
      </c>
      <c r="W146" s="304">
        <f t="shared" ca="1" si="62"/>
        <v>8.0945978693792515</v>
      </c>
      <c r="Y146" s="314" t="str">
        <f t="shared" ca="1" si="80"/>
        <v/>
      </c>
      <c r="Z146" s="315" t="str">
        <f t="shared" ca="1" si="81"/>
        <v/>
      </c>
      <c r="AA146" s="316" t="str">
        <f t="shared" ca="1" si="82"/>
        <v/>
      </c>
      <c r="AC146" s="310" t="e">
        <f t="shared" ca="1" si="83"/>
        <v>#N/A</v>
      </c>
      <c r="AD146" s="323" t="e">
        <f t="shared" ca="1" si="84"/>
        <v>#N/A</v>
      </c>
      <c r="AE146" s="324">
        <f t="shared" ca="1" si="63"/>
        <v>1097.5028029862146</v>
      </c>
      <c r="AG146" s="306">
        <f t="shared" ca="1" si="85"/>
        <v>-12.384527812920325</v>
      </c>
      <c r="AH146" s="304">
        <f t="shared" ca="1" si="86"/>
        <v>-2.8010378996233976</v>
      </c>
    </row>
    <row r="147" spans="1:34" x14ac:dyDescent="0.2">
      <c r="A147" s="347">
        <f t="shared" ca="1" si="64"/>
        <v>0.1</v>
      </c>
      <c r="B147" s="304">
        <f t="shared" ca="1" si="65"/>
        <v>8.4999999999999645</v>
      </c>
      <c r="D147" s="306">
        <f t="shared" ca="1" si="66"/>
        <v>-0.5833420428502728</v>
      </c>
      <c r="E147" s="307">
        <f t="shared" ca="1" si="67"/>
        <v>-12.433466491126604</v>
      </c>
      <c r="F147" s="304">
        <f t="shared" ca="1" si="68"/>
        <v>12.447143323868525</v>
      </c>
      <c r="G147" s="306">
        <f t="shared" ca="1" si="69"/>
        <v>12.990824045871531</v>
      </c>
      <c r="H147" s="307">
        <f t="shared" ca="1" si="70"/>
        <v>57.442684687532967</v>
      </c>
      <c r="I147" s="304">
        <f t="shared" ca="1" si="71"/>
        <v>58.893323335520201</v>
      </c>
      <c r="J147" s="306">
        <f t="shared" ca="1" si="72"/>
        <v>148.72358469316697</v>
      </c>
      <c r="K147" s="307">
        <f t="shared" ca="1" si="73"/>
        <v>1103.3092387874235</v>
      </c>
      <c r="L147" s="304">
        <f t="shared" ca="1" si="58"/>
        <v>1113.2879147092497</v>
      </c>
      <c r="M147" s="306">
        <f t="shared" ca="1" si="74"/>
        <v>1.3483849030111998</v>
      </c>
      <c r="N147" s="304">
        <f t="shared" ca="1" si="75"/>
        <v>77.256764101698593</v>
      </c>
      <c r="P147" s="310">
        <f t="shared" ca="1" si="76"/>
        <v>23</v>
      </c>
      <c r="Q147" s="304">
        <f t="shared" ca="1" si="77"/>
        <v>0</v>
      </c>
      <c r="R147" s="306">
        <f t="shared" ca="1" si="78"/>
        <v>0</v>
      </c>
      <c r="S147" s="307">
        <f t="shared" ca="1" si="79"/>
        <v>3.0118999999999994</v>
      </c>
      <c r="T147" s="304">
        <f t="shared" ca="1" si="59"/>
        <v>29.546738999999995</v>
      </c>
      <c r="U147" s="311">
        <f t="shared" ca="1" si="60"/>
        <v>0</v>
      </c>
      <c r="V147" s="306">
        <f t="shared" ca="1" si="61"/>
        <v>1.0969107224159453</v>
      </c>
      <c r="W147" s="304">
        <f t="shared" ca="1" si="62"/>
        <v>7.7633035445691085</v>
      </c>
      <c r="Y147" s="314" t="str">
        <f t="shared" ca="1" si="80"/>
        <v/>
      </c>
      <c r="Z147" s="315" t="str">
        <f t="shared" ca="1" si="81"/>
        <v/>
      </c>
      <c r="AA147" s="316" t="str">
        <f t="shared" ca="1" si="82"/>
        <v/>
      </c>
      <c r="AC147" s="310" t="e">
        <f t="shared" ca="1" si="83"/>
        <v>#N/A</v>
      </c>
      <c r="AD147" s="323" t="e">
        <f t="shared" ca="1" si="84"/>
        <v>#N/A</v>
      </c>
      <c r="AE147" s="324">
        <f t="shared" ca="1" si="63"/>
        <v>1103.3092387874235</v>
      </c>
      <c r="AG147" s="306">
        <f t="shared" ca="1" si="85"/>
        <v>-12.263663554818459</v>
      </c>
      <c r="AH147" s="304">
        <f t="shared" ca="1" si="86"/>
        <v>-2.6875387195389133</v>
      </c>
    </row>
    <row r="148" spans="1:34" x14ac:dyDescent="0.2">
      <c r="A148" s="347">
        <f t="shared" ca="1" si="64"/>
        <v>0.1</v>
      </c>
      <c r="B148" s="304">
        <f t="shared" ca="1" si="65"/>
        <v>8.5999999999999641</v>
      </c>
      <c r="D148" s="306">
        <f t="shared" ca="1" si="66"/>
        <v>-0.56856046453202147</v>
      </c>
      <c r="E148" s="307">
        <f t="shared" ca="1" si="67"/>
        <v>-12.3240544875819</v>
      </c>
      <c r="F148" s="304">
        <f t="shared" ca="1" si="68"/>
        <v>12.337162559304973</v>
      </c>
      <c r="G148" s="306">
        <f t="shared" ca="1" si="69"/>
        <v>12.933967999418329</v>
      </c>
      <c r="H148" s="307">
        <f t="shared" ca="1" si="70"/>
        <v>56.210279238774774</v>
      </c>
      <c r="I148" s="304">
        <f t="shared" ca="1" si="71"/>
        <v>57.679138519147557</v>
      </c>
      <c r="J148" s="306">
        <f t="shared" ca="1" si="72"/>
        <v>150.01982429543148</v>
      </c>
      <c r="K148" s="307">
        <f t="shared" ca="1" si="73"/>
        <v>1108.9918869837388</v>
      </c>
      <c r="L148" s="304">
        <f t="shared" ca="1" si="58"/>
        <v>1119.092915301221</v>
      </c>
      <c r="M148" s="306">
        <f t="shared" ca="1" si="74"/>
        <v>1.3446332566047787</v>
      </c>
      <c r="N148" s="304">
        <f t="shared" ca="1" si="75"/>
        <v>77.041810596385247</v>
      </c>
      <c r="P148" s="310">
        <f t="shared" ca="1" si="76"/>
        <v>23</v>
      </c>
      <c r="Q148" s="304">
        <f t="shared" ca="1" si="77"/>
        <v>0</v>
      </c>
      <c r="R148" s="306">
        <f t="shared" ca="1" si="78"/>
        <v>0</v>
      </c>
      <c r="S148" s="307">
        <f t="shared" ca="1" si="79"/>
        <v>3.0118999999999994</v>
      </c>
      <c r="T148" s="304">
        <f t="shared" ca="1" si="59"/>
        <v>29.546738999999995</v>
      </c>
      <c r="U148" s="311">
        <f t="shared" ca="1" si="60"/>
        <v>0</v>
      </c>
      <c r="V148" s="306">
        <f t="shared" ca="1" si="61"/>
        <v>1.0962856522160334</v>
      </c>
      <c r="W148" s="304">
        <f t="shared" ca="1" si="62"/>
        <v>7.4422528673938118</v>
      </c>
      <c r="Y148" s="314" t="str">
        <f t="shared" ca="1" si="80"/>
        <v/>
      </c>
      <c r="Z148" s="315" t="str">
        <f t="shared" ca="1" si="81"/>
        <v/>
      </c>
      <c r="AA148" s="316" t="str">
        <f t="shared" ca="1" si="82"/>
        <v/>
      </c>
      <c r="AC148" s="310" t="e">
        <f t="shared" ca="1" si="83"/>
        <v>#N/A</v>
      </c>
      <c r="AD148" s="323" t="e">
        <f t="shared" ca="1" si="84"/>
        <v>#N/A</v>
      </c>
      <c r="AE148" s="324">
        <f t="shared" ca="1" si="63"/>
        <v>1108.9918869837388</v>
      </c>
      <c r="AG148" s="306">
        <f t="shared" ca="1" si="85"/>
        <v>-12.145907285298199</v>
      </c>
      <c r="AH148" s="304">
        <f t="shared" ca="1" si="86"/>
        <v>-2.577543591941668</v>
      </c>
    </row>
    <row r="149" spans="1:34" x14ac:dyDescent="0.2">
      <c r="A149" s="347">
        <f t="shared" ca="1" si="64"/>
        <v>0.1</v>
      </c>
      <c r="B149" s="304">
        <f t="shared" ca="1" si="65"/>
        <v>8.6999999999999638</v>
      </c>
      <c r="D149" s="306">
        <f t="shared" ca="1" si="66"/>
        <v>-0.55408563434173652</v>
      </c>
      <c r="E149" s="307">
        <f t="shared" ca="1" si="67"/>
        <v>-12.218024221951328</v>
      </c>
      <c r="F149" s="304">
        <f t="shared" ca="1" si="68"/>
        <v>12.230581620608778</v>
      </c>
      <c r="G149" s="306">
        <f t="shared" ca="1" si="69"/>
        <v>12.878559435984155</v>
      </c>
      <c r="H149" s="307">
        <f t="shared" ca="1" si="70"/>
        <v>54.988476816579642</v>
      </c>
      <c r="I149" s="304">
        <f t="shared" ca="1" si="71"/>
        <v>56.476454171218059</v>
      </c>
      <c r="J149" s="306">
        <f t="shared" ca="1" si="72"/>
        <v>151.31045066720159</v>
      </c>
      <c r="K149" s="307">
        <f t="shared" ca="1" si="73"/>
        <v>1114.5518247865066</v>
      </c>
      <c r="L149" s="304">
        <f t="shared" ca="1" si="58"/>
        <v>1124.7758099354926</v>
      </c>
      <c r="M149" s="306">
        <f t="shared" ca="1" si="74"/>
        <v>1.340738182718197</v>
      </c>
      <c r="N149" s="304">
        <f t="shared" ca="1" si="75"/>
        <v>76.818639301792501</v>
      </c>
      <c r="P149" s="310">
        <f t="shared" ca="1" si="76"/>
        <v>23</v>
      </c>
      <c r="Q149" s="304">
        <f t="shared" ca="1" si="77"/>
        <v>0</v>
      </c>
      <c r="R149" s="306">
        <f t="shared" ca="1" si="78"/>
        <v>0</v>
      </c>
      <c r="S149" s="307">
        <f t="shared" ca="1" si="79"/>
        <v>3.0118999999999994</v>
      </c>
      <c r="T149" s="304">
        <f t="shared" ca="1" si="59"/>
        <v>29.546738999999995</v>
      </c>
      <c r="U149" s="311">
        <f t="shared" ca="1" si="60"/>
        <v>0</v>
      </c>
      <c r="V149" s="306">
        <f t="shared" ca="1" si="61"/>
        <v>1.0956744053396668</v>
      </c>
      <c r="W149" s="304">
        <f t="shared" ca="1" si="62"/>
        <v>7.1311491875695641</v>
      </c>
      <c r="Y149" s="314" t="str">
        <f t="shared" ca="1" si="80"/>
        <v/>
      </c>
      <c r="Z149" s="315" t="str">
        <f t="shared" ca="1" si="81"/>
        <v/>
      </c>
      <c r="AA149" s="316" t="str">
        <f t="shared" ca="1" si="82"/>
        <v/>
      </c>
      <c r="AC149" s="310" t="e">
        <f t="shared" ca="1" si="83"/>
        <v>#N/A</v>
      </c>
      <c r="AD149" s="323" t="e">
        <f t="shared" ca="1" si="84"/>
        <v>#N/A</v>
      </c>
      <c r="AE149" s="324">
        <f t="shared" ca="1" si="63"/>
        <v>1114.5518247865066</v>
      </c>
      <c r="AG149" s="306">
        <f t="shared" ca="1" si="85"/>
        <v>-12.031127664903398</v>
      </c>
      <c r="AH149" s="304">
        <f t="shared" ca="1" si="86"/>
        <v>-2.4709495226912623</v>
      </c>
    </row>
    <row r="150" spans="1:34" x14ac:dyDescent="0.2">
      <c r="A150" s="347">
        <f t="shared" ca="1" si="64"/>
        <v>0.1</v>
      </c>
      <c r="B150" s="304">
        <f t="shared" ca="1" si="65"/>
        <v>8.7999999999999634</v>
      </c>
      <c r="D150" s="306">
        <f t="shared" ca="1" si="66"/>
        <v>-0.53990685091432356</v>
      </c>
      <c r="E150" s="307">
        <f t="shared" ca="1" si="67"/>
        <v>-12.115277659523109</v>
      </c>
      <c r="F150" s="304">
        <f t="shared" ca="1" si="68"/>
        <v>12.127301933035392</v>
      </c>
      <c r="G150" s="306">
        <f t="shared" ca="1" si="69"/>
        <v>12.824568750892722</v>
      </c>
      <c r="H150" s="307">
        <f t="shared" ca="1" si="70"/>
        <v>53.77694905062733</v>
      </c>
      <c r="I150" s="304">
        <f t="shared" ca="1" si="71"/>
        <v>55.284987228361928</v>
      </c>
      <c r="J150" s="306">
        <f t="shared" ca="1" si="72"/>
        <v>152.59560707654543</v>
      </c>
      <c r="K150" s="307">
        <f t="shared" ca="1" si="73"/>
        <v>1119.990096079867</v>
      </c>
      <c r="L150" s="304">
        <f t="shared" ca="1" si="58"/>
        <v>1130.337663981896</v>
      </c>
      <c r="M150" s="306">
        <f t="shared" ca="1" si="74"/>
        <v>1.3366918383278954</v>
      </c>
      <c r="N150" s="304">
        <f t="shared" ca="1" si="75"/>
        <v>76.586800845771776</v>
      </c>
      <c r="P150" s="310">
        <f t="shared" ca="1" si="76"/>
        <v>23</v>
      </c>
      <c r="Q150" s="304">
        <f t="shared" ca="1" si="77"/>
        <v>0</v>
      </c>
      <c r="R150" s="306">
        <f t="shared" ca="1" si="78"/>
        <v>0</v>
      </c>
      <c r="S150" s="307">
        <f t="shared" ca="1" si="79"/>
        <v>3.0118999999999994</v>
      </c>
      <c r="T150" s="304">
        <f t="shared" ca="1" si="59"/>
        <v>29.546738999999995</v>
      </c>
      <c r="U150" s="311">
        <f t="shared" ca="1" si="60"/>
        <v>0</v>
      </c>
      <c r="V150" s="306">
        <f t="shared" ca="1" si="61"/>
        <v>1.095076845542414</v>
      </c>
      <c r="W150" s="304">
        <f t="shared" ca="1" si="62"/>
        <v>6.8297087660422484</v>
      </c>
      <c r="Y150" s="314" t="str">
        <f t="shared" ca="1" si="80"/>
        <v/>
      </c>
      <c r="Z150" s="315" t="str">
        <f t="shared" ca="1" si="81"/>
        <v/>
      </c>
      <c r="AA150" s="316" t="str">
        <f t="shared" ca="1" si="82"/>
        <v/>
      </c>
      <c r="AC150" s="310" t="e">
        <f t="shared" ca="1" si="83"/>
        <v>#N/A</v>
      </c>
      <c r="AD150" s="323" t="e">
        <f t="shared" ca="1" si="84"/>
        <v>#N/A</v>
      </c>
      <c r="AE150" s="324">
        <f t="shared" ca="1" si="63"/>
        <v>1119.990096079867</v>
      </c>
      <c r="AG150" s="306">
        <f t="shared" ca="1" si="85"/>
        <v>-11.919195301031568</v>
      </c>
      <c r="AH150" s="304">
        <f t="shared" ca="1" si="86"/>
        <v>-2.3676580190476328</v>
      </c>
    </row>
    <row r="151" spans="1:34" x14ac:dyDescent="0.2">
      <c r="A151" s="347">
        <f t="shared" ca="1" si="64"/>
        <v>0.1</v>
      </c>
      <c r="B151" s="304">
        <f t="shared" ca="1" si="65"/>
        <v>8.8999999999999631</v>
      </c>
      <c r="D151" s="306">
        <f t="shared" ca="1" si="66"/>
        <v>-0.52601386633661706</v>
      </c>
      <c r="E151" s="307">
        <f t="shared" ca="1" si="67"/>
        <v>-12.015721021842442</v>
      </c>
      <c r="F151" s="304">
        <f t="shared" ca="1" si="68"/>
        <v>12.02722920137156</v>
      </c>
      <c r="G151" s="306">
        <f t="shared" ca="1" si="69"/>
        <v>12.77196736425906</v>
      </c>
      <c r="H151" s="307">
        <f t="shared" ca="1" si="70"/>
        <v>52.575376948443086</v>
      </c>
      <c r="I151" s="304">
        <f t="shared" ca="1" si="71"/>
        <v>54.104467575465328</v>
      </c>
      <c r="J151" s="306">
        <f t="shared" ca="1" si="72"/>
        <v>153.87543388230301</v>
      </c>
      <c r="K151" s="307">
        <f t="shared" ca="1" si="73"/>
        <v>1125.3077123798205</v>
      </c>
      <c r="L151" s="304">
        <f t="shared" ca="1" si="58"/>
        <v>1135.7795105978853</v>
      </c>
      <c r="M151" s="306">
        <f t="shared" ca="1" si="74"/>
        <v>1.3324858049313084</v>
      </c>
      <c r="N151" s="304">
        <f t="shared" ca="1" si="75"/>
        <v>76.345812883656265</v>
      </c>
      <c r="P151" s="310">
        <f t="shared" ca="1" si="76"/>
        <v>23</v>
      </c>
      <c r="Q151" s="304">
        <f t="shared" ca="1" si="77"/>
        <v>0</v>
      </c>
      <c r="R151" s="306">
        <f t="shared" ca="1" si="78"/>
        <v>0</v>
      </c>
      <c r="S151" s="307">
        <f t="shared" ca="1" si="79"/>
        <v>3.0118999999999994</v>
      </c>
      <c r="T151" s="304">
        <f t="shared" ca="1" si="59"/>
        <v>29.546738999999995</v>
      </c>
      <c r="U151" s="311">
        <f t="shared" ca="1" si="60"/>
        <v>0</v>
      </c>
      <c r="V151" s="306">
        <f t="shared" ca="1" si="61"/>
        <v>1.0944928408680692</v>
      </c>
      <c r="W151" s="304">
        <f t="shared" ca="1" si="62"/>
        <v>6.5376601660063969</v>
      </c>
      <c r="Y151" s="314" t="str">
        <f t="shared" ca="1" si="80"/>
        <v/>
      </c>
      <c r="Z151" s="315" t="str">
        <f t="shared" ca="1" si="81"/>
        <v/>
      </c>
      <c r="AA151" s="316" t="str">
        <f t="shared" ca="1" si="82"/>
        <v/>
      </c>
      <c r="AC151" s="310" t="e">
        <f t="shared" ca="1" si="83"/>
        <v>#N/A</v>
      </c>
      <c r="AD151" s="323" t="e">
        <f t="shared" ca="1" si="84"/>
        <v>#N/A</v>
      </c>
      <c r="AE151" s="324">
        <f t="shared" ca="1" si="63"/>
        <v>1125.3077123798205</v>
      </c>
      <c r="AG151" s="306">
        <f t="shared" ca="1" si="85"/>
        <v>-11.809982256014264</v>
      </c>
      <c r="AH151" s="304">
        <f t="shared" ca="1" si="86"/>
        <v>-2.2675748750098776</v>
      </c>
    </row>
    <row r="152" spans="1:34" x14ac:dyDescent="0.2">
      <c r="A152" s="347">
        <f t="shared" ca="1" si="64"/>
        <v>0.1</v>
      </c>
      <c r="B152" s="304">
        <f t="shared" ca="1" si="65"/>
        <v>8.9999999999999627</v>
      </c>
      <c r="D152" s="306">
        <f t="shared" ca="1" si="66"/>
        <v>-0.51239686718156174</v>
      </c>
      <c r="E152" s="307">
        <f t="shared" ca="1" si="67"/>
        <v>-11.919264584770161</v>
      </c>
      <c r="F152" s="304">
        <f t="shared" ca="1" si="68"/>
        <v>11.930273206899065</v>
      </c>
      <c r="G152" s="306">
        <f t="shared" ca="1" si="69"/>
        <v>12.720727677540903</v>
      </c>
      <c r="H152" s="307">
        <f t="shared" ca="1" si="70"/>
        <v>51.383450489966073</v>
      </c>
      <c r="I152" s="304">
        <f t="shared" ca="1" si="71"/>
        <v>52.934637968923049</v>
      </c>
      <c r="J152" s="306">
        <f t="shared" ca="1" si="72"/>
        <v>155.15006863439302</v>
      </c>
      <c r="K152" s="307">
        <f t="shared" ca="1" si="73"/>
        <v>1130.505653751741</v>
      </c>
      <c r="L152" s="304">
        <f t="shared" ca="1" si="58"/>
        <v>1141.102351659091</v>
      </c>
      <c r="M152" s="306">
        <f t="shared" ca="1" si="74"/>
        <v>1.3281110360122153</v>
      </c>
      <c r="N152" s="304">
        <f t="shared" ca="1" si="75"/>
        <v>76.09515708824722</v>
      </c>
      <c r="P152" s="310">
        <f t="shared" ca="1" si="76"/>
        <v>23</v>
      </c>
      <c r="Q152" s="304">
        <f t="shared" ca="1" si="77"/>
        <v>0</v>
      </c>
      <c r="R152" s="306">
        <f t="shared" ca="1" si="78"/>
        <v>0</v>
      </c>
      <c r="S152" s="307">
        <f t="shared" ca="1" si="79"/>
        <v>3.0118999999999994</v>
      </c>
      <c r="T152" s="304">
        <f t="shared" ca="1" si="59"/>
        <v>29.546738999999995</v>
      </c>
      <c r="U152" s="311">
        <f t="shared" ca="1" si="60"/>
        <v>0</v>
      </c>
      <c r="V152" s="306">
        <f t="shared" ca="1" si="61"/>
        <v>1.0939222635237791</v>
      </c>
      <c r="W152" s="304">
        <f t="shared" ca="1" si="62"/>
        <v>6.254743679062913</v>
      </c>
      <c r="Y152" s="314" t="str">
        <f t="shared" ca="1" si="80"/>
        <v/>
      </c>
      <c r="Z152" s="315" t="str">
        <f t="shared" ca="1" si="81"/>
        <v/>
      </c>
      <c r="AA152" s="316" t="str">
        <f t="shared" ca="1" si="82"/>
        <v/>
      </c>
      <c r="AC152" s="310">
        <f t="shared" ca="1" si="83"/>
        <v>8.9999999999999627</v>
      </c>
      <c r="AD152" s="323">
        <f t="shared" ca="1" si="84"/>
        <v>155.15006863439302</v>
      </c>
      <c r="AE152" s="324">
        <f t="shared" ca="1" si="63"/>
        <v>1130.505653751741</v>
      </c>
      <c r="AG152" s="306">
        <f t="shared" ca="1" si="85"/>
        <v>-11.703361532474425</v>
      </c>
      <c r="AH152" s="304">
        <f t="shared" ca="1" si="86"/>
        <v>-2.1706099691246052</v>
      </c>
    </row>
    <row r="153" spans="1:34" x14ac:dyDescent="0.2">
      <c r="A153" s="347">
        <f t="shared" ca="1" si="64"/>
        <v>0.1</v>
      </c>
      <c r="B153" s="304">
        <f t="shared" ca="1" si="65"/>
        <v>9.0999999999999623</v>
      </c>
      <c r="D153" s="306">
        <f t="shared" ca="1" si="66"/>
        <v>-0.49904645702041545</v>
      </c>
      <c r="E153" s="307">
        <f t="shared" ca="1" si="67"/>
        <v>-11.825822488030701</v>
      </c>
      <c r="F153" s="304">
        <f t="shared" ca="1" si="68"/>
        <v>11.8363476159108</v>
      </c>
      <c r="G153" s="306">
        <f t="shared" ca="1" si="69"/>
        <v>12.670823031838863</v>
      </c>
      <c r="H153" s="307">
        <f t="shared" ca="1" si="70"/>
        <v>50.200868241163001</v>
      </c>
      <c r="I153" s="304">
        <f t="shared" ca="1" si="71"/>
        <v>51.77525401647766</v>
      </c>
      <c r="J153" s="306">
        <f t="shared" ca="1" si="72"/>
        <v>156.41964616986201</v>
      </c>
      <c r="K153" s="307">
        <f t="shared" ca="1" si="73"/>
        <v>1135.5848696882974</v>
      </c>
      <c r="L153" s="304">
        <f t="shared" ca="1" si="58"/>
        <v>1146.3071586502861</v>
      </c>
      <c r="M153" s="306">
        <f t="shared" ca="1" si="74"/>
        <v>1.3235577987850231</v>
      </c>
      <c r="N153" s="304">
        <f t="shared" ca="1" si="75"/>
        <v>75.834275812007263</v>
      </c>
      <c r="P153" s="310">
        <f t="shared" ca="1" si="76"/>
        <v>23</v>
      </c>
      <c r="Q153" s="304">
        <f t="shared" ca="1" si="77"/>
        <v>0</v>
      </c>
      <c r="R153" s="306">
        <f t="shared" ca="1" si="78"/>
        <v>0</v>
      </c>
      <c r="S153" s="307">
        <f t="shared" ca="1" si="79"/>
        <v>3.0118999999999994</v>
      </c>
      <c r="T153" s="304">
        <f t="shared" ca="1" si="59"/>
        <v>29.546738999999995</v>
      </c>
      <c r="U153" s="311">
        <f t="shared" ca="1" si="60"/>
        <v>0</v>
      </c>
      <c r="V153" s="306">
        <f t="shared" ca="1" si="61"/>
        <v>1.0933649897606379</v>
      </c>
      <c r="W153" s="304">
        <f t="shared" ca="1" si="62"/>
        <v>5.980710784273489</v>
      </c>
      <c r="Y153" s="314" t="str">
        <f t="shared" ca="1" si="80"/>
        <v/>
      </c>
      <c r="Z153" s="315" t="str">
        <f t="shared" ca="1" si="81"/>
        <v/>
      </c>
      <c r="AA153" s="316" t="str">
        <f t="shared" ca="1" si="82"/>
        <v/>
      </c>
      <c r="AC153" s="310" t="e">
        <f t="shared" ca="1" si="83"/>
        <v>#N/A</v>
      </c>
      <c r="AD153" s="323" t="e">
        <f t="shared" ca="1" si="84"/>
        <v>#N/A</v>
      </c>
      <c r="AE153" s="324">
        <f t="shared" ca="1" si="63"/>
        <v>1135.5848696882974</v>
      </c>
      <c r="AG153" s="306">
        <f t="shared" ca="1" si="85"/>
        <v>-11.599206530051632</v>
      </c>
      <c r="AH153" s="304">
        <f t="shared" ca="1" si="86"/>
        <v>-2.0766770739609264</v>
      </c>
    </row>
    <row r="154" spans="1:34" x14ac:dyDescent="0.2">
      <c r="A154" s="347">
        <f t="shared" ca="1" si="64"/>
        <v>0.1</v>
      </c>
      <c r="B154" s="304">
        <f t="shared" ca="1" si="65"/>
        <v>9.199999999999962</v>
      </c>
      <c r="D154" s="306">
        <f t="shared" ca="1" si="66"/>
        <v>-0.48595364037157501</v>
      </c>
      <c r="E154" s="307">
        <f t="shared" ca="1" si="67"/>
        <v>-11.735312555491241</v>
      </c>
      <c r="F154" s="304">
        <f t="shared" ca="1" si="68"/>
        <v>11.745369799017004</v>
      </c>
      <c r="G154" s="306">
        <f t="shared" ca="1" si="69"/>
        <v>12.622227667801704</v>
      </c>
      <c r="H154" s="307">
        <f t="shared" ca="1" si="70"/>
        <v>49.027336985613879</v>
      </c>
      <c r="I154" s="304">
        <f t="shared" ca="1" si="71"/>
        <v>50.626084217513416</v>
      </c>
      <c r="J154" s="306">
        <f t="shared" ca="1" si="72"/>
        <v>157.68429870484402</v>
      </c>
      <c r="K154" s="307">
        <f t="shared" ca="1" si="73"/>
        <v>1140.5462799496363</v>
      </c>
      <c r="L154" s="304">
        <f t="shared" ca="1" si="58"/>
        <v>1151.3948735186345</v>
      </c>
      <c r="M154" s="306">
        <f t="shared" ca="1" si="74"/>
        <v>1.3188156094993773</v>
      </c>
      <c r="N154" s="304">
        <f t="shared" ca="1" si="75"/>
        <v>75.562568380287601</v>
      </c>
      <c r="P154" s="310">
        <f t="shared" ca="1" si="76"/>
        <v>23</v>
      </c>
      <c r="Q154" s="304">
        <f t="shared" ca="1" si="77"/>
        <v>0</v>
      </c>
      <c r="R154" s="306">
        <f t="shared" ca="1" si="78"/>
        <v>0</v>
      </c>
      <c r="S154" s="307">
        <f t="shared" ca="1" si="79"/>
        <v>3.0118999999999994</v>
      </c>
      <c r="T154" s="304">
        <f t="shared" ca="1" si="59"/>
        <v>29.546738999999995</v>
      </c>
      <c r="U154" s="311">
        <f t="shared" ca="1" si="60"/>
        <v>0</v>
      </c>
      <c r="V154" s="306">
        <f t="shared" ca="1" si="61"/>
        <v>1.0928208997594897</v>
      </c>
      <c r="W154" s="304">
        <f t="shared" ca="1" si="62"/>
        <v>5.7153236380316708</v>
      </c>
      <c r="Y154" s="314" t="str">
        <f t="shared" ca="1" si="80"/>
        <v/>
      </c>
      <c r="Z154" s="315" t="str">
        <f t="shared" ca="1" si="81"/>
        <v/>
      </c>
      <c r="AA154" s="316" t="str">
        <f t="shared" ca="1" si="82"/>
        <v/>
      </c>
      <c r="AC154" s="310" t="e">
        <f t="shared" ca="1" si="83"/>
        <v>#N/A</v>
      </c>
      <c r="AD154" s="323" t="e">
        <f t="shared" ca="1" si="84"/>
        <v>#N/A</v>
      </c>
      <c r="AE154" s="324">
        <f t="shared" ca="1" si="63"/>
        <v>1140.5462799496363</v>
      </c>
      <c r="AG154" s="306">
        <f t="shared" ca="1" si="85"/>
        <v>-11.497390466813696</v>
      </c>
      <c r="AH154" s="304">
        <f t="shared" ca="1" si="86"/>
        <v>-1.9856936765076829</v>
      </c>
    </row>
    <row r="155" spans="1:34" x14ac:dyDescent="0.2">
      <c r="A155" s="347">
        <f t="shared" ca="1" si="64"/>
        <v>0.1</v>
      </c>
      <c r="B155" s="304">
        <f t="shared" ca="1" si="65"/>
        <v>9.2999999999999616</v>
      </c>
      <c r="D155" s="306">
        <f t="shared" ca="1" si="66"/>
        <v>-0.47310980805559227</v>
      </c>
      <c r="E155" s="307">
        <f t="shared" ca="1" si="67"/>
        <v>-11.647656125464289</v>
      </c>
      <c r="F155" s="304">
        <f t="shared" ca="1" si="68"/>
        <v>11.657260660530165</v>
      </c>
      <c r="G155" s="306">
        <f t="shared" ca="1" si="69"/>
        <v>12.574916686996145</v>
      </c>
      <c r="H155" s="307">
        <f t="shared" ca="1" si="70"/>
        <v>47.862571373067446</v>
      </c>
      <c r="I155" s="304">
        <f t="shared" ca="1" si="71"/>
        <v>49.486910068490531</v>
      </c>
      <c r="J155" s="306">
        <f t="shared" ca="1" si="72"/>
        <v>158.94415592258392</v>
      </c>
      <c r="K155" s="307">
        <f t="shared" ca="1" si="73"/>
        <v>1145.3907753675703</v>
      </c>
      <c r="L155" s="304">
        <f t="shared" ca="1" si="58"/>
        <v>1156.3664094909825</v>
      </c>
      <c r="M155" s="306">
        <f t="shared" ca="1" si="74"/>
        <v>1.3138731614853012</v>
      </c>
      <c r="N155" s="304">
        <f t="shared" ca="1" si="75"/>
        <v>75.279386968618226</v>
      </c>
      <c r="P155" s="310">
        <f t="shared" ca="1" si="76"/>
        <v>23</v>
      </c>
      <c r="Q155" s="304">
        <f t="shared" ca="1" si="77"/>
        <v>0</v>
      </c>
      <c r="R155" s="306">
        <f t="shared" ca="1" si="78"/>
        <v>0</v>
      </c>
      <c r="S155" s="307">
        <f t="shared" ca="1" si="79"/>
        <v>3.0118999999999994</v>
      </c>
      <c r="T155" s="304">
        <f t="shared" ca="1" si="59"/>
        <v>29.546738999999995</v>
      </c>
      <c r="U155" s="311">
        <f t="shared" ca="1" si="60"/>
        <v>0</v>
      </c>
      <c r="V155" s="306">
        <f t="shared" ca="1" si="61"/>
        <v>1.0922898775217</v>
      </c>
      <c r="W155" s="304">
        <f t="shared" ca="1" si="62"/>
        <v>5.4583545928197283</v>
      </c>
      <c r="Y155" s="314" t="str">
        <f t="shared" ca="1" si="80"/>
        <v/>
      </c>
      <c r="Z155" s="315" t="str">
        <f t="shared" ca="1" si="81"/>
        <v/>
      </c>
      <c r="AA155" s="316" t="str">
        <f t="shared" ca="1" si="82"/>
        <v/>
      </c>
      <c r="AC155" s="310" t="e">
        <f t="shared" ca="1" si="83"/>
        <v>#N/A</v>
      </c>
      <c r="AD155" s="323" t="e">
        <f t="shared" ca="1" si="84"/>
        <v>#N/A</v>
      </c>
      <c r="AE155" s="324">
        <f t="shared" ca="1" si="63"/>
        <v>1145.3907753675703</v>
      </c>
      <c r="AG155" s="306">
        <f t="shared" ca="1" si="85"/>
        <v>-11.397785757746218</v>
      </c>
      <c r="AH155" s="304">
        <f t="shared" ca="1" si="86"/>
        <v>-1.8975808088023083</v>
      </c>
    </row>
    <row r="156" spans="1:34" x14ac:dyDescent="0.2">
      <c r="A156" s="347">
        <f t="shared" ca="1" si="64"/>
        <v>0.1</v>
      </c>
      <c r="B156" s="304">
        <f t="shared" ca="1" si="65"/>
        <v>9.3999999999999613</v>
      </c>
      <c r="D156" s="306">
        <f t="shared" ca="1" si="66"/>
        <v>-0.4605067239373809</v>
      </c>
      <c r="E156" s="307">
        <f t="shared" ca="1" si="67"/>
        <v>-11.562777890371493</v>
      </c>
      <c r="F156" s="304">
        <f t="shared" ca="1" si="68"/>
        <v>11.571944477262901</v>
      </c>
      <c r="G156" s="306">
        <f t="shared" ca="1" si="69"/>
        <v>12.528866014602407</v>
      </c>
      <c r="H156" s="307">
        <f t="shared" ca="1" si="70"/>
        <v>46.706293584030298</v>
      </c>
      <c r="I156" s="304">
        <f t="shared" ca="1" si="71"/>
        <v>48.35752623914388</v>
      </c>
      <c r="J156" s="306">
        <f t="shared" ca="1" si="72"/>
        <v>160.19934505766383</v>
      </c>
      <c r="K156" s="307">
        <f t="shared" ca="1" si="73"/>
        <v>1150.1192186154251</v>
      </c>
      <c r="L156" s="304">
        <f t="shared" ca="1" si="58"/>
        <v>1161.2226518568523</v>
      </c>
      <c r="M156" s="306">
        <f t="shared" ca="1" si="74"/>
        <v>1.3087182450023664</v>
      </c>
      <c r="N156" s="304">
        <f t="shared" ca="1" si="75"/>
        <v>74.984032010403638</v>
      </c>
      <c r="P156" s="310">
        <f t="shared" ca="1" si="76"/>
        <v>23</v>
      </c>
      <c r="Q156" s="304">
        <f t="shared" ca="1" si="77"/>
        <v>0</v>
      </c>
      <c r="R156" s="306">
        <f t="shared" ca="1" si="78"/>
        <v>0</v>
      </c>
      <c r="S156" s="307">
        <f t="shared" ca="1" si="79"/>
        <v>3.0118999999999994</v>
      </c>
      <c r="T156" s="304">
        <f t="shared" ca="1" si="59"/>
        <v>29.546738999999995</v>
      </c>
      <c r="U156" s="311">
        <f t="shared" ca="1" si="60"/>
        <v>0</v>
      </c>
      <c r="V156" s="306">
        <f t="shared" ca="1" si="61"/>
        <v>1.0917718107646555</v>
      </c>
      <c r="W156" s="304">
        <f t="shared" ca="1" si="62"/>
        <v>5.2095857430577572</v>
      </c>
      <c r="Y156" s="314" t="str">
        <f t="shared" ca="1" si="80"/>
        <v/>
      </c>
      <c r="Z156" s="315" t="str">
        <f t="shared" ca="1" si="81"/>
        <v/>
      </c>
      <c r="AA156" s="316" t="str">
        <f t="shared" ca="1" si="82"/>
        <v/>
      </c>
      <c r="AC156" s="310" t="e">
        <f t="shared" ca="1" si="83"/>
        <v>#N/A</v>
      </c>
      <c r="AD156" s="323" t="e">
        <f t="shared" ca="1" si="84"/>
        <v>#N/A</v>
      </c>
      <c r="AE156" s="324">
        <f t="shared" ca="1" si="63"/>
        <v>1150.1192186154251</v>
      </c>
      <c r="AG156" s="306">
        <f t="shared" ca="1" si="85"/>
        <v>-11.300263341602554</v>
      </c>
      <c r="AH156" s="304">
        <f t="shared" ca="1" si="86"/>
        <v>-1.8122628881502472</v>
      </c>
    </row>
    <row r="157" spans="1:34" x14ac:dyDescent="0.2">
      <c r="A157" s="347">
        <f t="shared" ca="1" si="64"/>
        <v>0.1</v>
      </c>
      <c r="B157" s="304">
        <f t="shared" ca="1" si="65"/>
        <v>9.4999999999999609</v>
      </c>
      <c r="D157" s="306">
        <f t="shared" ca="1" si="66"/>
        <v>-0.44813651304868557</v>
      </c>
      <c r="E157" s="307">
        <f t="shared" ca="1" si="67"/>
        <v>-11.480605745147301</v>
      </c>
      <c r="F157" s="304">
        <f t="shared" ca="1" si="68"/>
        <v>11.489348746114231</v>
      </c>
      <c r="G157" s="306">
        <f t="shared" ca="1" si="69"/>
        <v>12.484052363297538</v>
      </c>
      <c r="H157" s="307">
        <f t="shared" ca="1" si="70"/>
        <v>45.558233009515568</v>
      </c>
      <c r="I157" s="304">
        <f t="shared" ca="1" si="71"/>
        <v>47.237740826153704</v>
      </c>
      <c r="J157" s="306">
        <f t="shared" ca="1" si="72"/>
        <v>161.44999097655884</v>
      </c>
      <c r="K157" s="307">
        <f t="shared" ca="1" si="73"/>
        <v>1154.7324449451023</v>
      </c>
      <c r="L157" s="304">
        <f t="shared" ca="1" si="58"/>
        <v>1165.9644587187145</v>
      </c>
      <c r="M157" s="306">
        <f t="shared" ca="1" si="74"/>
        <v>1.3033376578216698</v>
      </c>
      <c r="N157" s="304">
        <f t="shared" ca="1" si="75"/>
        <v>74.675747073647528</v>
      </c>
      <c r="P157" s="310">
        <f t="shared" ca="1" si="76"/>
        <v>23</v>
      </c>
      <c r="Q157" s="304">
        <f t="shared" ca="1" si="77"/>
        <v>0</v>
      </c>
      <c r="R157" s="306">
        <f t="shared" ca="1" si="78"/>
        <v>0</v>
      </c>
      <c r="S157" s="307">
        <f t="shared" ca="1" si="79"/>
        <v>3.0118999999999994</v>
      </c>
      <c r="T157" s="304">
        <f t="shared" ca="1" si="59"/>
        <v>29.546738999999995</v>
      </c>
      <c r="U157" s="311">
        <f t="shared" ca="1" si="60"/>
        <v>0</v>
      </c>
      <c r="V157" s="306">
        <f t="shared" ca="1" si="61"/>
        <v>1.0912665908217853</v>
      </c>
      <c r="W157" s="304">
        <f t="shared" ca="1" si="62"/>
        <v>4.9688084963781609</v>
      </c>
      <c r="Y157" s="314" t="str">
        <f t="shared" ca="1" si="80"/>
        <v/>
      </c>
      <c r="Z157" s="315" t="str">
        <f t="shared" ca="1" si="81"/>
        <v/>
      </c>
      <c r="AA157" s="316" t="str">
        <f t="shared" ca="1" si="82"/>
        <v/>
      </c>
      <c r="AC157" s="310" t="e">
        <f t="shared" ca="1" si="83"/>
        <v>#N/A</v>
      </c>
      <c r="AD157" s="323" t="e">
        <f t="shared" ca="1" si="84"/>
        <v>#N/A</v>
      </c>
      <c r="AE157" s="324">
        <f t="shared" ca="1" si="63"/>
        <v>1154.7324449451023</v>
      </c>
      <c r="AG157" s="306">
        <f t="shared" ca="1" si="85"/>
        <v>-11.204691946069767</v>
      </c>
      <c r="AH157" s="304">
        <f t="shared" ca="1" si="86"/>
        <v>-1.7296675663394396</v>
      </c>
    </row>
    <row r="158" spans="1:34" x14ac:dyDescent="0.2">
      <c r="A158" s="347">
        <f t="shared" ca="1" si="64"/>
        <v>0.1</v>
      </c>
      <c r="B158" s="304">
        <f t="shared" ca="1" si="65"/>
        <v>9.5999999999999606</v>
      </c>
      <c r="D158" s="306">
        <f t="shared" ca="1" si="66"/>
        <v>-0.43599165109686605</v>
      </c>
      <c r="E158" s="307">
        <f t="shared" ca="1" si="67"/>
        <v>-11.401070643797574</v>
      </c>
      <c r="F158" s="304">
        <f t="shared" ca="1" si="68"/>
        <v>11.409404039856289</v>
      </c>
      <c r="G158" s="306">
        <f t="shared" ca="1" si="69"/>
        <v>12.440453198187852</v>
      </c>
      <c r="H158" s="307">
        <f t="shared" ca="1" si="70"/>
        <v>44.418125945135813</v>
      </c>
      <c r="I158" s="304">
        <f t="shared" ca="1" si="71"/>
        <v>46.127375692252961</v>
      </c>
      <c r="J158" s="306">
        <f t="shared" ca="1" si="72"/>
        <v>162.6962162546331</v>
      </c>
      <c r="K158" s="307">
        <f t="shared" ca="1" si="73"/>
        <v>1159.2312628928348</v>
      </c>
      <c r="L158" s="304">
        <f t="shared" ca="1" si="58"/>
        <v>1170.5926617110201</v>
      </c>
      <c r="M158" s="306">
        <f t="shared" ca="1" si="74"/>
        <v>1.2977171053137762</v>
      </c>
      <c r="N158" s="304">
        <f t="shared" ca="1" si="75"/>
        <v>74.353713136413546</v>
      </c>
      <c r="P158" s="310">
        <f t="shared" ca="1" si="76"/>
        <v>23</v>
      </c>
      <c r="Q158" s="304">
        <f t="shared" ca="1" si="77"/>
        <v>0</v>
      </c>
      <c r="R158" s="306">
        <f t="shared" ca="1" si="78"/>
        <v>0</v>
      </c>
      <c r="S158" s="307">
        <f t="shared" ca="1" si="79"/>
        <v>3.0118999999999994</v>
      </c>
      <c r="T158" s="304">
        <f t="shared" ca="1" si="59"/>
        <v>29.546738999999995</v>
      </c>
      <c r="U158" s="311">
        <f t="shared" ca="1" si="60"/>
        <v>0</v>
      </c>
      <c r="V158" s="306">
        <f t="shared" ca="1" si="61"/>
        <v>1.0907741125468871</v>
      </c>
      <c r="W158" s="304">
        <f t="shared" ca="1" si="62"/>
        <v>4.7358231687752301</v>
      </c>
      <c r="Y158" s="314" t="str">
        <f t="shared" ca="1" si="80"/>
        <v/>
      </c>
      <c r="Z158" s="315" t="str">
        <f t="shared" ca="1" si="81"/>
        <v/>
      </c>
      <c r="AA158" s="316" t="str">
        <f t="shared" ca="1" si="82"/>
        <v/>
      </c>
      <c r="AC158" s="310" t="e">
        <f t="shared" ca="1" si="83"/>
        <v>#N/A</v>
      </c>
      <c r="AD158" s="323" t="e">
        <f t="shared" ca="1" si="84"/>
        <v>#N/A</v>
      </c>
      <c r="AE158" s="324">
        <f t="shared" ca="1" si="63"/>
        <v>1159.2312628928348</v>
      </c>
      <c r="AG158" s="306">
        <f t="shared" ca="1" si="85"/>
        <v>-11.110937279619842</v>
      </c>
      <c r="AH158" s="304">
        <f t="shared" ca="1" si="86"/>
        <v>-1.6497255872964447</v>
      </c>
    </row>
    <row r="159" spans="1:34" x14ac:dyDescent="0.2">
      <c r="A159" s="347">
        <f t="shared" ca="1" si="64"/>
        <v>0.1</v>
      </c>
      <c r="B159" s="304">
        <f t="shared" ca="1" si="65"/>
        <v>9.6999999999999602</v>
      </c>
      <c r="D159" s="306">
        <f t="shared" ca="1" si="66"/>
        <v>-0.42406495538015387</v>
      </c>
      <c r="E159" s="307">
        <f t="shared" ca="1" si="67"/>
        <v>-11.324106463560176</v>
      </c>
      <c r="F159" s="304">
        <f t="shared" ca="1" si="68"/>
        <v>11.332043870565755</v>
      </c>
      <c r="G159" s="306">
        <f t="shared" ca="1" si="69"/>
        <v>12.398046702649836</v>
      </c>
      <c r="H159" s="307">
        <f t="shared" ca="1" si="70"/>
        <v>43.285715298779799</v>
      </c>
      <c r="I159" s="304">
        <f t="shared" ca="1" si="71"/>
        <v>45.026266900200667</v>
      </c>
      <c r="J159" s="306">
        <f t="shared" ca="1" si="72"/>
        <v>163.93814124967497</v>
      </c>
      <c r="K159" s="307">
        <f t="shared" ca="1" si="73"/>
        <v>1163.6164549550306</v>
      </c>
      <c r="L159" s="304">
        <f t="shared" ca="1" si="58"/>
        <v>1175.108066689405</v>
      </c>
      <c r="M159" s="306">
        <f t="shared" ca="1" si="74"/>
        <v>1.2918410886359233</v>
      </c>
      <c r="N159" s="304">
        <f t="shared" ca="1" si="75"/>
        <v>74.017042180424099</v>
      </c>
      <c r="P159" s="310">
        <f t="shared" ca="1" si="76"/>
        <v>23</v>
      </c>
      <c r="Q159" s="304">
        <f t="shared" ca="1" si="77"/>
        <v>0</v>
      </c>
      <c r="R159" s="306">
        <f t="shared" ca="1" si="78"/>
        <v>0</v>
      </c>
      <c r="S159" s="307">
        <f t="shared" ca="1" si="79"/>
        <v>3.0118999999999994</v>
      </c>
      <c r="T159" s="304">
        <f t="shared" ca="1" si="59"/>
        <v>29.546738999999995</v>
      </c>
      <c r="U159" s="311">
        <f t="shared" ca="1" si="60"/>
        <v>0</v>
      </c>
      <c r="V159" s="306">
        <f t="shared" ca="1" si="61"/>
        <v>1.0902942742225725</v>
      </c>
      <c r="W159" s="304">
        <f t="shared" ca="1" si="62"/>
        <v>4.5104386021873575</v>
      </c>
      <c r="Y159" s="314" t="str">
        <f t="shared" ca="1" si="80"/>
        <v/>
      </c>
      <c r="Z159" s="315" t="str">
        <f t="shared" ca="1" si="81"/>
        <v/>
      </c>
      <c r="AA159" s="316" t="str">
        <f t="shared" ca="1" si="82"/>
        <v/>
      </c>
      <c r="AC159" s="310" t="e">
        <f t="shared" ca="1" si="83"/>
        <v>#N/A</v>
      </c>
      <c r="AD159" s="323" t="e">
        <f t="shared" ca="1" si="84"/>
        <v>#N/A</v>
      </c>
      <c r="AE159" s="324">
        <f t="shared" ca="1" si="63"/>
        <v>1163.6164549550306</v>
      </c>
      <c r="AG159" s="306">
        <f t="shared" ca="1" si="85"/>
        <v>-11.018861136518208</v>
      </c>
      <c r="AH159" s="304">
        <f t="shared" ca="1" si="86"/>
        <v>-1.5723706526694881</v>
      </c>
    </row>
    <row r="160" spans="1:34" x14ac:dyDescent="0.2">
      <c r="A160" s="347">
        <f t="shared" ca="1" si="64"/>
        <v>0.1</v>
      </c>
      <c r="B160" s="304">
        <f t="shared" ca="1" si="65"/>
        <v>9.7999999999999599</v>
      </c>
      <c r="D160" s="306">
        <f t="shared" ca="1" si="66"/>
        <v>-0.41234957714513004</v>
      </c>
      <c r="E160" s="307">
        <f t="shared" ca="1" si="67"/>
        <v>-11.249649876142305</v>
      </c>
      <c r="F160" s="304">
        <f t="shared" ca="1" si="68"/>
        <v>11.257204560172136</v>
      </c>
      <c r="G160" s="306">
        <f t="shared" ca="1" si="69"/>
        <v>12.356811744935323</v>
      </c>
      <c r="H160" s="307">
        <f t="shared" ca="1" si="70"/>
        <v>42.160750311165572</v>
      </c>
      <c r="I160" s="304">
        <f t="shared" ca="1" si="71"/>
        <v>43.934265252763922</v>
      </c>
      <c r="J160" s="306">
        <f t="shared" ca="1" si="72"/>
        <v>165.17588417205423</v>
      </c>
      <c r="K160" s="307">
        <f t="shared" ca="1" si="73"/>
        <v>1167.8887782355278</v>
      </c>
      <c r="L160" s="304">
        <f t="shared" ca="1" si="58"/>
        <v>1179.5114543913905</v>
      </c>
      <c r="M160" s="306">
        <f t="shared" ca="1" si="74"/>
        <v>1.285692779403848</v>
      </c>
      <c r="N160" s="304">
        <f t="shared" ca="1" si="75"/>
        <v>73.664770010284869</v>
      </c>
      <c r="P160" s="310">
        <f t="shared" ca="1" si="76"/>
        <v>23</v>
      </c>
      <c r="Q160" s="304">
        <f t="shared" ca="1" si="77"/>
        <v>0</v>
      </c>
      <c r="R160" s="306">
        <f t="shared" ca="1" si="78"/>
        <v>0</v>
      </c>
      <c r="S160" s="307">
        <f t="shared" ca="1" si="79"/>
        <v>3.0118999999999994</v>
      </c>
      <c r="T160" s="304">
        <f t="shared" ca="1" si="59"/>
        <v>29.546738999999995</v>
      </c>
      <c r="U160" s="311">
        <f t="shared" ca="1" si="60"/>
        <v>0</v>
      </c>
      <c r="V160" s="306">
        <f t="shared" ca="1" si="61"/>
        <v>1.0898269774726421</v>
      </c>
      <c r="W160" s="304">
        <f t="shared" ca="1" si="62"/>
        <v>4.2924718031687501</v>
      </c>
      <c r="Y160" s="314" t="str">
        <f t="shared" ca="1" si="80"/>
        <v/>
      </c>
      <c r="Z160" s="315" t="str">
        <f t="shared" ca="1" si="81"/>
        <v/>
      </c>
      <c r="AA160" s="316" t="str">
        <f t="shared" ca="1" si="82"/>
        <v/>
      </c>
      <c r="AC160" s="310" t="e">
        <f t="shared" ca="1" si="83"/>
        <v>#N/A</v>
      </c>
      <c r="AD160" s="323" t="e">
        <f t="shared" ca="1" si="84"/>
        <v>#N/A</v>
      </c>
      <c r="AE160" s="324">
        <f t="shared" ca="1" si="63"/>
        <v>1167.8887782355278</v>
      </c>
      <c r="AG160" s="306">
        <f t="shared" ca="1" si="85"/>
        <v>-10.928320399191689</v>
      </c>
      <c r="AH160" s="304">
        <f t="shared" ca="1" si="86"/>
        <v>-1.4975392948595101</v>
      </c>
    </row>
    <row r="161" spans="1:34" x14ac:dyDescent="0.2">
      <c r="A161" s="347">
        <f t="shared" ca="1" si="64"/>
        <v>0.1</v>
      </c>
      <c r="B161" s="304">
        <f t="shared" ca="1" si="65"/>
        <v>9.8999999999999595</v>
      </c>
      <c r="D161" s="306">
        <f t="shared" ca="1" si="66"/>
        <v>-0.40083899543958706</v>
      </c>
      <c r="E161" s="307">
        <f t="shared" ca="1" si="67"/>
        <v>-11.177640225532571</v>
      </c>
      <c r="F161" s="304">
        <f t="shared" ca="1" si="68"/>
        <v>11.184825117618461</v>
      </c>
      <c r="G161" s="306">
        <f t="shared" ca="1" si="69"/>
        <v>12.316727845391364</v>
      </c>
      <c r="H161" s="307">
        <f t="shared" ca="1" si="70"/>
        <v>41.042986288612312</v>
      </c>
      <c r="I161" s="304">
        <f t="shared" ca="1" si="71"/>
        <v>42.851236951862397</v>
      </c>
      <c r="J161" s="306">
        <f t="shared" ca="1" si="72"/>
        <v>166.40956115157056</v>
      </c>
      <c r="K161" s="307">
        <f t="shared" ca="1" si="73"/>
        <v>1172.0489650655165</v>
      </c>
      <c r="L161" s="304">
        <f t="shared" ca="1" si="58"/>
        <v>1183.8035810698525</v>
      </c>
      <c r="M161" s="306">
        <f t="shared" ca="1" si="74"/>
        <v>1.2792538789932182</v>
      </c>
      <c r="N161" s="304">
        <f t="shared" ca="1" si="75"/>
        <v>73.295848192050727</v>
      </c>
      <c r="P161" s="310">
        <f t="shared" ca="1" si="76"/>
        <v>23</v>
      </c>
      <c r="Q161" s="304">
        <f t="shared" ca="1" si="77"/>
        <v>0</v>
      </c>
      <c r="R161" s="306">
        <f t="shared" ca="1" si="78"/>
        <v>0</v>
      </c>
      <c r="S161" s="307">
        <f t="shared" ca="1" si="79"/>
        <v>3.0118999999999994</v>
      </c>
      <c r="T161" s="304">
        <f t="shared" ca="1" si="59"/>
        <v>29.546738999999995</v>
      </c>
      <c r="U161" s="311">
        <f t="shared" ca="1" si="60"/>
        <v>0</v>
      </c>
      <c r="V161" s="306">
        <f t="shared" ca="1" si="61"/>
        <v>1.0893721271782146</v>
      </c>
      <c r="W161" s="304">
        <f t="shared" ca="1" si="62"/>
        <v>4.0817476013992673</v>
      </c>
      <c r="Y161" s="314" t="str">
        <f t="shared" ca="1" si="80"/>
        <v/>
      </c>
      <c r="Z161" s="315" t="str">
        <f t="shared" ca="1" si="81"/>
        <v/>
      </c>
      <c r="AA161" s="316" t="str">
        <f t="shared" ca="1" si="82"/>
        <v/>
      </c>
      <c r="AC161" s="310" t="e">
        <f t="shared" ca="1" si="83"/>
        <v>#N/A</v>
      </c>
      <c r="AD161" s="323" t="e">
        <f t="shared" ca="1" si="84"/>
        <v>#N/A</v>
      </c>
      <c r="AE161" s="324">
        <f t="shared" ca="1" si="63"/>
        <v>1172.0489650655165</v>
      </c>
      <c r="AG161" s="306">
        <f t="shared" ca="1" si="85"/>
        <v>-10.839165919439987</v>
      </c>
      <c r="AH161" s="304">
        <f t="shared" ca="1" si="86"/>
        <v>-1.4251707570532723</v>
      </c>
    </row>
    <row r="162" spans="1:34" x14ac:dyDescent="0.2">
      <c r="A162" s="347">
        <f t="shared" ca="1" si="64"/>
        <v>0.1</v>
      </c>
      <c r="B162" s="304">
        <f t="shared" ca="1" si="65"/>
        <v>9.9999999999999591</v>
      </c>
      <c r="D162" s="306">
        <f t="shared" ca="1" si="66"/>
        <v>-0.38952701253360961</v>
      </c>
      <c r="E162" s="307">
        <f t="shared" ca="1" si="67"/>
        <v>-11.108019411904369</v>
      </c>
      <c r="F162" s="304">
        <f t="shared" ca="1" si="68"/>
        <v>11.114847122148717</v>
      </c>
      <c r="G162" s="306">
        <f t="shared" ca="1" si="69"/>
        <v>12.277775144138003</v>
      </c>
      <c r="H162" s="307">
        <f t="shared" ca="1" si="70"/>
        <v>39.932184347421874</v>
      </c>
      <c r="I162" s="304">
        <f t="shared" ca="1" si="71"/>
        <v>41.777064392397143</v>
      </c>
      <c r="J162" s="306">
        <f t="shared" ca="1" si="72"/>
        <v>167.63928630104704</v>
      </c>
      <c r="K162" s="307">
        <f t="shared" ca="1" si="73"/>
        <v>1176.0977235973182</v>
      </c>
      <c r="L162" s="304">
        <f t="shared" ca="1" si="58"/>
        <v>1187.9851791004457</v>
      </c>
      <c r="M162" s="306">
        <f t="shared" ca="1" si="74"/>
        <v>1.2725044603378839</v>
      </c>
      <c r="N162" s="304">
        <f t="shared" ca="1" si="75"/>
        <v>72.909134988933204</v>
      </c>
      <c r="P162" s="310">
        <f t="shared" ca="1" si="76"/>
        <v>23</v>
      </c>
      <c r="Q162" s="304">
        <f t="shared" ca="1" si="77"/>
        <v>0</v>
      </c>
      <c r="R162" s="306">
        <f t="shared" ca="1" si="78"/>
        <v>0</v>
      </c>
      <c r="S162" s="307">
        <f t="shared" ca="1" si="79"/>
        <v>3.0118999999999994</v>
      </c>
      <c r="T162" s="304">
        <f t="shared" ca="1" si="59"/>
        <v>29.546738999999995</v>
      </c>
      <c r="U162" s="311">
        <f t="shared" ca="1" si="60"/>
        <v>0</v>
      </c>
      <c r="V162" s="306">
        <f t="shared" ca="1" si="61"/>
        <v>1.0889296313974537</v>
      </c>
      <c r="W162" s="304">
        <f t="shared" ca="1" si="62"/>
        <v>3.8780983268657967</v>
      </c>
      <c r="Y162" s="314" t="str">
        <f t="shared" ca="1" si="80"/>
        <v/>
      </c>
      <c r="Z162" s="315" t="str">
        <f t="shared" ca="1" si="81"/>
        <v/>
      </c>
      <c r="AA162" s="316" t="str">
        <f t="shared" ca="1" si="82"/>
        <v/>
      </c>
      <c r="AC162" s="310">
        <f t="shared" ca="1" si="83"/>
        <v>9.9999999999999591</v>
      </c>
      <c r="AD162" s="323">
        <f t="shared" ca="1" si="84"/>
        <v>167.63928630104704</v>
      </c>
      <c r="AE162" s="324">
        <f t="shared" ca="1" si="63"/>
        <v>1176.0977235973182</v>
      </c>
      <c r="AG162" s="306">
        <f t="shared" ca="1" si="85"/>
        <v>-10.75124125671738</v>
      </c>
      <c r="AH162" s="304">
        <f t="shared" ca="1" si="86"/>
        <v>-1.3552068798430452</v>
      </c>
    </row>
    <row r="163" spans="1:34" x14ac:dyDescent="0.2">
      <c r="A163" s="347">
        <f t="shared" ca="1" si="64"/>
        <v>0.1</v>
      </c>
      <c r="B163" s="304">
        <f t="shared" ca="1" si="65"/>
        <v>10.099999999999959</v>
      </c>
      <c r="D163" s="306">
        <f t="shared" ca="1" si="66"/>
        <v>-0.37840775100417412</v>
      </c>
      <c r="E163" s="307">
        <f t="shared" ca="1" si="67"/>
        <v>-11.040731781140865</v>
      </c>
      <c r="F163" s="304">
        <f t="shared" ca="1" si="68"/>
        <v>11.047214612250183</v>
      </c>
      <c r="G163" s="306">
        <f t="shared" ca="1" si="69"/>
        <v>12.239934369037586</v>
      </c>
      <c r="H163" s="307">
        <f t="shared" ca="1" si="70"/>
        <v>38.828111169307789</v>
      </c>
      <c r="I163" s="304">
        <f t="shared" ca="1" si="71"/>
        <v>40.711647109082577</v>
      </c>
      <c r="J163" s="306">
        <f t="shared" ca="1" si="72"/>
        <v>168.86517177670581</v>
      </c>
      <c r="K163" s="307">
        <f t="shared" ca="1" si="73"/>
        <v>1180.0357383731548</v>
      </c>
      <c r="L163" s="304">
        <f t="shared" ca="1" si="58"/>
        <v>1192.0569575641312</v>
      </c>
      <c r="M163" s="306">
        <f t="shared" ca="1" si="74"/>
        <v>1.2654227897714803</v>
      </c>
      <c r="N163" s="304">
        <f t="shared" ca="1" si="75"/>
        <v>72.503385153576261</v>
      </c>
      <c r="P163" s="310">
        <f t="shared" ca="1" si="76"/>
        <v>23</v>
      </c>
      <c r="Q163" s="304">
        <f t="shared" ca="1" si="77"/>
        <v>0</v>
      </c>
      <c r="R163" s="306">
        <f t="shared" ca="1" si="78"/>
        <v>0</v>
      </c>
      <c r="S163" s="307">
        <f t="shared" ca="1" si="79"/>
        <v>3.0118999999999994</v>
      </c>
      <c r="T163" s="304">
        <f t="shared" ca="1" si="59"/>
        <v>29.546738999999995</v>
      </c>
      <c r="U163" s="311">
        <f t="shared" ca="1" si="60"/>
        <v>0</v>
      </c>
      <c r="V163" s="306">
        <f t="shared" ca="1" si="61"/>
        <v>1.0884994012887208</v>
      </c>
      <c r="W163" s="304">
        <f t="shared" ca="1" si="62"/>
        <v>3.6813635046268285</v>
      </c>
      <c r="Y163" s="314" t="str">
        <f t="shared" ca="1" si="80"/>
        <v/>
      </c>
      <c r="Z163" s="315" t="str">
        <f t="shared" ca="1" si="81"/>
        <v/>
      </c>
      <c r="AA163" s="316" t="str">
        <f t="shared" ca="1" si="82"/>
        <v/>
      </c>
      <c r="AC163" s="310" t="e">
        <f t="shared" ca="1" si="83"/>
        <v>#N/A</v>
      </c>
      <c r="AD163" s="323" t="e">
        <f t="shared" ca="1" si="84"/>
        <v>#N/A</v>
      </c>
      <c r="AE163" s="324">
        <f t="shared" ca="1" si="63"/>
        <v>1180.0357383731548</v>
      </c>
      <c r="AG163" s="306">
        <f t="shared" ca="1" si="85"/>
        <v>-10.664381247804103</v>
      </c>
      <c r="AH163" s="304">
        <f t="shared" ca="1" si="86"/>
        <v>-1.2875919940455518</v>
      </c>
    </row>
    <row r="164" spans="1:34" x14ac:dyDescent="0.2">
      <c r="A164" s="347">
        <f t="shared" ca="1" si="64"/>
        <v>0.1</v>
      </c>
      <c r="B164" s="304">
        <f t="shared" ca="1" si="65"/>
        <v>10.199999999999958</v>
      </c>
      <c r="D164" s="306">
        <f t="shared" ca="1" si="66"/>
        <v>-0.36747565260440812</v>
      </c>
      <c r="E164" s="307">
        <f t="shared" ca="1" si="67"/>
        <v>-10.975724019520197</v>
      </c>
      <c r="F164" s="304">
        <f t="shared" ca="1" si="68"/>
        <v>10.981873979787313</v>
      </c>
      <c r="G164" s="306">
        <f t="shared" ca="1" si="69"/>
        <v>12.203186803777145</v>
      </c>
      <c r="H164" s="307">
        <f t="shared" ca="1" si="70"/>
        <v>37.730538767355768</v>
      </c>
      <c r="I164" s="304">
        <f t="shared" ca="1" si="71"/>
        <v>39.654902897911846</v>
      </c>
      <c r="J164" s="306">
        <f t="shared" ca="1" si="72"/>
        <v>170.08732783534654</v>
      </c>
      <c r="K164" s="307">
        <f t="shared" ca="1" si="73"/>
        <v>1183.863670869988</v>
      </c>
      <c r="L164" s="304">
        <f t="shared" ca="1" si="58"/>
        <v>1196.0196028058788</v>
      </c>
      <c r="M164" s="306">
        <f t="shared" ca="1" si="74"/>
        <v>1.2579851260892392</v>
      </c>
      <c r="N164" s="304">
        <f t="shared" ca="1" si="75"/>
        <v>72.077238415146113</v>
      </c>
      <c r="P164" s="310">
        <f t="shared" ca="1" si="76"/>
        <v>23</v>
      </c>
      <c r="Q164" s="304">
        <f t="shared" ca="1" si="77"/>
        <v>0</v>
      </c>
      <c r="R164" s="306">
        <f t="shared" ca="1" si="78"/>
        <v>0</v>
      </c>
      <c r="S164" s="307">
        <f t="shared" ca="1" si="79"/>
        <v>3.0118999999999994</v>
      </c>
      <c r="T164" s="304">
        <f t="shared" ca="1" si="59"/>
        <v>29.546738999999995</v>
      </c>
      <c r="U164" s="311">
        <f t="shared" ca="1" si="60"/>
        <v>0</v>
      </c>
      <c r="V164" s="306">
        <f t="shared" ca="1" si="61"/>
        <v>1.08808135103702</v>
      </c>
      <c r="W164" s="304">
        <f t="shared" ca="1" si="62"/>
        <v>3.4913895661442327</v>
      </c>
      <c r="Y164" s="314" t="str">
        <f t="shared" ca="1" si="80"/>
        <v/>
      </c>
      <c r="Z164" s="315" t="str">
        <f t="shared" ca="1" si="81"/>
        <v/>
      </c>
      <c r="AA164" s="316" t="str">
        <f t="shared" ca="1" si="82"/>
        <v/>
      </c>
      <c r="AC164" s="310" t="e">
        <f t="shared" ca="1" si="83"/>
        <v>#N/A</v>
      </c>
      <c r="AD164" s="323" t="e">
        <f t="shared" ca="1" si="84"/>
        <v>#N/A</v>
      </c>
      <c r="AE164" s="324">
        <f t="shared" ca="1" si="63"/>
        <v>1183.863670869988</v>
      </c>
      <c r="AG164" s="306">
        <f t="shared" ca="1" si="85"/>
        <v>-10.578410377495876</v>
      </c>
      <c r="AH164" s="304">
        <f t="shared" ca="1" si="86"/>
        <v>-1.2222728193588197</v>
      </c>
    </row>
    <row r="165" spans="1:34" x14ac:dyDescent="0.2">
      <c r="A165" s="347">
        <f t="shared" ca="1" si="64"/>
        <v>0.1</v>
      </c>
      <c r="B165" s="304">
        <f t="shared" ca="1" si="65"/>
        <v>10.299999999999958</v>
      </c>
      <c r="D165" s="306">
        <f t="shared" ca="1" si="66"/>
        <v>-0.35672547906865454</v>
      </c>
      <c r="E165" s="307">
        <f t="shared" ca="1" si="67"/>
        <v>-10.912945053101822</v>
      </c>
      <c r="F165" s="304">
        <f t="shared" ca="1" si="68"/>
        <v>10.918773868866243</v>
      </c>
      <c r="G165" s="306">
        <f t="shared" ca="1" si="69"/>
        <v>12.16751425587028</v>
      </c>
      <c r="H165" s="307">
        <f t="shared" ca="1" si="70"/>
        <v>36.639244262045587</v>
      </c>
      <c r="I165" s="304">
        <f t="shared" ca="1" si="71"/>
        <v>38.606769137816322</v>
      </c>
      <c r="J165" s="306">
        <f t="shared" ca="1" si="72"/>
        <v>171.3058628883289</v>
      </c>
      <c r="K165" s="307">
        <f t="shared" ca="1" si="73"/>
        <v>1187.5821600214581</v>
      </c>
      <c r="L165" s="304">
        <f t="shared" ca="1" si="58"/>
        <v>1199.8737789705829</v>
      </c>
      <c r="M165" s="306">
        <f t="shared" ca="1" si="74"/>
        <v>1.2501654935817379</v>
      </c>
      <c r="N165" s="304">
        <f t="shared" ca="1" si="75"/>
        <v>71.629206475122984</v>
      </c>
      <c r="P165" s="310">
        <f t="shared" ca="1" si="76"/>
        <v>23</v>
      </c>
      <c r="Q165" s="304">
        <f t="shared" ca="1" si="77"/>
        <v>0</v>
      </c>
      <c r="R165" s="306">
        <f t="shared" ca="1" si="78"/>
        <v>0</v>
      </c>
      <c r="S165" s="307">
        <f t="shared" ca="1" si="79"/>
        <v>3.0118999999999994</v>
      </c>
      <c r="T165" s="304">
        <f t="shared" ca="1" si="59"/>
        <v>29.546738999999995</v>
      </c>
      <c r="U165" s="311">
        <f t="shared" ca="1" si="60"/>
        <v>0</v>
      </c>
      <c r="V165" s="306">
        <f t="shared" ca="1" si="61"/>
        <v>1.0876753977835845</v>
      </c>
      <c r="W165" s="304">
        <f t="shared" ca="1" si="62"/>
        <v>3.3080295762330008</v>
      </c>
      <c r="Y165" s="314" t="str">
        <f t="shared" ca="1" si="80"/>
        <v/>
      </c>
      <c r="Z165" s="315" t="str">
        <f t="shared" ca="1" si="81"/>
        <v/>
      </c>
      <c r="AA165" s="316" t="str">
        <f t="shared" ca="1" si="82"/>
        <v/>
      </c>
      <c r="AC165" s="310" t="e">
        <f t="shared" ca="1" si="83"/>
        <v>#N/A</v>
      </c>
      <c r="AD165" s="323" t="e">
        <f t="shared" ca="1" si="84"/>
        <v>#N/A</v>
      </c>
      <c r="AE165" s="324">
        <f t="shared" ca="1" si="63"/>
        <v>1187.5821600214581</v>
      </c>
      <c r="AG165" s="306">
        <f t="shared" ca="1" si="85"/>
        <v>-10.493140914303806</v>
      </c>
      <c r="AH165" s="304">
        <f t="shared" ca="1" si="86"/>
        <v>-1.1591983685196168</v>
      </c>
    </row>
    <row r="166" spans="1:34" x14ac:dyDescent="0.2">
      <c r="A166" s="347">
        <f t="shared" ca="1" si="64"/>
        <v>0.1</v>
      </c>
      <c r="B166" s="304">
        <f t="shared" ca="1" si="65"/>
        <v>10.399999999999958</v>
      </c>
      <c r="D166" s="306">
        <f t="shared" ca="1" si="66"/>
        <v>-0.3461523150394652</v>
      </c>
      <c r="E166" s="307">
        <f t="shared" ca="1" si="67"/>
        <v>-10.852345951350307</v>
      </c>
      <c r="F166" s="304">
        <f t="shared" ca="1" si="68"/>
        <v>10.85786507896449</v>
      </c>
      <c r="G166" s="306">
        <f t="shared" ca="1" si="69"/>
        <v>12.132899024366333</v>
      </c>
      <c r="H166" s="307">
        <f t="shared" ca="1" si="70"/>
        <v>35.554009666910559</v>
      </c>
      <c r="I166" s="304">
        <f t="shared" ca="1" si="71"/>
        <v>37.567204342754053</v>
      </c>
      <c r="J166" s="306">
        <f t="shared" ca="1" si="72"/>
        <v>172.52088355234073</v>
      </c>
      <c r="K166" s="307">
        <f t="shared" ca="1" si="73"/>
        <v>1191.191822717906</v>
      </c>
      <c r="L166" s="304">
        <f t="shared" ca="1" si="58"/>
        <v>1203.6201285171694</v>
      </c>
      <c r="M166" s="306">
        <f t="shared" ca="1" si="74"/>
        <v>1.2419354253049997</v>
      </c>
      <c r="N166" s="304">
        <f t="shared" ca="1" si="75"/>
        <v>71.157658297761387</v>
      </c>
      <c r="P166" s="310">
        <f t="shared" ca="1" si="76"/>
        <v>23</v>
      </c>
      <c r="Q166" s="304">
        <f t="shared" ca="1" si="77"/>
        <v>0</v>
      </c>
      <c r="R166" s="306">
        <f t="shared" ca="1" si="78"/>
        <v>0</v>
      </c>
      <c r="S166" s="307">
        <f t="shared" ca="1" si="79"/>
        <v>3.0118999999999994</v>
      </c>
      <c r="T166" s="304">
        <f t="shared" ca="1" si="59"/>
        <v>29.546738999999995</v>
      </c>
      <c r="U166" s="311">
        <f t="shared" ca="1" si="60"/>
        <v>0</v>
      </c>
      <c r="V166" s="306">
        <f t="shared" ca="1" si="61"/>
        <v>1.0872814615584676</v>
      </c>
      <c r="W166" s="304">
        <f t="shared" ca="1" si="62"/>
        <v>3.1311429747413042</v>
      </c>
      <c r="Y166" s="314" t="str">
        <f t="shared" ca="1" si="80"/>
        <v/>
      </c>
      <c r="Z166" s="315" t="str">
        <f t="shared" ca="1" si="81"/>
        <v/>
      </c>
      <c r="AA166" s="316" t="str">
        <f t="shared" ca="1" si="82"/>
        <v/>
      </c>
      <c r="AC166" s="310" t="e">
        <f t="shared" ca="1" si="83"/>
        <v>#N/A</v>
      </c>
      <c r="AD166" s="323" t="e">
        <f t="shared" ca="1" si="84"/>
        <v>#N/A</v>
      </c>
      <c r="AE166" s="324">
        <f t="shared" ca="1" si="63"/>
        <v>1191.191822717906</v>
      </c>
      <c r="AG166" s="306">
        <f t="shared" ca="1" si="85"/>
        <v>-10.408370768381245</v>
      </c>
      <c r="AH166" s="304">
        <f t="shared" ca="1" si="86"/>
        <v>-1.0983198566463035</v>
      </c>
    </row>
    <row r="167" spans="1:34" x14ac:dyDescent="0.2">
      <c r="A167" s="347">
        <f t="shared" ca="1" si="64"/>
        <v>0.1</v>
      </c>
      <c r="B167" s="304">
        <f t="shared" ca="1" si="65"/>
        <v>10.499999999999957</v>
      </c>
      <c r="D167" s="306">
        <f t="shared" ca="1" si="66"/>
        <v>-0.33575157334373884</v>
      </c>
      <c r="E167" s="307">
        <f t="shared" ca="1" si="67"/>
        <v>-10.79387983452019</v>
      </c>
      <c r="F167" s="304">
        <f t="shared" ca="1" si="68"/>
        <v>10.799100471847847</v>
      </c>
      <c r="G167" s="306">
        <f t="shared" ca="1" si="69"/>
        <v>12.099323867031959</v>
      </c>
      <c r="H167" s="307">
        <f t="shared" ca="1" si="70"/>
        <v>34.474621683458537</v>
      </c>
      <c r="I167" s="304">
        <f t="shared" ca="1" si="71"/>
        <v>36.536189980031018</v>
      </c>
      <c r="J167" s="306">
        <f t="shared" ca="1" si="72"/>
        <v>173.73249469691063</v>
      </c>
      <c r="K167" s="307">
        <f t="shared" ca="1" si="73"/>
        <v>1194.6932542854245</v>
      </c>
      <c r="L167" s="304">
        <f t="shared" ca="1" si="58"/>
        <v>1207.2592727118356</v>
      </c>
      <c r="M167" s="306">
        <f t="shared" ca="1" si="74"/>
        <v>1.2332636722954569</v>
      </c>
      <c r="N167" s="304">
        <f t="shared" ca="1" si="75"/>
        <v>70.660803449334708</v>
      </c>
      <c r="P167" s="310">
        <f t="shared" ca="1" si="76"/>
        <v>23</v>
      </c>
      <c r="Q167" s="304">
        <f t="shared" ca="1" si="77"/>
        <v>0</v>
      </c>
      <c r="R167" s="306">
        <f t="shared" ca="1" si="78"/>
        <v>0</v>
      </c>
      <c r="S167" s="307">
        <f t="shared" ca="1" si="79"/>
        <v>3.0118999999999994</v>
      </c>
      <c r="T167" s="304">
        <f t="shared" ca="1" si="59"/>
        <v>29.546738999999995</v>
      </c>
      <c r="U167" s="311">
        <f t="shared" ca="1" si="60"/>
        <v>0</v>
      </c>
      <c r="V167" s="306">
        <f t="shared" ca="1" si="61"/>
        <v>1.0868994652160175</v>
      </c>
      <c r="W167" s="304">
        <f t="shared" ca="1" si="62"/>
        <v>2.9605953321300764</v>
      </c>
      <c r="Y167" s="314" t="str">
        <f t="shared" ca="1" si="80"/>
        <v/>
      </c>
      <c r="Z167" s="315" t="str">
        <f t="shared" ca="1" si="81"/>
        <v/>
      </c>
      <c r="AA167" s="316" t="str">
        <f t="shared" ca="1" si="82"/>
        <v/>
      </c>
      <c r="AC167" s="310" t="e">
        <f t="shared" ca="1" si="83"/>
        <v>#N/A</v>
      </c>
      <c r="AD167" s="323" t="e">
        <f t="shared" ca="1" si="84"/>
        <v>#N/A</v>
      </c>
      <c r="AE167" s="324">
        <f t="shared" ca="1" si="63"/>
        <v>1194.6932542854245</v>
      </c>
      <c r="AG167" s="306">
        <f t="shared" ca="1" si="85"/>
        <v>-10.323881020746217</v>
      </c>
      <c r="AH167" s="304">
        <f t="shared" ca="1" si="86"/>
        <v>-1.0395906154723944</v>
      </c>
    </row>
    <row r="168" spans="1:34" x14ac:dyDescent="0.2">
      <c r="A168" s="347">
        <f t="shared" ca="1" si="64"/>
        <v>0.1</v>
      </c>
      <c r="B168" s="304">
        <f t="shared" ca="1" si="65"/>
        <v>10.599999999999957</v>
      </c>
      <c r="D168" s="306">
        <f t="shared" ca="1" si="66"/>
        <v>-0.32551900289363239</v>
      </c>
      <c r="E168" s="307">
        <f t="shared" ca="1" si="67"/>
        <v>-10.737501784303216</v>
      </c>
      <c r="F168" s="304">
        <f t="shared" ca="1" si="68"/>
        <v>10.742434881774226</v>
      </c>
      <c r="G168" s="306">
        <f t="shared" ca="1" si="69"/>
        <v>12.066771966742596</v>
      </c>
      <c r="H168" s="307">
        <f t="shared" ca="1" si="70"/>
        <v>33.400871505028213</v>
      </c>
      <c r="I168" s="304">
        <f t="shared" ca="1" si="71"/>
        <v>35.513732597303409</v>
      </c>
      <c r="J168" s="306">
        <f t="shared" ca="1" si="72"/>
        <v>174.94079948859937</v>
      </c>
      <c r="K168" s="307">
        <f t="shared" ca="1" si="73"/>
        <v>1198.0870289448487</v>
      </c>
      <c r="L168" s="304">
        <f t="shared" ca="1" si="58"/>
        <v>1210.7918121013229</v>
      </c>
      <c r="M168" s="306">
        <f t="shared" ca="1" si="74"/>
        <v>1.224115873808278</v>
      </c>
      <c r="N168" s="304">
        <f t="shared" ca="1" si="75"/>
        <v>70.136673204183197</v>
      </c>
      <c r="P168" s="310">
        <f t="shared" ca="1" si="76"/>
        <v>23</v>
      </c>
      <c r="Q168" s="304">
        <f t="shared" ca="1" si="77"/>
        <v>0</v>
      </c>
      <c r="R168" s="306">
        <f t="shared" ca="1" si="78"/>
        <v>0</v>
      </c>
      <c r="S168" s="307">
        <f t="shared" ca="1" si="79"/>
        <v>3.0118999999999994</v>
      </c>
      <c r="T168" s="304">
        <f t="shared" ca="1" si="59"/>
        <v>29.546738999999995</v>
      </c>
      <c r="U168" s="311">
        <f t="shared" ca="1" si="60"/>
        <v>0</v>
      </c>
      <c r="V168" s="306">
        <f t="shared" ca="1" si="61"/>
        <v>1.0865293343731031</v>
      </c>
      <c r="W168" s="304">
        <f t="shared" ca="1" si="62"/>
        <v>2.7962581181736077</v>
      </c>
      <c r="Y168" s="314" t="str">
        <f t="shared" ca="1" si="80"/>
        <v/>
      </c>
      <c r="Z168" s="315" t="str">
        <f t="shared" ca="1" si="81"/>
        <v/>
      </c>
      <c r="AA168" s="316" t="str">
        <f t="shared" ca="1" si="82"/>
        <v/>
      </c>
      <c r="AC168" s="310" t="e">
        <f t="shared" ca="1" si="83"/>
        <v>#N/A</v>
      </c>
      <c r="AD168" s="323" t="e">
        <f t="shared" ca="1" si="84"/>
        <v>#N/A</v>
      </c>
      <c r="AE168" s="324">
        <f t="shared" ca="1" si="63"/>
        <v>1198.0870289448487</v>
      </c>
      <c r="AG168" s="306">
        <f t="shared" ca="1" si="85"/>
        <v>-10.239433063071679</v>
      </c>
      <c r="AH168" s="304">
        <f t="shared" ca="1" si="86"/>
        <v>-0.98296601219498558</v>
      </c>
    </row>
    <row r="169" spans="1:34" x14ac:dyDescent="0.2">
      <c r="A169" s="347">
        <f t="shared" ca="1" si="64"/>
        <v>0.1</v>
      </c>
      <c r="B169" s="304">
        <f t="shared" ca="1" si="65"/>
        <v>10.699999999999957</v>
      </c>
      <c r="D169" s="306">
        <f t="shared" ca="1" si="66"/>
        <v>-0.31545069954516142</v>
      </c>
      <c r="E169" s="307">
        <f t="shared" ca="1" si="67"/>
        <v>-10.683168757205202</v>
      </c>
      <c r="F169" s="304">
        <f t="shared" ca="1" si="68"/>
        <v>10.687825028450311</v>
      </c>
      <c r="G169" s="306">
        <f t="shared" ca="1" si="69"/>
        <v>12.03522689678808</v>
      </c>
      <c r="H169" s="307">
        <f t="shared" ca="1" si="70"/>
        <v>32.332554629307694</v>
      </c>
      <c r="I169" s="304">
        <f t="shared" ca="1" si="71"/>
        <v>34.499866308644414</v>
      </c>
      <c r="J169" s="306">
        <f t="shared" ca="1" si="72"/>
        <v>176.14589943177589</v>
      </c>
      <c r="K169" s="307">
        <f t="shared" ca="1" si="73"/>
        <v>1201.3737002515654</v>
      </c>
      <c r="L169" s="304">
        <f t="shared" ca="1" si="58"/>
        <v>1214.2183269670934</v>
      </c>
      <c r="M169" s="306">
        <f t="shared" ca="1" si="74"/>
        <v>1.2144541829501108</v>
      </c>
      <c r="N169" s="304">
        <f t="shared" ca="1" si="75"/>
        <v>69.583099095050088</v>
      </c>
      <c r="P169" s="310">
        <f t="shared" ca="1" si="76"/>
        <v>23</v>
      </c>
      <c r="Q169" s="304">
        <f t="shared" ca="1" si="77"/>
        <v>0</v>
      </c>
      <c r="R169" s="306">
        <f t="shared" ca="1" si="78"/>
        <v>0</v>
      </c>
      <c r="S169" s="307">
        <f t="shared" ca="1" si="79"/>
        <v>3.0118999999999994</v>
      </c>
      <c r="T169" s="304">
        <f t="shared" ca="1" si="59"/>
        <v>29.546738999999995</v>
      </c>
      <c r="U169" s="311">
        <f t="shared" ca="1" si="60"/>
        <v>0</v>
      </c>
      <c r="V169" s="306">
        <f t="shared" ca="1" si="61"/>
        <v>1.0861709973499778</v>
      </c>
      <c r="W169" s="304">
        <f t="shared" ca="1" si="62"/>
        <v>2.6380084830506565</v>
      </c>
      <c r="Y169" s="314" t="str">
        <f t="shared" ca="1" si="80"/>
        <v/>
      </c>
      <c r="Z169" s="315" t="str">
        <f t="shared" ca="1" si="81"/>
        <v/>
      </c>
      <c r="AA169" s="316" t="str">
        <f t="shared" ca="1" si="82"/>
        <v/>
      </c>
      <c r="AC169" s="310" t="e">
        <f t="shared" ca="1" si="83"/>
        <v>#N/A</v>
      </c>
      <c r="AD169" s="323" t="e">
        <f t="shared" ca="1" si="84"/>
        <v>#N/A</v>
      </c>
      <c r="AE169" s="324">
        <f t="shared" ca="1" si="63"/>
        <v>1201.3737002515654</v>
      </c>
      <c r="AG169" s="306">
        <f t="shared" ca="1" si="85"/>
        <v>-10.154765275545467</v>
      </c>
      <c r="AH169" s="304">
        <f t="shared" ca="1" si="86"/>
        <v>-0.92840337267957374</v>
      </c>
    </row>
    <row r="170" spans="1:34" x14ac:dyDescent="0.2">
      <c r="A170" s="347">
        <f t="shared" ca="1" si="64"/>
        <v>0.1</v>
      </c>
      <c r="B170" s="304">
        <f t="shared" ca="1" si="65"/>
        <v>10.799999999999956</v>
      </c>
      <c r="D170" s="306">
        <f t="shared" ca="1" si="66"/>
        <v>-0.30554312031535846</v>
      </c>
      <c r="E170" s="307">
        <f t="shared" ca="1" si="67"/>
        <v>-10.630839500071406</v>
      </c>
      <c r="F170" s="304">
        <f t="shared" ca="1" si="68"/>
        <v>10.635229432158505</v>
      </c>
      <c r="G170" s="306">
        <f t="shared" ca="1" si="69"/>
        <v>12.004672584756545</v>
      </c>
      <c r="H170" s="307">
        <f t="shared" ca="1" si="70"/>
        <v>31.269470679300554</v>
      </c>
      <c r="I170" s="304">
        <f t="shared" ca="1" si="71"/>
        <v>33.494655699541717</v>
      </c>
      <c r="J170" s="306">
        <f t="shared" ca="1" si="72"/>
        <v>177.34789440585311</v>
      </c>
      <c r="K170" s="307">
        <f t="shared" ca="1" si="73"/>
        <v>1204.5538015169959</v>
      </c>
      <c r="L170" s="304">
        <f t="shared" ca="1" si="58"/>
        <v>1217.5393777612435</v>
      </c>
      <c r="M170" s="306">
        <f t="shared" ca="1" si="74"/>
        <v>1.2042368412930515</v>
      </c>
      <c r="N170" s="304">
        <f t="shared" ca="1" si="75"/>
        <v>68.997688540257386</v>
      </c>
      <c r="P170" s="310">
        <f t="shared" ca="1" si="76"/>
        <v>23</v>
      </c>
      <c r="Q170" s="304">
        <f t="shared" ca="1" si="77"/>
        <v>0</v>
      </c>
      <c r="R170" s="306">
        <f t="shared" ca="1" si="78"/>
        <v>0</v>
      </c>
      <c r="S170" s="307">
        <f t="shared" ca="1" si="79"/>
        <v>3.0118999999999994</v>
      </c>
      <c r="T170" s="304">
        <f t="shared" ca="1" si="59"/>
        <v>29.546738999999995</v>
      </c>
      <c r="U170" s="311">
        <f t="shared" ca="1" si="60"/>
        <v>0</v>
      </c>
      <c r="V170" s="306">
        <f t="shared" ca="1" si="61"/>
        <v>1.0858243851136586</v>
      </c>
      <c r="W170" s="304">
        <f t="shared" ca="1" si="62"/>
        <v>2.4857290501395464</v>
      </c>
      <c r="Y170" s="314" t="str">
        <f t="shared" ca="1" si="80"/>
        <v/>
      </c>
      <c r="Z170" s="315" t="str">
        <f t="shared" ca="1" si="81"/>
        <v/>
      </c>
      <c r="AA170" s="316" t="str">
        <f t="shared" ca="1" si="82"/>
        <v/>
      </c>
      <c r="AC170" s="310" t="e">
        <f t="shared" ca="1" si="83"/>
        <v>#N/A</v>
      </c>
      <c r="AD170" s="323" t="e">
        <f t="shared" ca="1" si="84"/>
        <v>#N/A</v>
      </c>
      <c r="AE170" s="324">
        <f t="shared" ca="1" si="63"/>
        <v>1204.5538015169959</v>
      </c>
      <c r="AG170" s="306">
        <f t="shared" ca="1" si="85"/>
        <v>-10.069589156180676</v>
      </c>
      <c r="AH170" s="304">
        <f t="shared" ca="1" si="86"/>
        <v>-0.87586190877873005</v>
      </c>
    </row>
    <row r="171" spans="1:34" x14ac:dyDescent="0.2">
      <c r="A171" s="347">
        <f t="shared" ca="1" si="64"/>
        <v>0.1</v>
      </c>
      <c r="B171" s="304">
        <f t="shared" ca="1" si="65"/>
        <v>10.899999999999956</v>
      </c>
      <c r="D171" s="306">
        <f t="shared" ca="1" si="66"/>
        <v>-0.29579310143962928</v>
      </c>
      <c r="E171" s="307">
        <f t="shared" ca="1" si="67"/>
        <v>-10.58047446711296</v>
      </c>
      <c r="F171" s="304">
        <f t="shared" ca="1" si="68"/>
        <v>10.584608330405455</v>
      </c>
      <c r="G171" s="306">
        <f t="shared" ca="1" si="69"/>
        <v>11.975093274612583</v>
      </c>
      <c r="H171" s="307">
        <f t="shared" ca="1" si="70"/>
        <v>30.211423232589258</v>
      </c>
      <c r="I171" s="304">
        <f t="shared" ca="1" si="71"/>
        <v>32.498199222023139</v>
      </c>
      <c r="J171" s="306">
        <f t="shared" ca="1" si="72"/>
        <v>178.54688269882158</v>
      </c>
      <c r="K171" s="307">
        <f t="shared" ca="1" si="73"/>
        <v>1207.6278462125904</v>
      </c>
      <c r="L171" s="304">
        <f t="shared" ca="1" si="58"/>
        <v>1220.7555055249707</v>
      </c>
      <c r="M171" s="306">
        <f t="shared" ca="1" si="74"/>
        <v>1.1934176952032209</v>
      </c>
      <c r="N171" s="304">
        <f t="shared" ca="1" si="75"/>
        <v>68.377797131374635</v>
      </c>
      <c r="P171" s="310">
        <f t="shared" ca="1" si="76"/>
        <v>23</v>
      </c>
      <c r="Q171" s="304">
        <f t="shared" ca="1" si="77"/>
        <v>0</v>
      </c>
      <c r="R171" s="306">
        <f t="shared" ca="1" si="78"/>
        <v>0</v>
      </c>
      <c r="S171" s="307">
        <f t="shared" ca="1" si="79"/>
        <v>3.0118999999999994</v>
      </c>
      <c r="T171" s="304">
        <f t="shared" ca="1" si="59"/>
        <v>29.546738999999995</v>
      </c>
      <c r="U171" s="311">
        <f t="shared" ca="1" si="60"/>
        <v>0</v>
      </c>
      <c r="V171" s="306">
        <f t="shared" ca="1" si="61"/>
        <v>1.0854894312237173</v>
      </c>
      <c r="W171" s="304">
        <f t="shared" ca="1" si="62"/>
        <v>2.3393077198707855</v>
      </c>
      <c r="Y171" s="314" t="str">
        <f t="shared" ca="1" si="80"/>
        <v/>
      </c>
      <c r="Z171" s="315" t="str">
        <f t="shared" ca="1" si="81"/>
        <v/>
      </c>
      <c r="AA171" s="316" t="str">
        <f t="shared" ca="1" si="82"/>
        <v/>
      </c>
      <c r="AC171" s="310" t="e">
        <f t="shared" ca="1" si="83"/>
        <v>#N/A</v>
      </c>
      <c r="AD171" s="323" t="e">
        <f t="shared" ca="1" si="84"/>
        <v>#N/A</v>
      </c>
      <c r="AE171" s="324">
        <f t="shared" ca="1" si="63"/>
        <v>1207.6278462125904</v>
      </c>
      <c r="AG171" s="306">
        <f t="shared" ca="1" si="85"/>
        <v>-9.9835847980567429</v>
      </c>
      <c r="AH171" s="304">
        <f t="shared" ca="1" si="86"/>
        <v>-0.82530264953668675</v>
      </c>
    </row>
    <row r="172" spans="1:34" x14ac:dyDescent="0.2">
      <c r="A172" s="347">
        <f t="shared" ca="1" si="64"/>
        <v>0.1</v>
      </c>
      <c r="B172" s="304">
        <f t="shared" ca="1" si="65"/>
        <v>10.999999999999956</v>
      </c>
      <c r="D172" s="306">
        <f t="shared" ca="1" si="66"/>
        <v>-0.28619788084704734</v>
      </c>
      <c r="E172" s="307">
        <f t="shared" ca="1" si="67"/>
        <v>-10.532035737698255</v>
      </c>
      <c r="F172" s="304">
        <f t="shared" ca="1" si="68"/>
        <v>10.535923595354825</v>
      </c>
      <c r="G172" s="306">
        <f t="shared" ca="1" si="69"/>
        <v>11.946473486527879</v>
      </c>
      <c r="H172" s="307">
        <f t="shared" ca="1" si="70"/>
        <v>29.158219658819434</v>
      </c>
      <c r="I172" s="304">
        <f t="shared" ca="1" si="71"/>
        <v>31.51063316463631</v>
      </c>
      <c r="J172" s="306">
        <f t="shared" ca="1" si="72"/>
        <v>179.7429610368786</v>
      </c>
      <c r="K172" s="307">
        <f t="shared" ca="1" si="73"/>
        <v>1210.5963283571609</v>
      </c>
      <c r="L172" s="304">
        <f t="shared" ca="1" si="58"/>
        <v>1223.8672322903917</v>
      </c>
      <c r="M172" s="306">
        <f t="shared" ca="1" si="74"/>
        <v>1.181945645713645</v>
      </c>
      <c r="N172" s="304">
        <f t="shared" ca="1" si="75"/>
        <v>67.720497113256727</v>
      </c>
      <c r="P172" s="310">
        <f t="shared" ca="1" si="76"/>
        <v>23</v>
      </c>
      <c r="Q172" s="304">
        <f t="shared" ca="1" si="77"/>
        <v>0</v>
      </c>
      <c r="R172" s="306">
        <f t="shared" ca="1" si="78"/>
        <v>0</v>
      </c>
      <c r="S172" s="307">
        <f t="shared" ca="1" si="79"/>
        <v>3.0118999999999994</v>
      </c>
      <c r="T172" s="304">
        <f t="shared" ca="1" si="59"/>
        <v>29.546738999999995</v>
      </c>
      <c r="U172" s="311">
        <f t="shared" ca="1" si="60"/>
        <v>0</v>
      </c>
      <c r="V172" s="306">
        <f t="shared" ca="1" si="61"/>
        <v>1.0851660717803699</v>
      </c>
      <c r="W172" s="304">
        <f t="shared" ca="1" si="62"/>
        <v>2.1986374840269058</v>
      </c>
      <c r="Y172" s="314" t="str">
        <f t="shared" ca="1" si="80"/>
        <v/>
      </c>
      <c r="Z172" s="315" t="str">
        <f t="shared" ca="1" si="81"/>
        <v/>
      </c>
      <c r="AA172" s="316" t="str">
        <f t="shared" ca="1" si="82"/>
        <v/>
      </c>
      <c r="AC172" s="310">
        <f t="shared" ca="1" si="83"/>
        <v>10.999999999999956</v>
      </c>
      <c r="AD172" s="323">
        <f t="shared" ca="1" si="84"/>
        <v>179.7429610368786</v>
      </c>
      <c r="AE172" s="324">
        <f t="shared" ca="1" si="63"/>
        <v>1210.5963283571609</v>
      </c>
      <c r="AG172" s="306">
        <f t="shared" ca="1" si="85"/>
        <v>-9.8963955908223848</v>
      </c>
      <c r="AH172" s="304">
        <f t="shared" ca="1" si="86"/>
        <v>-0.77668837606520336</v>
      </c>
    </row>
    <row r="173" spans="1:34" x14ac:dyDescent="0.2">
      <c r="A173" s="347">
        <f t="shared" ca="1" si="64"/>
        <v>0.1</v>
      </c>
      <c r="B173" s="304">
        <f t="shared" ca="1" si="65"/>
        <v>11.099999999999955</v>
      </c>
      <c r="D173" s="306">
        <f t="shared" ca="1" si="66"/>
        <v>-0.27675512574565653</v>
      </c>
      <c r="E173" s="307">
        <f t="shared" ca="1" si="67"/>
        <v>-10.485486934056004</v>
      </c>
      <c r="F173" s="304">
        <f t="shared" ca="1" si="68"/>
        <v>10.48913865118989</v>
      </c>
      <c r="G173" s="306">
        <f t="shared" ca="1" si="69"/>
        <v>11.918797973953312</v>
      </c>
      <c r="H173" s="307">
        <f t="shared" ca="1" si="70"/>
        <v>28.109670965413834</v>
      </c>
      <c r="I173" s="304">
        <f t="shared" ca="1" si="71"/>
        <v>30.532136298132549</v>
      </c>
      <c r="J173" s="306">
        <f t="shared" ca="1" si="72"/>
        <v>180.93622460990267</v>
      </c>
      <c r="K173" s="307">
        <f t="shared" ca="1" si="73"/>
        <v>1213.4597228883727</v>
      </c>
      <c r="L173" s="304">
        <f t="shared" ca="1" si="58"/>
        <v>1226.8750614664932</v>
      </c>
      <c r="M173" s="306">
        <f t="shared" ca="1" si="74"/>
        <v>1.1697640228543491</v>
      </c>
      <c r="N173" s="304">
        <f t="shared" ca="1" si="75"/>
        <v>67.022541535798979</v>
      </c>
      <c r="P173" s="310">
        <f t="shared" ca="1" si="76"/>
        <v>23</v>
      </c>
      <c r="Q173" s="304">
        <f t="shared" ca="1" si="77"/>
        <v>0</v>
      </c>
      <c r="R173" s="306">
        <f t="shared" ca="1" si="78"/>
        <v>0</v>
      </c>
      <c r="S173" s="307">
        <f t="shared" ca="1" si="79"/>
        <v>3.0118999999999994</v>
      </c>
      <c r="T173" s="304">
        <f t="shared" ca="1" si="59"/>
        <v>29.546738999999995</v>
      </c>
      <c r="U173" s="311">
        <f t="shared" ca="1" si="60"/>
        <v>0</v>
      </c>
      <c r="V173" s="306">
        <f t="shared" ca="1" si="61"/>
        <v>1.0848542453747514</v>
      </c>
      <c r="W173" s="304">
        <f t="shared" ca="1" si="62"/>
        <v>2.0636162499116306</v>
      </c>
      <c r="Y173" s="314" t="str">
        <f t="shared" ca="1" si="80"/>
        <v/>
      </c>
      <c r="Z173" s="315" t="str">
        <f t="shared" ca="1" si="81"/>
        <v/>
      </c>
      <c r="AA173" s="316" t="str">
        <f t="shared" ca="1" si="82"/>
        <v/>
      </c>
      <c r="AC173" s="310" t="e">
        <f t="shared" ca="1" si="83"/>
        <v>#N/A</v>
      </c>
      <c r="AD173" s="323" t="e">
        <f t="shared" ca="1" si="84"/>
        <v>#N/A</v>
      </c>
      <c r="AE173" s="324">
        <f t="shared" ca="1" si="63"/>
        <v>1213.4597228883727</v>
      </c>
      <c r="AG173" s="306">
        <f t="shared" ca="1" si="85"/>
        <v>-9.8076219989035636</v>
      </c>
      <c r="AH173" s="304">
        <f t="shared" ca="1" si="86"/>
        <v>-0.72998355988807939</v>
      </c>
    </row>
    <row r="174" spans="1:34" x14ac:dyDescent="0.2">
      <c r="A174" s="347">
        <f t="shared" ca="1" si="64"/>
        <v>0.1</v>
      </c>
      <c r="B174" s="304">
        <f t="shared" ca="1" si="65"/>
        <v>11.199999999999955</v>
      </c>
      <c r="D174" s="306">
        <f t="shared" ca="1" si="66"/>
        <v>-0.26746296614573101</v>
      </c>
      <c r="E174" s="307">
        <f t="shared" ca="1" si="67"/>
        <v>-10.440793137883551</v>
      </c>
      <c r="F174" s="304">
        <f t="shared" ca="1" si="68"/>
        <v>10.44421839039838</v>
      </c>
      <c r="G174" s="306">
        <f t="shared" ca="1" si="69"/>
        <v>11.892051677338738</v>
      </c>
      <c r="H174" s="307">
        <f t="shared" ca="1" si="70"/>
        <v>27.065591651625478</v>
      </c>
      <c r="I174" s="304">
        <f t="shared" ca="1" si="71"/>
        <v>29.56293531686314</v>
      </c>
      <c r="J174" s="306">
        <f t="shared" ca="1" si="72"/>
        <v>182.12676709246728</v>
      </c>
      <c r="K174" s="307">
        <f t="shared" ca="1" si="73"/>
        <v>1216.2184860192247</v>
      </c>
      <c r="L174" s="304">
        <f t="shared" ca="1" si="58"/>
        <v>1229.7794782099954</v>
      </c>
      <c r="M174" s="306">
        <f t="shared" ca="1" si="74"/>
        <v>1.1568098744881623</v>
      </c>
      <c r="N174" s="304">
        <f t="shared" ca="1" si="75"/>
        <v>66.280323507230179</v>
      </c>
      <c r="P174" s="310">
        <f t="shared" ca="1" si="76"/>
        <v>23</v>
      </c>
      <c r="Q174" s="304">
        <f t="shared" ca="1" si="77"/>
        <v>0</v>
      </c>
      <c r="R174" s="306">
        <f t="shared" ca="1" si="78"/>
        <v>0</v>
      </c>
      <c r="S174" s="307">
        <f t="shared" ca="1" si="79"/>
        <v>3.0118999999999994</v>
      </c>
      <c r="T174" s="304">
        <f t="shared" ca="1" si="59"/>
        <v>29.546738999999995</v>
      </c>
      <c r="U174" s="311">
        <f t="shared" ca="1" si="60"/>
        <v>0</v>
      </c>
      <c r="V174" s="306">
        <f t="shared" ca="1" si="61"/>
        <v>1.0845538930412766</v>
      </c>
      <c r="W174" s="304">
        <f t="shared" ca="1" si="62"/>
        <v>1.9341466738390278</v>
      </c>
      <c r="Y174" s="314" t="str">
        <f t="shared" ca="1" si="80"/>
        <v/>
      </c>
      <c r="Z174" s="315" t="str">
        <f t="shared" ca="1" si="81"/>
        <v/>
      </c>
      <c r="AA174" s="316" t="str">
        <f t="shared" ca="1" si="82"/>
        <v/>
      </c>
      <c r="AC174" s="310" t="e">
        <f t="shared" ca="1" si="83"/>
        <v>#N/A</v>
      </c>
      <c r="AD174" s="323" t="e">
        <f t="shared" ca="1" si="84"/>
        <v>#N/A</v>
      </c>
      <c r="AE174" s="324">
        <f t="shared" ca="1" si="63"/>
        <v>1216.2184860192247</v>
      </c>
      <c r="AG174" s="306">
        <f t="shared" ca="1" si="85"/>
        <v>-9.7168142407712299</v>
      </c>
      <c r="AH174" s="304">
        <f t="shared" ca="1" si="86"/>
        <v>-0.68515430456244597</v>
      </c>
    </row>
    <row r="175" spans="1:34" x14ac:dyDescent="0.2">
      <c r="A175" s="347">
        <f t="shared" ca="1" si="64"/>
        <v>0.1</v>
      </c>
      <c r="B175" s="304">
        <f t="shared" ca="1" si="65"/>
        <v>11.299999999999955</v>
      </c>
      <c r="D175" s="306">
        <f t="shared" ca="1" si="66"/>
        <v>-0.25832003530998904</v>
      </c>
      <c r="E175" s="307">
        <f t="shared" ca="1" si="67"/>
        <v>-10.397920804654479</v>
      </c>
      <c r="F175" s="304">
        <f t="shared" ca="1" si="68"/>
        <v>10.401129087772587</v>
      </c>
      <c r="G175" s="306">
        <f t="shared" ca="1" si="69"/>
        <v>11.866219673807739</v>
      </c>
      <c r="H175" s="307">
        <f t="shared" ca="1" si="70"/>
        <v>26.025799571160029</v>
      </c>
      <c r="I175" s="304">
        <f t="shared" ca="1" si="71"/>
        <v>28.603311218550473</v>
      </c>
      <c r="J175" s="306">
        <f t="shared" ca="1" si="72"/>
        <v>183.31468066002461</v>
      </c>
      <c r="K175" s="307">
        <f t="shared" ca="1" si="73"/>
        <v>1218.8730555803638</v>
      </c>
      <c r="L175" s="304">
        <f t="shared" ca="1" si="58"/>
        <v>1232.5809497819198</v>
      </c>
      <c r="M175" s="306">
        <f t="shared" ca="1" si="74"/>
        <v>1.1430131589977375</v>
      </c>
      <c r="N175" s="304">
        <f t="shared" ca="1" si="75"/>
        <v>65.489829938486068</v>
      </c>
      <c r="P175" s="310">
        <f t="shared" ca="1" si="76"/>
        <v>23</v>
      </c>
      <c r="Q175" s="304">
        <f t="shared" ca="1" si="77"/>
        <v>0</v>
      </c>
      <c r="R175" s="306">
        <f t="shared" ca="1" si="78"/>
        <v>0</v>
      </c>
      <c r="S175" s="307">
        <f t="shared" ca="1" si="79"/>
        <v>3.0118999999999994</v>
      </c>
      <c r="T175" s="304">
        <f t="shared" ca="1" si="59"/>
        <v>29.546738999999995</v>
      </c>
      <c r="U175" s="311">
        <f t="shared" ca="1" si="60"/>
        <v>0</v>
      </c>
      <c r="V175" s="306">
        <f t="shared" ca="1" si="61"/>
        <v>1.0842649582119757</v>
      </c>
      <c r="W175" s="304">
        <f t="shared" ca="1" si="62"/>
        <v>1.8101360034178364</v>
      </c>
      <c r="Y175" s="314" t="str">
        <f t="shared" ca="1" si="80"/>
        <v/>
      </c>
      <c r="Z175" s="315" t="str">
        <f t="shared" ca="1" si="81"/>
        <v/>
      </c>
      <c r="AA175" s="316" t="str">
        <f t="shared" ca="1" si="82"/>
        <v/>
      </c>
      <c r="AC175" s="310" t="e">
        <f t="shared" ca="1" si="83"/>
        <v>#N/A</v>
      </c>
      <c r="AD175" s="323" t="e">
        <f t="shared" ca="1" si="84"/>
        <v>#N/A</v>
      </c>
      <c r="AE175" s="324">
        <f t="shared" ca="1" si="63"/>
        <v>1218.8730555803638</v>
      </c>
      <c r="AG175" s="306">
        <f t="shared" ca="1" si="85"/>
        <v>-9.6234636609861841</v>
      </c>
      <c r="AH175" s="304">
        <f t="shared" ca="1" si="86"/>
        <v>-0.64216829039444479</v>
      </c>
    </row>
    <row r="176" spans="1:34" x14ac:dyDescent="0.2">
      <c r="A176" s="347">
        <f t="shared" ca="1" si="64"/>
        <v>0.1</v>
      </c>
      <c r="B176" s="304">
        <f t="shared" ca="1" si="65"/>
        <v>11.399999999999954</v>
      </c>
      <c r="D176" s="306">
        <f t="shared" ca="1" si="66"/>
        <v>-0.24932551830979766</v>
      </c>
      <c r="E176" s="307">
        <f t="shared" ca="1" si="67"/>
        <v>-10.35683767416082</v>
      </c>
      <c r="F176" s="304">
        <f t="shared" ca="1" si="68"/>
        <v>10.359838310658972</v>
      </c>
      <c r="G176" s="306">
        <f t="shared" ca="1" si="69"/>
        <v>11.841287121976759</v>
      </c>
      <c r="H176" s="307">
        <f t="shared" ca="1" si="70"/>
        <v>24.990115803743947</v>
      </c>
      <c r="I176" s="304">
        <f t="shared" ca="1" si="71"/>
        <v>27.65360679169402</v>
      </c>
      <c r="J176" s="306">
        <f t="shared" ca="1" si="72"/>
        <v>184.50005599981384</v>
      </c>
      <c r="K176" s="307">
        <f t="shared" ca="1" si="73"/>
        <v>1221.4238513491091</v>
      </c>
      <c r="L176" s="304">
        <f t="shared" ca="1" si="58"/>
        <v>1235.2799258906562</v>
      </c>
      <c r="M176" s="306">
        <f t="shared" ca="1" si="74"/>
        <v>1.1282958308028965</v>
      </c>
      <c r="N176" s="304">
        <f t="shared" ca="1" si="75"/>
        <v>64.646589147212794</v>
      </c>
      <c r="P176" s="310">
        <f t="shared" ca="1" si="76"/>
        <v>23</v>
      </c>
      <c r="Q176" s="304">
        <f t="shared" ca="1" si="77"/>
        <v>0</v>
      </c>
      <c r="R176" s="306">
        <f t="shared" ca="1" si="78"/>
        <v>0</v>
      </c>
      <c r="S176" s="307">
        <f t="shared" ca="1" si="79"/>
        <v>3.0118999999999994</v>
      </c>
      <c r="T176" s="304">
        <f t="shared" ca="1" si="59"/>
        <v>29.546738999999995</v>
      </c>
      <c r="U176" s="311">
        <f t="shared" ca="1" si="60"/>
        <v>0</v>
      </c>
      <c r="V176" s="306">
        <f t="shared" ca="1" si="61"/>
        <v>1.0839873866726868</v>
      </c>
      <c r="W176" s="304">
        <f t="shared" ca="1" si="62"/>
        <v>1.691495928126421</v>
      </c>
      <c r="Y176" s="314" t="str">
        <f t="shared" ca="1" si="80"/>
        <v/>
      </c>
      <c r="Z176" s="315" t="str">
        <f t="shared" ca="1" si="81"/>
        <v/>
      </c>
      <c r="AA176" s="316" t="str">
        <f t="shared" ca="1" si="82"/>
        <v/>
      </c>
      <c r="AC176" s="310" t="e">
        <f t="shared" ca="1" si="83"/>
        <v>#N/A</v>
      </c>
      <c r="AD176" s="323" t="e">
        <f t="shared" ca="1" si="84"/>
        <v>#N/A</v>
      </c>
      <c r="AE176" s="324">
        <f t="shared" ca="1" si="63"/>
        <v>1221.4238513491091</v>
      </c>
      <c r="AG176" s="306">
        <f t="shared" ca="1" si="85"/>
        <v>-9.5269925494698846</v>
      </c>
      <c r="AH176" s="304">
        <f t="shared" ca="1" si="86"/>
        <v>-0.60099472207504789</v>
      </c>
    </row>
    <row r="177" spans="1:34" x14ac:dyDescent="0.2">
      <c r="A177" s="347">
        <f t="shared" ca="1" si="64"/>
        <v>0.1</v>
      </c>
      <c r="B177" s="304">
        <f t="shared" ca="1" si="65"/>
        <v>11.499999999999954</v>
      </c>
      <c r="D177" s="306">
        <f t="shared" ca="1" si="66"/>
        <v>-0.24047921008909087</v>
      </c>
      <c r="E177" s="307">
        <f t="shared" ca="1" si="67"/>
        <v>-10.317512675489962</v>
      </c>
      <c r="F177" s="304">
        <f t="shared" ca="1" si="68"/>
        <v>10.320314823656355</v>
      </c>
      <c r="G177" s="306">
        <f t="shared" ca="1" si="69"/>
        <v>11.817239200967849</v>
      </c>
      <c r="H177" s="307">
        <f t="shared" ca="1" si="70"/>
        <v>23.958364536194949</v>
      </c>
      <c r="I177" s="304">
        <f t="shared" ca="1" si="71"/>
        <v>26.714235410771071</v>
      </c>
      <c r="J177" s="306">
        <f t="shared" ca="1" si="72"/>
        <v>185.68298231596106</v>
      </c>
      <c r="K177" s="307">
        <f t="shared" ca="1" si="73"/>
        <v>1223.8712753661061</v>
      </c>
      <c r="L177" s="304">
        <f t="shared" ca="1" si="58"/>
        <v>1237.8768390223677</v>
      </c>
      <c r="M177" s="306">
        <f t="shared" ca="1" si="74"/>
        <v>1.112570807931951</v>
      </c>
      <c r="N177" s="304">
        <f t="shared" ca="1" si="75"/>
        <v>63.745611703960925</v>
      </c>
      <c r="P177" s="310">
        <f t="shared" ca="1" si="76"/>
        <v>23</v>
      </c>
      <c r="Q177" s="304">
        <f t="shared" ca="1" si="77"/>
        <v>0</v>
      </c>
      <c r="R177" s="306">
        <f t="shared" ca="1" si="78"/>
        <v>0</v>
      </c>
      <c r="S177" s="307">
        <f t="shared" ca="1" si="79"/>
        <v>3.0118999999999994</v>
      </c>
      <c r="T177" s="304">
        <f t="shared" ca="1" si="59"/>
        <v>29.546738999999995</v>
      </c>
      <c r="U177" s="311">
        <f t="shared" ca="1" si="60"/>
        <v>0</v>
      </c>
      <c r="V177" s="306">
        <f t="shared" ca="1" si="61"/>
        <v>1.0837211265210036</v>
      </c>
      <c r="W177" s="304">
        <f t="shared" ca="1" si="62"/>
        <v>1.5781424376895297</v>
      </c>
      <c r="Y177" s="314" t="str">
        <f t="shared" ca="1" si="80"/>
        <v/>
      </c>
      <c r="Z177" s="315" t="str">
        <f t="shared" ca="1" si="81"/>
        <v/>
      </c>
      <c r="AA177" s="316" t="str">
        <f t="shared" ca="1" si="82"/>
        <v/>
      </c>
      <c r="AC177" s="310" t="e">
        <f t="shared" ca="1" si="83"/>
        <v>#N/A</v>
      </c>
      <c r="AD177" s="323" t="e">
        <f t="shared" ca="1" si="84"/>
        <v>#N/A</v>
      </c>
      <c r="AE177" s="324">
        <f t="shared" ca="1" si="63"/>
        <v>1223.8712753661061</v>
      </c>
      <c r="AG177" s="306">
        <f t="shared" ca="1" si="85"/>
        <v>-9.4267421209923192</v>
      </c>
      <c r="AH177" s="304">
        <f t="shared" ca="1" si="86"/>
        <v>-0.56160427906850208</v>
      </c>
    </row>
    <row r="178" spans="1:34" x14ac:dyDescent="0.2">
      <c r="A178" s="347">
        <f t="shared" ca="1" si="64"/>
        <v>0.1</v>
      </c>
      <c r="B178" s="304">
        <f t="shared" ca="1" si="65"/>
        <v>11.599999999999953</v>
      </c>
      <c r="D178" s="306">
        <f t="shared" ca="1" si="66"/>
        <v>-0.23178158469595597</v>
      </c>
      <c r="E178" s="307">
        <f t="shared" ca="1" si="67"/>
        <v>-10.27991582420265</v>
      </c>
      <c r="F178" s="304">
        <f t="shared" ca="1" si="68"/>
        <v>10.282528485528072</v>
      </c>
      <c r="G178" s="306">
        <f t="shared" ca="1" si="69"/>
        <v>11.794061042498253</v>
      </c>
      <c r="H178" s="307">
        <f t="shared" ca="1" si="70"/>
        <v>22.930372953774686</v>
      </c>
      <c r="I178" s="304">
        <f t="shared" ca="1" si="71"/>
        <v>25.785691374740697</v>
      </c>
      <c r="J178" s="306">
        <f t="shared" ca="1" si="72"/>
        <v>186.86354732813436</v>
      </c>
      <c r="K178" s="307">
        <f t="shared" ca="1" si="73"/>
        <v>1226.2157122406047</v>
      </c>
      <c r="L178" s="304">
        <f t="shared" ca="1" si="58"/>
        <v>1240.3721047596109</v>
      </c>
      <c r="M178" s="306">
        <f t="shared" ca="1" si="74"/>
        <v>1.0957408121476704</v>
      </c>
      <c r="N178" s="304">
        <f t="shared" ca="1" si="75"/>
        <v>62.78132397629868</v>
      </c>
      <c r="P178" s="310">
        <f t="shared" ca="1" si="76"/>
        <v>23</v>
      </c>
      <c r="Q178" s="304">
        <f t="shared" ca="1" si="77"/>
        <v>0</v>
      </c>
      <c r="R178" s="306">
        <f t="shared" ca="1" si="78"/>
        <v>0</v>
      </c>
      <c r="S178" s="307">
        <f t="shared" ca="1" si="79"/>
        <v>3.0118999999999994</v>
      </c>
      <c r="T178" s="304">
        <f t="shared" ca="1" si="59"/>
        <v>29.546738999999995</v>
      </c>
      <c r="U178" s="311">
        <f t="shared" ca="1" si="60"/>
        <v>0</v>
      </c>
      <c r="V178" s="306">
        <f t="shared" ca="1" si="61"/>
        <v>1.0834661281258429</v>
      </c>
      <c r="W178" s="304">
        <f t="shared" ca="1" si="62"/>
        <v>1.469995687778479</v>
      </c>
      <c r="Y178" s="314" t="str">
        <f t="shared" ca="1" si="80"/>
        <v/>
      </c>
      <c r="Z178" s="315" t="str">
        <f t="shared" ca="1" si="81"/>
        <v/>
      </c>
      <c r="AA178" s="316" t="str">
        <f t="shared" ca="1" si="82"/>
        <v/>
      </c>
      <c r="AC178" s="310" t="e">
        <f t="shared" ca="1" si="83"/>
        <v>#N/A</v>
      </c>
      <c r="AD178" s="323" t="e">
        <f t="shared" ca="1" si="84"/>
        <v>#N/A</v>
      </c>
      <c r="AE178" s="324">
        <f t="shared" ca="1" si="63"/>
        <v>1226.2157122406047</v>
      </c>
      <c r="AG178" s="306">
        <f t="shared" ca="1" si="85"/>
        <v>-9.321958323612364</v>
      </c>
      <c r="AH178" s="304">
        <f t="shared" ca="1" si="86"/>
        <v>-0.5239690685910986</v>
      </c>
    </row>
    <row r="179" spans="1:34" x14ac:dyDescent="0.2">
      <c r="A179" s="347">
        <f t="shared" ca="1" si="64"/>
        <v>0.1</v>
      </c>
      <c r="B179" s="304">
        <f t="shared" ca="1" si="65"/>
        <v>11.699999999999953</v>
      </c>
      <c r="D179" s="306">
        <f t="shared" ca="1" si="66"/>
        <v>-0.22323387763668273</v>
      </c>
      <c r="E179" s="307">
        <f t="shared" ca="1" si="67"/>
        <v>-10.244018108917821</v>
      </c>
      <c r="F179" s="304">
        <f t="shared" ca="1" si="68"/>
        <v>10.246450135532841</v>
      </c>
      <c r="G179" s="306">
        <f t="shared" ca="1" si="69"/>
        <v>11.771737654734585</v>
      </c>
      <c r="H179" s="307">
        <f t="shared" ca="1" si="70"/>
        <v>21.905971142882905</v>
      </c>
      <c r="I179" s="304">
        <f t="shared" ca="1" si="71"/>
        <v>24.868562063873227</v>
      </c>
      <c r="J179" s="306">
        <f t="shared" ca="1" si="72"/>
        <v>188.04183726299601</v>
      </c>
      <c r="K179" s="307">
        <f t="shared" ca="1" si="73"/>
        <v>1228.4575294454376</v>
      </c>
      <c r="L179" s="304">
        <f t="shared" ca="1" si="58"/>
        <v>1242.7661220891207</v>
      </c>
      <c r="M179" s="306">
        <f t="shared" ca="1" si="74"/>
        <v>1.077697075075859</v>
      </c>
      <c r="N179" s="304">
        <f t="shared" ca="1" si="75"/>
        <v>61.747493995440145</v>
      </c>
      <c r="P179" s="310">
        <f t="shared" ca="1" si="76"/>
        <v>23</v>
      </c>
      <c r="Q179" s="304">
        <f t="shared" ca="1" si="77"/>
        <v>0</v>
      </c>
      <c r="R179" s="306">
        <f t="shared" ca="1" si="78"/>
        <v>0</v>
      </c>
      <c r="S179" s="307">
        <f t="shared" ca="1" si="79"/>
        <v>3.0118999999999994</v>
      </c>
      <c r="T179" s="304">
        <f t="shared" ca="1" si="59"/>
        <v>29.546738999999995</v>
      </c>
      <c r="U179" s="311">
        <f t="shared" ca="1" si="60"/>
        <v>0</v>
      </c>
      <c r="V179" s="306">
        <f t="shared" ca="1" si="61"/>
        <v>1.0832223440885136</v>
      </c>
      <c r="W179" s="304">
        <f t="shared" ca="1" si="62"/>
        <v>1.3669798725609574</v>
      </c>
      <c r="Y179" s="314" t="str">
        <f t="shared" ca="1" si="80"/>
        <v/>
      </c>
      <c r="Z179" s="315" t="str">
        <f t="shared" ca="1" si="81"/>
        <v/>
      </c>
      <c r="AA179" s="316" t="str">
        <f t="shared" ca="1" si="82"/>
        <v/>
      </c>
      <c r="AC179" s="310" t="e">
        <f t="shared" ca="1" si="83"/>
        <v>#N/A</v>
      </c>
      <c r="AD179" s="323" t="e">
        <f t="shared" ca="1" si="84"/>
        <v>#N/A</v>
      </c>
      <c r="AE179" s="324">
        <f t="shared" ca="1" si="63"/>
        <v>1228.4575294454376</v>
      </c>
      <c r="AG179" s="306">
        <f t="shared" ca="1" si="85"/>
        <v>-9.2117751007828712</v>
      </c>
      <c r="AH179" s="304">
        <f t="shared" ca="1" si="86"/>
        <v>-0.4880625810214414</v>
      </c>
    </row>
    <row r="180" spans="1:34" x14ac:dyDescent="0.2">
      <c r="A180" s="347">
        <f t="shared" ca="1" si="64"/>
        <v>0.1</v>
      </c>
      <c r="B180" s="304">
        <f t="shared" ca="1" si="65"/>
        <v>11.799999999999953</v>
      </c>
      <c r="D180" s="306">
        <f t="shared" ca="1" si="66"/>
        <v>-0.21483818363592228</v>
      </c>
      <c r="E180" s="307">
        <f t="shared" ca="1" si="67"/>
        <v>-10.209791363786046</v>
      </c>
      <c r="F180" s="304">
        <f t="shared" ca="1" si="68"/>
        <v>10.212051465655081</v>
      </c>
      <c r="G180" s="306">
        <f t="shared" ca="1" si="69"/>
        <v>11.750253836370993</v>
      </c>
      <c r="H180" s="307">
        <f t="shared" ca="1" si="70"/>
        <v>20.884992006504302</v>
      </c>
      <c r="I180" s="304">
        <f t="shared" ca="1" si="71"/>
        <v>23.963542232543581</v>
      </c>
      <c r="J180" s="306">
        <f t="shared" ca="1" si="72"/>
        <v>189.21793683755129</v>
      </c>
      <c r="K180" s="307">
        <f t="shared" ca="1" si="73"/>
        <v>1230.5970776029069</v>
      </c>
      <c r="L180" s="304">
        <f t="shared" ca="1" si="58"/>
        <v>1245.0592736998003</v>
      </c>
      <c r="M180" s="306">
        <f t="shared" ca="1" si="74"/>
        <v>1.0583179093532771</v>
      </c>
      <c r="N180" s="304">
        <f t="shared" ca="1" si="75"/>
        <v>60.63714958905161</v>
      </c>
      <c r="P180" s="310">
        <f t="shared" ca="1" si="76"/>
        <v>23</v>
      </c>
      <c r="Q180" s="304">
        <f t="shared" ca="1" si="77"/>
        <v>0</v>
      </c>
      <c r="R180" s="306">
        <f t="shared" ca="1" si="78"/>
        <v>0</v>
      </c>
      <c r="S180" s="307">
        <f t="shared" ca="1" si="79"/>
        <v>3.0118999999999994</v>
      </c>
      <c r="T180" s="304">
        <f t="shared" ca="1" si="59"/>
        <v>29.546738999999995</v>
      </c>
      <c r="U180" s="311">
        <f t="shared" ca="1" si="60"/>
        <v>0</v>
      </c>
      <c r="V180" s="306">
        <f t="shared" ca="1" si="61"/>
        <v>1.082989729205132</v>
      </c>
      <c r="W180" s="304">
        <f t="shared" ca="1" si="62"/>
        <v>1.2690231036242543</v>
      </c>
      <c r="Y180" s="314" t="str">
        <f t="shared" ca="1" si="80"/>
        <v/>
      </c>
      <c r="Z180" s="315" t="str">
        <f t="shared" ca="1" si="81"/>
        <v/>
      </c>
      <c r="AA180" s="316" t="str">
        <f t="shared" ca="1" si="82"/>
        <v/>
      </c>
      <c r="AC180" s="310" t="e">
        <f t="shared" ca="1" si="83"/>
        <v>#N/A</v>
      </c>
      <c r="AD180" s="323" t="e">
        <f t="shared" ca="1" si="84"/>
        <v>#N/A</v>
      </c>
      <c r="AE180" s="324">
        <f t="shared" ca="1" si="63"/>
        <v>1230.5970776029069</v>
      </c>
      <c r="AG180" s="306">
        <f t="shared" ca="1" si="85"/>
        <v>-9.0951946938063628</v>
      </c>
      <c r="AH180" s="304">
        <f t="shared" ca="1" si="86"/>
        <v>-0.45385964758489916</v>
      </c>
    </row>
    <row r="181" spans="1:34" x14ac:dyDescent="0.2">
      <c r="A181" s="347">
        <f t="shared" ca="1" si="64"/>
        <v>0.1</v>
      </c>
      <c r="B181" s="304">
        <f t="shared" ca="1" si="65"/>
        <v>11.899999999999952</v>
      </c>
      <c r="D181" s="306">
        <f t="shared" ca="1" si="66"/>
        <v>-0.20659757244029239</v>
      </c>
      <c r="E181" s="307">
        <f t="shared" ca="1" si="67"/>
        <v>-10.177208122400129</v>
      </c>
      <c r="F181" s="304">
        <f t="shared" ca="1" si="68"/>
        <v>10.179304874282201</v>
      </c>
      <c r="G181" s="306">
        <f t="shared" ca="1" si="69"/>
        <v>11.729594079126963</v>
      </c>
      <c r="H181" s="307">
        <f t="shared" ca="1" si="70"/>
        <v>19.867271194264287</v>
      </c>
      <c r="I181" s="304">
        <f t="shared" ca="1" si="71"/>
        <v>23.071450798931867</v>
      </c>
      <c r="J181" s="306">
        <f t="shared" ca="1" si="72"/>
        <v>190.39192923332618</v>
      </c>
      <c r="K181" s="307">
        <f t="shared" ca="1" si="73"/>
        <v>1232.6346907629454</v>
      </c>
      <c r="L181" s="304">
        <f t="shared" ca="1" si="58"/>
        <v>1247.2519262720944</v>
      </c>
      <c r="M181" s="306">
        <f t="shared" ca="1" si="74"/>
        <v>1.037467153400786</v>
      </c>
      <c r="N181" s="304">
        <f t="shared" ca="1" si="75"/>
        <v>59.442489273316589</v>
      </c>
      <c r="P181" s="310">
        <f t="shared" ca="1" si="76"/>
        <v>23</v>
      </c>
      <c r="Q181" s="304">
        <f t="shared" ca="1" si="77"/>
        <v>0</v>
      </c>
      <c r="R181" s="306">
        <f t="shared" ca="1" si="78"/>
        <v>0</v>
      </c>
      <c r="S181" s="307">
        <f t="shared" ca="1" si="79"/>
        <v>3.0118999999999994</v>
      </c>
      <c r="T181" s="304">
        <f t="shared" ca="1" si="59"/>
        <v>29.546738999999995</v>
      </c>
      <c r="U181" s="311">
        <f t="shared" ca="1" si="60"/>
        <v>0</v>
      </c>
      <c r="V181" s="306">
        <f t="shared" ca="1" si="61"/>
        <v>1.0827682404302366</v>
      </c>
      <c r="W181" s="304">
        <f t="shared" ca="1" si="62"/>
        <v>1.1760572947849441</v>
      </c>
      <c r="Y181" s="314" t="str">
        <f t="shared" ca="1" si="80"/>
        <v/>
      </c>
      <c r="Z181" s="315" t="str">
        <f t="shared" ca="1" si="81"/>
        <v/>
      </c>
      <c r="AA181" s="316" t="str">
        <f t="shared" ca="1" si="82"/>
        <v/>
      </c>
      <c r="AC181" s="310" t="e">
        <f t="shared" ca="1" si="83"/>
        <v>#N/A</v>
      </c>
      <c r="AD181" s="323" t="e">
        <f t="shared" ca="1" si="84"/>
        <v>#N/A</v>
      </c>
      <c r="AE181" s="324">
        <f t="shared" ca="1" si="63"/>
        <v>1232.6346907629454</v>
      </c>
      <c r="AG181" s="306">
        <f t="shared" ca="1" si="85"/>
        <v>-8.9710645495079699</v>
      </c>
      <c r="AH181" s="304">
        <f t="shared" ca="1" si="86"/>
        <v>-0.42133640015414009</v>
      </c>
    </row>
    <row r="182" spans="1:34" x14ac:dyDescent="0.2">
      <c r="A182" s="347">
        <f t="shared" ca="1" si="64"/>
        <v>0.1</v>
      </c>
      <c r="B182" s="304">
        <f t="shared" ca="1" si="65"/>
        <v>11.999999999999952</v>
      </c>
      <c r="D182" s="306">
        <f t="shared" ca="1" si="66"/>
        <v>-0.19851622566067031</v>
      </c>
      <c r="E182" s="307">
        <f t="shared" ca="1" si="67"/>
        <v>-10.146241447492262</v>
      </c>
      <c r="F182" s="304">
        <f t="shared" ca="1" si="68"/>
        <v>10.148183295677134</v>
      </c>
      <c r="G182" s="306">
        <f t="shared" ca="1" si="69"/>
        <v>11.709742456560896</v>
      </c>
      <c r="H182" s="307">
        <f t="shared" ca="1" si="70"/>
        <v>18.85264704951506</v>
      </c>
      <c r="I182" s="304">
        <f t="shared" ca="1" si="71"/>
        <v>22.193250531920143</v>
      </c>
      <c r="J182" s="306">
        <f t="shared" ca="1" si="72"/>
        <v>191.56389606011058</v>
      </c>
      <c r="K182" s="307">
        <f t="shared" ca="1" si="73"/>
        <v>1234.5706866751343</v>
      </c>
      <c r="L182" s="304">
        <f t="shared" ca="1" si="58"/>
        <v>1249.3444307600853</v>
      </c>
      <c r="M182" s="306">
        <f t="shared" ca="1" si="74"/>
        <v>1.0149925140621328</v>
      </c>
      <c r="N182" s="304">
        <f t="shared" ca="1" si="75"/>
        <v>58.154787293133069</v>
      </c>
      <c r="P182" s="310">
        <f t="shared" ca="1" si="76"/>
        <v>23</v>
      </c>
      <c r="Q182" s="304">
        <f t="shared" ca="1" si="77"/>
        <v>0</v>
      </c>
      <c r="R182" s="306">
        <f t="shared" ca="1" si="78"/>
        <v>0</v>
      </c>
      <c r="S182" s="307">
        <f t="shared" ca="1" si="79"/>
        <v>3.0118999999999994</v>
      </c>
      <c r="T182" s="304">
        <f t="shared" ca="1" si="59"/>
        <v>29.546738999999995</v>
      </c>
      <c r="U182" s="311">
        <f t="shared" ca="1" si="60"/>
        <v>0</v>
      </c>
      <c r="V182" s="306">
        <f t="shared" ca="1" si="61"/>
        <v>1.0825578368414059</v>
      </c>
      <c r="W182" s="304">
        <f t="shared" ca="1" si="62"/>
        <v>1.0880180522772074</v>
      </c>
      <c r="Y182" s="314" t="str">
        <f t="shared" ca="1" si="80"/>
        <v/>
      </c>
      <c r="Z182" s="315" t="str">
        <f t="shared" ca="1" si="81"/>
        <v/>
      </c>
      <c r="AA182" s="316" t="str">
        <f t="shared" ca="1" si="82"/>
        <v/>
      </c>
      <c r="AC182" s="310">
        <f t="shared" ca="1" si="83"/>
        <v>11.999999999999952</v>
      </c>
      <c r="AD182" s="323">
        <f t="shared" ca="1" si="84"/>
        <v>191.56389606011058</v>
      </c>
      <c r="AE182" s="324">
        <f t="shared" ca="1" si="63"/>
        <v>1234.5706866751343</v>
      </c>
      <c r="AG182" s="306">
        <f t="shared" ca="1" si="85"/>
        <v>-8.8380504096592674</v>
      </c>
      <c r="AH182" s="304">
        <f t="shared" ca="1" si="86"/>
        <v>-0.39047023300406536</v>
      </c>
    </row>
    <row r="183" spans="1:34" x14ac:dyDescent="0.2">
      <c r="A183" s="347">
        <f t="shared" ca="1" si="64"/>
        <v>0.1</v>
      </c>
      <c r="B183" s="304">
        <f t="shared" ca="1" si="65"/>
        <v>12.099999999999952</v>
      </c>
      <c r="D183" s="306">
        <f t="shared" ca="1" si="66"/>
        <v>-0.19059959797112547</v>
      </c>
      <c r="E183" s="307">
        <f t="shared" ca="1" si="67"/>
        <v>-10.116864729233715</v>
      </c>
      <c r="F183" s="304">
        <f t="shared" ca="1" si="68"/>
        <v>10.118659998061004</v>
      </c>
      <c r="G183" s="306">
        <f t="shared" ca="1" si="69"/>
        <v>11.690682496763783</v>
      </c>
      <c r="H183" s="307">
        <f t="shared" ca="1" si="70"/>
        <v>17.840960576591687</v>
      </c>
      <c r="I183" s="304">
        <f t="shared" ca="1" si="71"/>
        <v>21.330071062601686</v>
      </c>
      <c r="J183" s="306">
        <f t="shared" ca="1" si="72"/>
        <v>192.73391730777681</v>
      </c>
      <c r="K183" s="307">
        <f t="shared" ca="1" si="73"/>
        <v>1236.4053670564397</v>
      </c>
      <c r="L183" s="304">
        <f t="shared" ca="1" si="58"/>
        <v>1251.3371226678964</v>
      </c>
      <c r="M183" s="306">
        <f t="shared" ca="1" si="74"/>
        <v>0.99072385590511136</v>
      </c>
      <c r="N183" s="304">
        <f t="shared" ca="1" si="75"/>
        <v>56.764295606290005</v>
      </c>
      <c r="P183" s="310">
        <f t="shared" ca="1" si="76"/>
        <v>23</v>
      </c>
      <c r="Q183" s="304">
        <f t="shared" ca="1" si="77"/>
        <v>0</v>
      </c>
      <c r="R183" s="306">
        <f t="shared" ca="1" si="78"/>
        <v>0</v>
      </c>
      <c r="S183" s="307">
        <f t="shared" ca="1" si="79"/>
        <v>3.0118999999999994</v>
      </c>
      <c r="T183" s="304">
        <f t="shared" ca="1" si="59"/>
        <v>29.546738999999995</v>
      </c>
      <c r="U183" s="311">
        <f t="shared" ca="1" si="60"/>
        <v>0</v>
      </c>
      <c r="V183" s="306">
        <f t="shared" ca="1" si="61"/>
        <v>1.0823584796046795</v>
      </c>
      <c r="W183" s="304">
        <f t="shared" ca="1" si="62"/>
        <v>1.0048445697786006</v>
      </c>
      <c r="Y183" s="314" t="str">
        <f t="shared" ca="1" si="80"/>
        <v/>
      </c>
      <c r="Z183" s="315" t="str">
        <f t="shared" ca="1" si="81"/>
        <v/>
      </c>
      <c r="AA183" s="316" t="str">
        <f t="shared" ca="1" si="82"/>
        <v/>
      </c>
      <c r="AC183" s="310" t="e">
        <f t="shared" ca="1" si="83"/>
        <v>#N/A</v>
      </c>
      <c r="AD183" s="323" t="e">
        <f t="shared" ca="1" si="84"/>
        <v>#N/A</v>
      </c>
      <c r="AE183" s="324">
        <f t="shared" ca="1" si="63"/>
        <v>1236.4053670564397</v>
      </c>
      <c r="AG183" s="306">
        <f t="shared" ca="1" si="85"/>
        <v>-8.6946052321161282</v>
      </c>
      <c r="AH183" s="304">
        <f t="shared" ca="1" si="86"/>
        <v>-0.36123976635253746</v>
      </c>
    </row>
    <row r="184" spans="1:34" x14ac:dyDescent="0.2">
      <c r="A184" s="347">
        <f t="shared" ca="1" si="64"/>
        <v>0.1</v>
      </c>
      <c r="B184" s="304">
        <f t="shared" ca="1" si="65"/>
        <v>12.199999999999951</v>
      </c>
      <c r="D184" s="306">
        <f t="shared" ca="1" si="66"/>
        <v>-0.18285460620016622</v>
      </c>
      <c r="E184" s="307">
        <f t="shared" ca="1" si="67"/>
        <v>-10.089051443007579</v>
      </c>
      <c r="F184" s="304">
        <f t="shared" ca="1" si="68"/>
        <v>10.090708341175159</v>
      </c>
      <c r="G184" s="306">
        <f t="shared" ca="1" si="69"/>
        <v>11.672397036143765</v>
      </c>
      <c r="H184" s="307">
        <f t="shared" ca="1" si="70"/>
        <v>16.832055432290929</v>
      </c>
      <c r="I184" s="304">
        <f t="shared" ca="1" si="71"/>
        <v>20.483235648820045</v>
      </c>
      <c r="J184" s="306">
        <f t="shared" ca="1" si="72"/>
        <v>193.90207128442219</v>
      </c>
      <c r="K184" s="307">
        <f t="shared" ca="1" si="73"/>
        <v>1238.1390178568838</v>
      </c>
      <c r="L184" s="304">
        <f t="shared" ca="1" si="58"/>
        <v>1253.2303223222768</v>
      </c>
      <c r="M184" s="306">
        <f t="shared" ca="1" si="74"/>
        <v>0.96447152344572828</v>
      </c>
      <c r="N184" s="304">
        <f t="shared" ca="1" si="75"/>
        <v>55.260147753993053</v>
      </c>
      <c r="P184" s="310">
        <f t="shared" ca="1" si="76"/>
        <v>23</v>
      </c>
      <c r="Q184" s="304">
        <f t="shared" ca="1" si="77"/>
        <v>0</v>
      </c>
      <c r="R184" s="306">
        <f t="shared" ca="1" si="78"/>
        <v>0</v>
      </c>
      <c r="S184" s="307">
        <f t="shared" ca="1" si="79"/>
        <v>3.0118999999999994</v>
      </c>
      <c r="T184" s="304">
        <f t="shared" ca="1" si="59"/>
        <v>29.546738999999995</v>
      </c>
      <c r="U184" s="311">
        <f t="shared" ca="1" si="60"/>
        <v>0</v>
      </c>
      <c r="V184" s="306">
        <f t="shared" ca="1" si="61"/>
        <v>1.0821701319405213</v>
      </c>
      <c r="W184" s="304">
        <f t="shared" ca="1" si="62"/>
        <v>0.92647952768324182</v>
      </c>
      <c r="Y184" s="314" t="str">
        <f t="shared" ca="1" si="80"/>
        <v/>
      </c>
      <c r="Z184" s="315" t="str">
        <f t="shared" ca="1" si="81"/>
        <v/>
      </c>
      <c r="AA184" s="316" t="str">
        <f t="shared" ca="1" si="82"/>
        <v/>
      </c>
      <c r="AC184" s="310" t="e">
        <f t="shared" ca="1" si="83"/>
        <v>#N/A</v>
      </c>
      <c r="AD184" s="323" t="e">
        <f t="shared" ca="1" si="84"/>
        <v>#N/A</v>
      </c>
      <c r="AE184" s="324">
        <f t="shared" ca="1" si="63"/>
        <v>1238.1390178568838</v>
      </c>
      <c r="AG184" s="306">
        <f t="shared" ca="1" si="85"/>
        <v>-8.53893377380267</v>
      </c>
      <c r="AH184" s="304">
        <f t="shared" ca="1" si="86"/>
        <v>-0.33362481150722162</v>
      </c>
    </row>
    <row r="185" spans="1:34" x14ac:dyDescent="0.2">
      <c r="A185" s="347">
        <f t="shared" ca="1" si="64"/>
        <v>0.1</v>
      </c>
      <c r="B185" s="304">
        <f t="shared" ca="1" si="65"/>
        <v>12.299999999999951</v>
      </c>
      <c r="D185" s="306">
        <f t="shared" ca="1" si="66"/>
        <v>-0.17528984984546947</v>
      </c>
      <c r="E185" s="307">
        <f t="shared" ca="1" si="67"/>
        <v>-10.06277485508595</v>
      </c>
      <c r="F185" s="304">
        <f t="shared" ca="1" si="68"/>
        <v>10.064301481752667</v>
      </c>
      <c r="G185" s="306">
        <f t="shared" ca="1" si="69"/>
        <v>11.654868051159218</v>
      </c>
      <c r="H185" s="307">
        <f t="shared" ca="1" si="70"/>
        <v>15.825777946782335</v>
      </c>
      <c r="I185" s="304">
        <f t="shared" ca="1" si="71"/>
        <v>19.654292073508877</v>
      </c>
      <c r="J185" s="306">
        <f t="shared" ca="1" si="72"/>
        <v>195.06843453878733</v>
      </c>
      <c r="K185" s="307">
        <f t="shared" ca="1" si="73"/>
        <v>1239.7719095258374</v>
      </c>
      <c r="L185" s="304">
        <f t="shared" ca="1" si="58"/>
        <v>1255.0243351436475</v>
      </c>
      <c r="M185" s="306">
        <f t="shared" ca="1" si="74"/>
        <v>0.93602483826305649</v>
      </c>
      <c r="N185" s="304">
        <f t="shared" ca="1" si="75"/>
        <v>53.630272751888626</v>
      </c>
      <c r="P185" s="310">
        <f t="shared" ca="1" si="76"/>
        <v>23</v>
      </c>
      <c r="Q185" s="304">
        <f t="shared" ca="1" si="77"/>
        <v>0</v>
      </c>
      <c r="R185" s="306">
        <f t="shared" ca="1" si="78"/>
        <v>0</v>
      </c>
      <c r="S185" s="307">
        <f t="shared" ca="1" si="79"/>
        <v>3.0118999999999994</v>
      </c>
      <c r="T185" s="304">
        <f t="shared" ca="1" si="59"/>
        <v>29.546738999999995</v>
      </c>
      <c r="U185" s="311">
        <f t="shared" ca="1" si="60"/>
        <v>0</v>
      </c>
      <c r="V185" s="306">
        <f t="shared" ca="1" si="61"/>
        <v>1.0819927590900336</v>
      </c>
      <c r="W185" s="304">
        <f t="shared" ca="1" si="62"/>
        <v>0.85286899596421983</v>
      </c>
      <c r="Y185" s="314" t="str">
        <f t="shared" ca="1" si="80"/>
        <v/>
      </c>
      <c r="Z185" s="315" t="str">
        <f t="shared" ca="1" si="81"/>
        <v/>
      </c>
      <c r="AA185" s="316" t="str">
        <f t="shared" ca="1" si="82"/>
        <v/>
      </c>
      <c r="AC185" s="310" t="e">
        <f t="shared" ca="1" si="83"/>
        <v>#N/A</v>
      </c>
      <c r="AD185" s="323" t="e">
        <f t="shared" ca="1" si="84"/>
        <v>#N/A</v>
      </c>
      <c r="AE185" s="324">
        <f t="shared" ca="1" si="63"/>
        <v>1239.7719095258374</v>
      </c>
      <c r="AG185" s="306">
        <f t="shared" ca="1" si="85"/>
        <v>-8.3689530221826711</v>
      </c>
      <c r="AH185" s="304">
        <f t="shared" ca="1" si="86"/>
        <v>-0.30760633742263754</v>
      </c>
    </row>
    <row r="186" spans="1:34" x14ac:dyDescent="0.2">
      <c r="A186" s="347">
        <f t="shared" ca="1" si="64"/>
        <v>0.1</v>
      </c>
      <c r="B186" s="304">
        <f t="shared" ca="1" si="65"/>
        <v>12.399999999999951</v>
      </c>
      <c r="D186" s="306">
        <f t="shared" ca="1" si="66"/>
        <v>-0.16791586612711545</v>
      </c>
      <c r="E186" s="307">
        <f t="shared" ca="1" si="67"/>
        <v>-10.038007661640155</v>
      </c>
      <c r="F186" s="304">
        <f t="shared" ca="1" si="68"/>
        <v>10.039412012326403</v>
      </c>
      <c r="G186" s="306">
        <f t="shared" ca="1" si="69"/>
        <v>11.638076464546506</v>
      </c>
      <c r="H186" s="307">
        <f t="shared" ca="1" si="70"/>
        <v>14.821977180618319</v>
      </c>
      <c r="I186" s="304">
        <f t="shared" ca="1" si="71"/>
        <v>18.845047926110496</v>
      </c>
      <c r="J186" s="306">
        <f t="shared" ca="1" si="72"/>
        <v>196.2330817645726</v>
      </c>
      <c r="K186" s="307">
        <f t="shared" ca="1" si="73"/>
        <v>1241.3042972822075</v>
      </c>
      <c r="L186" s="304">
        <f t="shared" ca="1" si="58"/>
        <v>1256.7194519184052</v>
      </c>
      <c r="M186" s="306">
        <f t="shared" ca="1" si="74"/>
        <v>0.90515099370454166</v>
      </c>
      <c r="N186" s="304">
        <f t="shared" ca="1" si="75"/>
        <v>51.861331761342782</v>
      </c>
      <c r="P186" s="310">
        <f t="shared" ca="1" si="76"/>
        <v>23</v>
      </c>
      <c r="Q186" s="304">
        <f t="shared" ca="1" si="77"/>
        <v>0</v>
      </c>
      <c r="R186" s="306">
        <f t="shared" ca="1" si="78"/>
        <v>0</v>
      </c>
      <c r="S186" s="307">
        <f t="shared" ca="1" si="79"/>
        <v>3.0118999999999994</v>
      </c>
      <c r="T186" s="304">
        <f t="shared" ca="1" si="59"/>
        <v>29.546738999999995</v>
      </c>
      <c r="U186" s="311">
        <f t="shared" ca="1" si="60"/>
        <v>0</v>
      </c>
      <c r="V186" s="306">
        <f t="shared" ca="1" si="61"/>
        <v>1.0818263282810499</v>
      </c>
      <c r="W186" s="304">
        <f t="shared" ca="1" si="62"/>
        <v>0.78396233987478159</v>
      </c>
      <c r="Y186" s="314" t="str">
        <f t="shared" ca="1" si="80"/>
        <v/>
      </c>
      <c r="Z186" s="315" t="str">
        <f t="shared" ca="1" si="81"/>
        <v/>
      </c>
      <c r="AA186" s="316" t="str">
        <f t="shared" ca="1" si="82"/>
        <v/>
      </c>
      <c r="AC186" s="310" t="e">
        <f t="shared" ca="1" si="83"/>
        <v>#N/A</v>
      </c>
      <c r="AD186" s="323" t="e">
        <f t="shared" ca="1" si="84"/>
        <v>#N/A</v>
      </c>
      <c r="AE186" s="324">
        <f t="shared" ca="1" si="63"/>
        <v>1241.3042972822075</v>
      </c>
      <c r="AG186" s="306">
        <f t="shared" ca="1" si="85"/>
        <v>-8.1822492991941171</v>
      </c>
      <c r="AH186" s="304">
        <f t="shared" ca="1" si="86"/>
        <v>-0.28316643844889272</v>
      </c>
    </row>
    <row r="187" spans="1:34" x14ac:dyDescent="0.2">
      <c r="A187" s="347">
        <f t="shared" ca="1" si="64"/>
        <v>0.1</v>
      </c>
      <c r="B187" s="304">
        <f t="shared" ca="1" si="65"/>
        <v>12.49999999999995</v>
      </c>
      <c r="D187" s="306">
        <f t="shared" ca="1" si="66"/>
        <v>-0.16074542157098157</v>
      </c>
      <c r="E187" s="307">
        <f t="shared" ca="1" si="67"/>
        <v>-10.014721542917513</v>
      </c>
      <c r="F187" s="304">
        <f t="shared" ca="1" si="68"/>
        <v>10.016011515205649</v>
      </c>
      <c r="G187" s="306">
        <f t="shared" ca="1" si="69"/>
        <v>11.622001922389408</v>
      </c>
      <c r="H187" s="307">
        <f t="shared" ca="1" si="70"/>
        <v>13.820505026326568</v>
      </c>
      <c r="I187" s="304">
        <f t="shared" ca="1" si="71"/>
        <v>18.05761024794646</v>
      </c>
      <c r="J187" s="306">
        <f t="shared" ca="1" si="72"/>
        <v>197.39608568391941</v>
      </c>
      <c r="K187" s="307">
        <f t="shared" ca="1" si="73"/>
        <v>1242.7364213925548</v>
      </c>
      <c r="L187" s="304">
        <f t="shared" ca="1" si="58"/>
        <v>1258.3159490759492</v>
      </c>
      <c r="M187" s="306">
        <f t="shared" ca="1" si="74"/>
        <v>0.87159468354895397</v>
      </c>
      <c r="N187" s="304">
        <f t="shared" ca="1" si="75"/>
        <v>49.93869681339563</v>
      </c>
      <c r="P187" s="310">
        <f t="shared" ca="1" si="76"/>
        <v>23</v>
      </c>
      <c r="Q187" s="304">
        <f t="shared" ca="1" si="77"/>
        <v>0</v>
      </c>
      <c r="R187" s="306">
        <f t="shared" ca="1" si="78"/>
        <v>0</v>
      </c>
      <c r="S187" s="307">
        <f t="shared" ca="1" si="79"/>
        <v>3.0118999999999994</v>
      </c>
      <c r="T187" s="304">
        <f t="shared" ca="1" si="59"/>
        <v>29.546738999999995</v>
      </c>
      <c r="U187" s="311">
        <f t="shared" ca="1" si="60"/>
        <v>0</v>
      </c>
      <c r="V187" s="306">
        <f t="shared" ca="1" si="61"/>
        <v>1.0816708086936684</v>
      </c>
      <c r="W187" s="304">
        <f t="shared" ca="1" si="62"/>
        <v>0.71971212761574255</v>
      </c>
      <c r="Y187" s="314" t="str">
        <f t="shared" ca="1" si="80"/>
        <v/>
      </c>
      <c r="Z187" s="315" t="str">
        <f t="shared" ca="1" si="81"/>
        <v/>
      </c>
      <c r="AA187" s="316" t="str">
        <f t="shared" ca="1" si="82"/>
        <v/>
      </c>
      <c r="AC187" s="310" t="e">
        <f t="shared" ca="1" si="83"/>
        <v>#N/A</v>
      </c>
      <c r="AD187" s="323" t="e">
        <f t="shared" ca="1" si="84"/>
        <v>#N/A</v>
      </c>
      <c r="AE187" s="324">
        <f t="shared" ca="1" si="63"/>
        <v>1242.7364213925548</v>
      </c>
      <c r="AG187" s="306">
        <f t="shared" ca="1" si="85"/>
        <v>-7.9760339308387085</v>
      </c>
      <c r="AH187" s="304">
        <f t="shared" ca="1" si="86"/>
        <v>-0.26028830302293626</v>
      </c>
    </row>
    <row r="188" spans="1:34" x14ac:dyDescent="0.2">
      <c r="A188" s="347">
        <f t="shared" ca="1" si="64"/>
        <v>0.1</v>
      </c>
      <c r="B188" s="304">
        <f t="shared" ca="1" si="65"/>
        <v>12.59999999999995</v>
      </c>
      <c r="D188" s="306">
        <f t="shared" ca="1" si="66"/>
        <v>-0.15379383983854961</v>
      </c>
      <c r="E188" s="307">
        <f t="shared" ca="1" si="67"/>
        <v>-9.9928866103017953</v>
      </c>
      <c r="F188" s="304">
        <f t="shared" ca="1" si="68"/>
        <v>9.9940700093365962</v>
      </c>
      <c r="G188" s="306">
        <f t="shared" ca="1" si="69"/>
        <v>11.606622538405553</v>
      </c>
      <c r="H188" s="307">
        <f t="shared" ca="1" si="70"/>
        <v>12.821216365296388</v>
      </c>
      <c r="I188" s="304">
        <f t="shared" ca="1" si="71"/>
        <v>17.294429040438647</v>
      </c>
      <c r="J188" s="306">
        <f t="shared" ca="1" si="72"/>
        <v>198.55751690695917</v>
      </c>
      <c r="K188" s="307">
        <f t="shared" ca="1" si="73"/>
        <v>1244.068507462136</v>
      </c>
      <c r="L188" s="304">
        <f t="shared" ca="1" si="58"/>
        <v>1259.8140889747679</v>
      </c>
      <c r="M188" s="306">
        <f t="shared" ca="1" si="74"/>
        <v>0.83507895538386656</v>
      </c>
      <c r="N188" s="304">
        <f t="shared" ca="1" si="75"/>
        <v>47.846499703689126</v>
      </c>
      <c r="P188" s="310">
        <f t="shared" ca="1" si="76"/>
        <v>23</v>
      </c>
      <c r="Q188" s="304">
        <f t="shared" ca="1" si="77"/>
        <v>0</v>
      </c>
      <c r="R188" s="306">
        <f t="shared" ca="1" si="78"/>
        <v>0</v>
      </c>
      <c r="S188" s="307">
        <f t="shared" ca="1" si="79"/>
        <v>3.0118999999999994</v>
      </c>
      <c r="T188" s="304">
        <f t="shared" ca="1" si="59"/>
        <v>29.546738999999995</v>
      </c>
      <c r="U188" s="311">
        <f t="shared" ca="1" si="60"/>
        <v>0</v>
      </c>
      <c r="V188" s="306">
        <f t="shared" ca="1" si="61"/>
        <v>1.081526171424668</v>
      </c>
      <c r="W188" s="304">
        <f t="shared" ca="1" si="62"/>
        <v>0.66007403893780825</v>
      </c>
      <c r="Y188" s="314" t="str">
        <f t="shared" ca="1" si="80"/>
        <v/>
      </c>
      <c r="Z188" s="315" t="str">
        <f t="shared" ca="1" si="81"/>
        <v/>
      </c>
      <c r="AA188" s="316" t="str">
        <f t="shared" ca="1" si="82"/>
        <v/>
      </c>
      <c r="AC188" s="310" t="e">
        <f t="shared" ca="1" si="83"/>
        <v>#N/A</v>
      </c>
      <c r="AD188" s="323" t="e">
        <f t="shared" ca="1" si="84"/>
        <v>#N/A</v>
      </c>
      <c r="AE188" s="324">
        <f t="shared" ca="1" si="63"/>
        <v>1244.068507462136</v>
      </c>
      <c r="AG188" s="306">
        <f t="shared" ca="1" si="85"/>
        <v>-7.7471010840624199</v>
      </c>
      <c r="AH188" s="304">
        <f t="shared" ca="1" si="86"/>
        <v>-0.2389561830126308</v>
      </c>
    </row>
    <row r="189" spans="1:34" x14ac:dyDescent="0.2">
      <c r="A189" s="347">
        <f t="shared" ca="1" si="64"/>
        <v>0.1</v>
      </c>
      <c r="B189" s="304">
        <f t="shared" ca="1" si="65"/>
        <v>12.69999999999995</v>
      </c>
      <c r="D189" s="306">
        <f t="shared" ca="1" si="66"/>
        <v>-0.14707936145040054</v>
      </c>
      <c r="E189" s="307">
        <f t="shared" ca="1" si="67"/>
        <v>-9.9724707196073137</v>
      </c>
      <c r="F189" s="304">
        <f t="shared" ca="1" si="68"/>
        <v>9.9735552633947879</v>
      </c>
      <c r="G189" s="306">
        <f t="shared" ca="1" si="69"/>
        <v>11.591914602260513</v>
      </c>
      <c r="H189" s="307">
        <f t="shared" ca="1" si="70"/>
        <v>11.823969293335658</v>
      </c>
      <c r="I189" s="304">
        <f t="shared" ca="1" si="71"/>
        <v>16.558343334882419</v>
      </c>
      <c r="J189" s="306">
        <f t="shared" ca="1" si="72"/>
        <v>199.71744376399246</v>
      </c>
      <c r="K189" s="307">
        <f t="shared" ca="1" si="73"/>
        <v>1245.3007667450677</v>
      </c>
      <c r="L189" s="304">
        <f t="shared" ca="1" si="58"/>
        <v>1261.2141202030198</v>
      </c>
      <c r="M189" s="306">
        <f t="shared" ca="1" si="74"/>
        <v>0.79530797913587703</v>
      </c>
      <c r="N189" s="304">
        <f t="shared" ca="1" si="75"/>
        <v>45.567790617564285</v>
      </c>
      <c r="P189" s="310">
        <f t="shared" ca="1" si="76"/>
        <v>23</v>
      </c>
      <c r="Q189" s="304">
        <f t="shared" ca="1" si="77"/>
        <v>0</v>
      </c>
      <c r="R189" s="306">
        <f t="shared" ca="1" si="78"/>
        <v>0</v>
      </c>
      <c r="S189" s="307">
        <f t="shared" ca="1" si="79"/>
        <v>3.0118999999999994</v>
      </c>
      <c r="T189" s="304">
        <f t="shared" ca="1" si="59"/>
        <v>29.546738999999995</v>
      </c>
      <c r="U189" s="311">
        <f t="shared" ca="1" si="60"/>
        <v>0</v>
      </c>
      <c r="V189" s="306">
        <f t="shared" ca="1" si="61"/>
        <v>1.0813923894501376</v>
      </c>
      <c r="W189" s="304">
        <f t="shared" ca="1" si="62"/>
        <v>0.60500677344468878</v>
      </c>
      <c r="Y189" s="314" t="str">
        <f t="shared" ca="1" si="80"/>
        <v/>
      </c>
      <c r="Z189" s="315" t="str">
        <f t="shared" ca="1" si="81"/>
        <v/>
      </c>
      <c r="AA189" s="316" t="str">
        <f t="shared" ca="1" si="82"/>
        <v/>
      </c>
      <c r="AC189" s="310" t="e">
        <f t="shared" ca="1" si="83"/>
        <v>#N/A</v>
      </c>
      <c r="AD189" s="323" t="e">
        <f t="shared" ca="1" si="84"/>
        <v>#N/A</v>
      </c>
      <c r="AE189" s="324">
        <f t="shared" ca="1" si="63"/>
        <v>1245.3007667450677</v>
      </c>
      <c r="AG189" s="306">
        <f t="shared" ca="1" si="85"/>
        <v>-7.4917939829788445</v>
      </c>
      <c r="AH189" s="304">
        <f t="shared" ca="1" si="86"/>
        <v>-0.21915536337123026</v>
      </c>
    </row>
    <row r="190" spans="1:34" x14ac:dyDescent="0.2">
      <c r="A190" s="347">
        <f t="shared" ca="1" si="64"/>
        <v>0.1</v>
      </c>
      <c r="B190" s="304">
        <f t="shared" ca="1" si="65"/>
        <v>12.799999999999949</v>
      </c>
      <c r="D190" s="306">
        <f t="shared" ca="1" si="66"/>
        <v>-0.14062352431407704</v>
      </c>
      <c r="E190" s="307">
        <f t="shared" ca="1" si="67"/>
        <v>-9.9534386199744826</v>
      </c>
      <c r="F190" s="304">
        <f t="shared" ca="1" si="68"/>
        <v>9.9544319444752869</v>
      </c>
      <c r="G190" s="306">
        <f t="shared" ca="1" si="69"/>
        <v>11.577852249829105</v>
      </c>
      <c r="H190" s="307">
        <f t="shared" ca="1" si="70"/>
        <v>10.82862543133821</v>
      </c>
      <c r="I190" s="304">
        <f t="shared" ca="1" si="71"/>
        <v>15.852627272824449</v>
      </c>
      <c r="J190" s="306">
        <f t="shared" ca="1" si="72"/>
        <v>200.87593210659693</v>
      </c>
      <c r="K190" s="307">
        <f t="shared" ca="1" si="73"/>
        <v>1246.4333964813013</v>
      </c>
      <c r="L190" s="304">
        <f t="shared" ca="1" si="58"/>
        <v>1262.5162779004504</v>
      </c>
      <c r="M190" s="306">
        <f t="shared" ca="1" si="74"/>
        <v>0.7519726611716101</v>
      </c>
      <c r="N190" s="304">
        <f t="shared" ca="1" si="75"/>
        <v>43.08485979435433</v>
      </c>
      <c r="P190" s="310">
        <f t="shared" ca="1" si="76"/>
        <v>23</v>
      </c>
      <c r="Q190" s="304">
        <f t="shared" ca="1" si="77"/>
        <v>0</v>
      </c>
      <c r="R190" s="306">
        <f t="shared" ca="1" si="78"/>
        <v>0</v>
      </c>
      <c r="S190" s="307">
        <f t="shared" ca="1" si="79"/>
        <v>3.0118999999999994</v>
      </c>
      <c r="T190" s="304">
        <f t="shared" ca="1" si="59"/>
        <v>29.546738999999995</v>
      </c>
      <c r="U190" s="311">
        <f t="shared" ca="1" si="60"/>
        <v>0</v>
      </c>
      <c r="V190" s="306">
        <f t="shared" ca="1" si="61"/>
        <v>1.0812694375854663</v>
      </c>
      <c r="W190" s="304">
        <f t="shared" ca="1" si="62"/>
        <v>0.55447195710877684</v>
      </c>
      <c r="Y190" s="314" t="str">
        <f t="shared" ca="1" si="80"/>
        <v/>
      </c>
      <c r="Z190" s="315" t="str">
        <f t="shared" ca="1" si="81"/>
        <v/>
      </c>
      <c r="AA190" s="316" t="str">
        <f t="shared" ca="1" si="82"/>
        <v/>
      </c>
      <c r="AC190" s="310" t="e">
        <f t="shared" ca="1" si="83"/>
        <v>#N/A</v>
      </c>
      <c r="AD190" s="323" t="e">
        <f t="shared" ca="1" si="84"/>
        <v>#N/A</v>
      </c>
      <c r="AE190" s="324">
        <f t="shared" ca="1" si="63"/>
        <v>1246.4333964813013</v>
      </c>
      <c r="AG190" s="306">
        <f t="shared" ca="1" si="85"/>
        <v>-7.2059895170330739</v>
      </c>
      <c r="AH190" s="304">
        <f t="shared" ca="1" si="86"/>
        <v>-0.200872131692516</v>
      </c>
    </row>
    <row r="191" spans="1:34" x14ac:dyDescent="0.2">
      <c r="A191" s="347">
        <f t="shared" ca="1" si="64"/>
        <v>0.1</v>
      </c>
      <c r="B191" s="304">
        <f t="shared" ca="1" si="65"/>
        <v>12.899999999999949</v>
      </c>
      <c r="D191" s="306">
        <f t="shared" ca="1" si="66"/>
        <v>-0.13445154346964955</v>
      </c>
      <c r="E191" s="307">
        <f t="shared" ca="1" si="67"/>
        <v>-9.9357509053909041</v>
      </c>
      <c r="F191" s="304">
        <f t="shared" ca="1" si="68"/>
        <v>9.9366605694024557</v>
      </c>
      <c r="G191" s="306">
        <f t="shared" ca="1" si="69"/>
        <v>11.564407095482141</v>
      </c>
      <c r="H191" s="307">
        <f t="shared" ca="1" si="70"/>
        <v>9.8350503407991194</v>
      </c>
      <c r="I191" s="304">
        <f t="shared" ca="1" si="71"/>
        <v>15.181031805384327</v>
      </c>
      <c r="J191" s="306">
        <f t="shared" ca="1" si="72"/>
        <v>202.0330450738625</v>
      </c>
      <c r="K191" s="307">
        <f t="shared" ca="1" si="73"/>
        <v>1247.4665802699083</v>
      </c>
      <c r="L191" s="304">
        <f t="shared" ca="1" si="58"/>
        <v>1263.7207841102072</v>
      </c>
      <c r="M191" s="306">
        <f t="shared" ca="1" si="74"/>
        <v>0.70476028871017915</v>
      </c>
      <c r="N191" s="304">
        <f t="shared" ca="1" si="75"/>
        <v>40.379790111514666</v>
      </c>
      <c r="P191" s="310">
        <f t="shared" ca="1" si="76"/>
        <v>23</v>
      </c>
      <c r="Q191" s="304">
        <f t="shared" ca="1" si="77"/>
        <v>0</v>
      </c>
      <c r="R191" s="306">
        <f t="shared" ca="1" si="78"/>
        <v>0</v>
      </c>
      <c r="S191" s="307">
        <f t="shared" ca="1" si="79"/>
        <v>3.0118999999999994</v>
      </c>
      <c r="T191" s="304">
        <f t="shared" ca="1" si="59"/>
        <v>29.546738999999995</v>
      </c>
      <c r="U191" s="311">
        <f t="shared" ca="1" si="60"/>
        <v>0</v>
      </c>
      <c r="V191" s="306">
        <f t="shared" ca="1" si="61"/>
        <v>1.0811572924416644</v>
      </c>
      <c r="W191" s="304">
        <f t="shared" ca="1" si="62"/>
        <v>0.50843404520046176</v>
      </c>
      <c r="Y191" s="314" t="str">
        <f t="shared" ca="1" si="80"/>
        <v/>
      </c>
      <c r="Z191" s="315" t="str">
        <f t="shared" ca="1" si="81"/>
        <v/>
      </c>
      <c r="AA191" s="316" t="str">
        <f t="shared" ca="1" si="82"/>
        <v/>
      </c>
      <c r="AC191" s="310" t="e">
        <f t="shared" ca="1" si="83"/>
        <v>#N/A</v>
      </c>
      <c r="AD191" s="323" t="e">
        <f t="shared" ca="1" si="84"/>
        <v>#N/A</v>
      </c>
      <c r="AE191" s="324">
        <f t="shared" ca="1" si="63"/>
        <v>1247.4665802699083</v>
      </c>
      <c r="AG191" s="306">
        <f t="shared" ca="1" si="85"/>
        <v>-6.8851164643047857</v>
      </c>
      <c r="AH191" s="304">
        <f t="shared" ca="1" si="86"/>
        <v>-0.18409374717247484</v>
      </c>
    </row>
    <row r="192" spans="1:34" x14ac:dyDescent="0.2">
      <c r="A192" s="347">
        <f t="shared" ca="1" si="64"/>
        <v>0.1</v>
      </c>
      <c r="B192" s="304">
        <f t="shared" ca="1" si="65"/>
        <v>12.999999999999948</v>
      </c>
      <c r="D192" s="306">
        <f t="shared" ca="1" si="66"/>
        <v>-0.12859265303410897</v>
      </c>
      <c r="E192" s="307">
        <f t="shared" ca="1" si="67"/>
        <v>-9.9193627373721096</v>
      </c>
      <c r="F192" s="304">
        <f t="shared" ca="1" si="68"/>
        <v>9.9201962271913082</v>
      </c>
      <c r="G192" s="306">
        <f t="shared" ca="1" si="69"/>
        <v>11.55154783017873</v>
      </c>
      <c r="H192" s="307">
        <f t="shared" ca="1" si="70"/>
        <v>8.8431140670619079</v>
      </c>
      <c r="I192" s="304">
        <f t="shared" ca="1" si="71"/>
        <v>14.547815082546764</v>
      </c>
      <c r="J192" s="306">
        <f t="shared" ca="1" si="72"/>
        <v>203.18884282014554</v>
      </c>
      <c r="K192" s="307">
        <f t="shared" ca="1" si="73"/>
        <v>1248.4004884903013</v>
      </c>
      <c r="L192" s="304">
        <f t="shared" ca="1" si="58"/>
        <v>1264.8278481712096</v>
      </c>
      <c r="M192" s="306">
        <f t="shared" ca="1" si="74"/>
        <v>0.65336959316303544</v>
      </c>
      <c r="N192" s="304">
        <f t="shared" ca="1" si="75"/>
        <v>37.435320150421582</v>
      </c>
      <c r="P192" s="310">
        <f t="shared" ca="1" si="76"/>
        <v>23</v>
      </c>
      <c r="Q192" s="304">
        <f t="shared" ca="1" si="77"/>
        <v>0</v>
      </c>
      <c r="R192" s="306">
        <f t="shared" ca="1" si="78"/>
        <v>0</v>
      </c>
      <c r="S192" s="307">
        <f t="shared" ca="1" si="79"/>
        <v>3.0118999999999994</v>
      </c>
      <c r="T192" s="304">
        <f t="shared" ca="1" si="59"/>
        <v>29.546738999999995</v>
      </c>
      <c r="U192" s="311">
        <f t="shared" ca="1" si="60"/>
        <v>0</v>
      </c>
      <c r="V192" s="306">
        <f t="shared" ca="1" si="61"/>
        <v>1.0810559323767457</v>
      </c>
      <c r="W192" s="304">
        <f t="shared" ca="1" si="62"/>
        <v>0.46686021946455519</v>
      </c>
      <c r="Y192" s="314" t="str">
        <f t="shared" ca="1" si="80"/>
        <v/>
      </c>
      <c r="Z192" s="315" t="str">
        <f t="shared" ca="1" si="81"/>
        <v/>
      </c>
      <c r="AA192" s="316" t="str">
        <f t="shared" ca="1" si="82"/>
        <v/>
      </c>
      <c r="AC192" s="310">
        <f t="shared" ca="1" si="83"/>
        <v>12.999999999999948</v>
      </c>
      <c r="AD192" s="323">
        <f t="shared" ca="1" si="84"/>
        <v>203.18884282014554</v>
      </c>
      <c r="AE192" s="324">
        <f t="shared" ca="1" si="63"/>
        <v>1248.4004884903013</v>
      </c>
      <c r="AG192" s="306">
        <f t="shared" ca="1" si="85"/>
        <v>-6.5242291123286895</v>
      </c>
      <c r="AH192" s="304">
        <f t="shared" ca="1" si="86"/>
        <v>-0.16880840838024566</v>
      </c>
    </row>
    <row r="193" spans="1:34" x14ac:dyDescent="0.2">
      <c r="A193" s="347">
        <f t="shared" ca="1" si="64"/>
        <v>0.1</v>
      </c>
      <c r="B193" s="304">
        <f t="shared" ca="1" si="65"/>
        <v>13.099999999999948</v>
      </c>
      <c r="D193" s="306">
        <f t="shared" ca="1" si="66"/>
        <v>-0.12308035209553658</v>
      </c>
      <c r="E193" s="307">
        <f t="shared" ca="1" si="67"/>
        <v>-9.9042223162641001</v>
      </c>
      <c r="F193" s="304">
        <f t="shared" ca="1" si="68"/>
        <v>9.9049870501205479</v>
      </c>
      <c r="G193" s="306">
        <f t="shared" ca="1" si="69"/>
        <v>11.539239794969177</v>
      </c>
      <c r="H193" s="307">
        <f t="shared" ca="1" si="70"/>
        <v>7.8526918354354978</v>
      </c>
      <c r="I193" s="304">
        <f t="shared" ca="1" si="71"/>
        <v>13.957751398707302</v>
      </c>
      <c r="J193" s="306">
        <f t="shared" ca="1" si="72"/>
        <v>204.34338220140293</v>
      </c>
      <c r="K193" s="307">
        <f t="shared" ca="1" si="73"/>
        <v>1249.2352787854261</v>
      </c>
      <c r="L193" s="304">
        <f t="shared" ca="1" si="58"/>
        <v>1265.8376671641629</v>
      </c>
      <c r="M193" s="306">
        <f t="shared" ca="1" si="74"/>
        <v>0.59753264776012371</v>
      </c>
      <c r="N193" s="304">
        <f t="shared" ca="1" si="75"/>
        <v>34.236098837932332</v>
      </c>
      <c r="P193" s="310">
        <f t="shared" ca="1" si="76"/>
        <v>23</v>
      </c>
      <c r="Q193" s="304">
        <f t="shared" ca="1" si="77"/>
        <v>0</v>
      </c>
      <c r="R193" s="306">
        <f t="shared" ca="1" si="78"/>
        <v>0</v>
      </c>
      <c r="S193" s="307">
        <f t="shared" ca="1" si="79"/>
        <v>3.0118999999999994</v>
      </c>
      <c r="T193" s="304">
        <f t="shared" ca="1" si="59"/>
        <v>29.546738999999995</v>
      </c>
      <c r="U193" s="311">
        <f t="shared" ca="1" si="60"/>
        <v>0</v>
      </c>
      <c r="V193" s="306">
        <f t="shared" ca="1" si="61"/>
        <v>1.0809653374406409</v>
      </c>
      <c r="W193" s="304">
        <f t="shared" ca="1" si="62"/>
        <v>0.42972027696293807</v>
      </c>
      <c r="Y193" s="314" t="str">
        <f t="shared" ca="1" si="80"/>
        <v/>
      </c>
      <c r="Z193" s="315" t="str">
        <f t="shared" ca="1" si="81"/>
        <v/>
      </c>
      <c r="AA193" s="316" t="str">
        <f t="shared" ca="1" si="82"/>
        <v/>
      </c>
      <c r="AC193" s="310" t="e">
        <f t="shared" ca="1" si="83"/>
        <v>#N/A</v>
      </c>
      <c r="AD193" s="323" t="e">
        <f t="shared" ca="1" si="84"/>
        <v>#N/A</v>
      </c>
      <c r="AE193" s="324">
        <f t="shared" ca="1" si="63"/>
        <v>1249.2352787854261</v>
      </c>
      <c r="AG193" s="306">
        <f t="shared" ca="1" si="85"/>
        <v>-6.1181652198227443</v>
      </c>
      <c r="AH193" s="304">
        <f t="shared" ca="1" si="86"/>
        <v>-0.15500521911901302</v>
      </c>
    </row>
    <row r="194" spans="1:34" x14ac:dyDescent="0.2">
      <c r="A194" s="347">
        <f t="shared" ca="1" si="64"/>
        <v>0.1</v>
      </c>
      <c r="B194" s="304">
        <f t="shared" ca="1" si="65"/>
        <v>13.199999999999948</v>
      </c>
      <c r="D194" s="306">
        <f t="shared" ca="1" si="66"/>
        <v>-0.11795246955644653</v>
      </c>
      <c r="E194" s="307">
        <f t="shared" ca="1" si="67"/>
        <v>-9.8902691001411718</v>
      </c>
      <c r="F194" s="304">
        <f t="shared" ca="1" si="68"/>
        <v>9.8909724323891286</v>
      </c>
      <c r="G194" s="306">
        <f t="shared" ca="1" si="69"/>
        <v>11.527444548013532</v>
      </c>
      <c r="H194" s="307">
        <f t="shared" ca="1" si="70"/>
        <v>6.8636649254213804</v>
      </c>
      <c r="I194" s="304">
        <f t="shared" ca="1" si="71"/>
        <v>13.416105024036842</v>
      </c>
      <c r="J194" s="306">
        <f t="shared" ca="1" si="72"/>
        <v>205.49671641855207</v>
      </c>
      <c r="K194" s="307">
        <f t="shared" ca="1" si="73"/>
        <v>1249.9710966234688</v>
      </c>
      <c r="L194" s="304">
        <f t="shared" ca="1" si="58"/>
        <v>1266.7504264269596</v>
      </c>
      <c r="M194" s="306">
        <f t="shared" ca="1" si="74"/>
        <v>0.53704465647382538</v>
      </c>
      <c r="N194" s="304">
        <f t="shared" ca="1" si="75"/>
        <v>30.770392226003338</v>
      </c>
      <c r="P194" s="310">
        <f t="shared" ca="1" si="76"/>
        <v>23</v>
      </c>
      <c r="Q194" s="304">
        <f t="shared" ca="1" si="77"/>
        <v>0</v>
      </c>
      <c r="R194" s="306">
        <f t="shared" ca="1" si="78"/>
        <v>0</v>
      </c>
      <c r="S194" s="307">
        <f t="shared" ca="1" si="79"/>
        <v>3.0118999999999994</v>
      </c>
      <c r="T194" s="304">
        <f t="shared" ca="1" si="59"/>
        <v>29.546738999999995</v>
      </c>
      <c r="U194" s="311">
        <f t="shared" ca="1" si="60"/>
        <v>0</v>
      </c>
      <c r="V194" s="306">
        <f t="shared" ca="1" si="61"/>
        <v>1.0808854893118367</v>
      </c>
      <c r="W194" s="304">
        <f t="shared" ca="1" si="62"/>
        <v>0.39698650756964132</v>
      </c>
      <c r="Y194" s="314" t="str">
        <f t="shared" ca="1" si="80"/>
        <v/>
      </c>
      <c r="Z194" s="315" t="str">
        <f t="shared" ca="1" si="81"/>
        <v/>
      </c>
      <c r="AA194" s="316" t="str">
        <f t="shared" ca="1" si="82"/>
        <v/>
      </c>
      <c r="AC194" s="310" t="e">
        <f t="shared" ca="1" si="83"/>
        <v>#N/A</v>
      </c>
      <c r="AD194" s="323" t="e">
        <f t="shared" ca="1" si="84"/>
        <v>#N/A</v>
      </c>
      <c r="AE194" s="324">
        <f t="shared" ca="1" si="63"/>
        <v>1249.9710966234688</v>
      </c>
      <c r="AG194" s="306">
        <f t="shared" ca="1" si="85"/>
        <v>-5.6618229531497626</v>
      </c>
      <c r="AH194" s="304">
        <f t="shared" ca="1" si="86"/>
        <v>-0.14267415151995025</v>
      </c>
    </row>
    <row r="195" spans="1:34" x14ac:dyDescent="0.2">
      <c r="A195" s="347">
        <f t="shared" ca="1" si="64"/>
        <v>0.1</v>
      </c>
      <c r="B195" s="304">
        <f t="shared" ca="1" si="65"/>
        <v>13.299999999999947</v>
      </c>
      <c r="D195" s="306">
        <f t="shared" ca="1" si="66"/>
        <v>-0.1132509335056146</v>
      </c>
      <c r="E195" s="307">
        <f t="shared" ca="1" si="67"/>
        <v>-9.8774318108264225</v>
      </c>
      <c r="F195" s="304">
        <f t="shared" ca="1" si="68"/>
        <v>9.87808103588271</v>
      </c>
      <c r="G195" s="306">
        <f t="shared" ca="1" si="69"/>
        <v>11.51611945466297</v>
      </c>
      <c r="H195" s="307">
        <f t="shared" ca="1" si="70"/>
        <v>5.8759217443387382</v>
      </c>
      <c r="I195" s="304">
        <f t="shared" ca="1" si="71"/>
        <v>12.928552263871611</v>
      </c>
      <c r="J195" s="306">
        <f t="shared" ca="1" si="72"/>
        <v>206.64889461868589</v>
      </c>
      <c r="K195" s="307">
        <f t="shared" ca="1" si="73"/>
        <v>1250.6080759569568</v>
      </c>
      <c r="L195" s="304">
        <f t="shared" ca="1" si="58"/>
        <v>1267.56630015786</v>
      </c>
      <c r="M195" s="306">
        <f t="shared" ca="1" si="74"/>
        <v>0.47180166669027962</v>
      </c>
      <c r="N195" s="304">
        <f t="shared" ca="1" si="75"/>
        <v>27.032244268591018</v>
      </c>
      <c r="P195" s="310">
        <f t="shared" ca="1" si="76"/>
        <v>23</v>
      </c>
      <c r="Q195" s="304">
        <f t="shared" ca="1" si="77"/>
        <v>0</v>
      </c>
      <c r="R195" s="306">
        <f t="shared" ca="1" si="78"/>
        <v>0</v>
      </c>
      <c r="S195" s="307">
        <f t="shared" ca="1" si="79"/>
        <v>3.0118999999999994</v>
      </c>
      <c r="T195" s="304">
        <f t="shared" ca="1" si="59"/>
        <v>29.546738999999995</v>
      </c>
      <c r="U195" s="311">
        <f t="shared" ca="1" si="60"/>
        <v>0</v>
      </c>
      <c r="V195" s="306">
        <f t="shared" ca="1" si="61"/>
        <v>1.0808163712236942</v>
      </c>
      <c r="W195" s="304">
        <f t="shared" ca="1" si="62"/>
        <v>0.36863355671002945</v>
      </c>
      <c r="Y195" s="314" t="str">
        <f t="shared" ca="1" si="80"/>
        <v/>
      </c>
      <c r="Z195" s="315" t="str">
        <f t="shared" ca="1" si="81"/>
        <v/>
      </c>
      <c r="AA195" s="316" t="str">
        <f t="shared" ca="1" si="82"/>
        <v/>
      </c>
      <c r="AC195" s="310" t="e">
        <f t="shared" ca="1" si="83"/>
        <v>#N/A</v>
      </c>
      <c r="AD195" s="323" t="e">
        <f t="shared" ca="1" si="84"/>
        <v>#N/A</v>
      </c>
      <c r="AE195" s="324">
        <f t="shared" ca="1" si="63"/>
        <v>1250.6080759569568</v>
      </c>
      <c r="AG195" s="306">
        <f t="shared" ca="1" si="85"/>
        <v>-5.1505914723687294</v>
      </c>
      <c r="AH195" s="304">
        <f t="shared" ca="1" si="86"/>
        <v>-0.13180600536858508</v>
      </c>
    </row>
    <row r="196" spans="1:34" x14ac:dyDescent="0.2">
      <c r="A196" s="347">
        <f t="shared" ca="1" si="64"/>
        <v>0.1</v>
      </c>
      <c r="B196" s="304">
        <f t="shared" ca="1" si="65"/>
        <v>13.399999999999947</v>
      </c>
      <c r="D196" s="306">
        <f t="shared" ca="1" si="66"/>
        <v>-0.10902110603638879</v>
      </c>
      <c r="E196" s="307">
        <f t="shared" ca="1" si="67"/>
        <v>-9.8656263322964843</v>
      </c>
      <c r="F196" s="304">
        <f t="shared" ca="1" si="68"/>
        <v>9.866228688311617</v>
      </c>
      <c r="G196" s="306">
        <f t="shared" ca="1" si="69"/>
        <v>11.505217344059332</v>
      </c>
      <c r="H196" s="307">
        <f t="shared" ca="1" si="70"/>
        <v>4.8893591111090897</v>
      </c>
      <c r="I196" s="304">
        <f t="shared" ca="1" si="71"/>
        <v>12.501034303265836</v>
      </c>
      <c r="J196" s="306">
        <f t="shared" ca="1" si="72"/>
        <v>207.79996145862199</v>
      </c>
      <c r="K196" s="307">
        <f t="shared" ca="1" si="73"/>
        <v>1251.1463399997292</v>
      </c>
      <c r="L196" s="304">
        <f t="shared" ref="L196:L259" ca="1" si="87">SQRT(pos_x^2+pos_z^2)</f>
        <v>1268.285452126974</v>
      </c>
      <c r="M196" s="306">
        <f t="shared" ca="1" si="74"/>
        <v>0.401844272193916</v>
      </c>
      <c r="N196" s="304">
        <f t="shared" ca="1" si="75"/>
        <v>23.023980818217648</v>
      </c>
      <c r="P196" s="310">
        <f t="shared" ca="1" si="76"/>
        <v>23</v>
      </c>
      <c r="Q196" s="304">
        <f t="shared" ca="1" si="77"/>
        <v>0</v>
      </c>
      <c r="R196" s="306">
        <f t="shared" ca="1" si="78"/>
        <v>0</v>
      </c>
      <c r="S196" s="307">
        <f t="shared" ca="1" si="79"/>
        <v>3.0118999999999994</v>
      </c>
      <c r="T196" s="304">
        <f t="shared" ref="T196:T259" ca="1" si="88">m*g</f>
        <v>29.546738999999995</v>
      </c>
      <c r="U196" s="311">
        <f t="shared" ref="U196:U259" ca="1" si="89">IF(pos_xz&lt;L_rampe,Poids*COS(Beta),0)</f>
        <v>0</v>
      </c>
      <c r="V196" s="306">
        <f t="shared" ref="V196:V259" ca="1" si="90">Rho_moyen*(20000-Alt_rampe-pos_z)/(20000+Alt_rampe+pos_z)</f>
        <v>1.0807579678781989</v>
      </c>
      <c r="W196" s="304">
        <f t="shared" ref="W196:W259" ca="1" si="91">1/2*Rho*Sref*Cx*vit_xz^2</f>
        <v>0.34463826967618616</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1251.1463399997292</v>
      </c>
      <c r="AG196" s="306">
        <f t="shared" ca="1" si="85"/>
        <v>-4.5809574930643162</v>
      </c>
      <c r="AH196" s="304">
        <f t="shared" ca="1" si="86"/>
        <v>-0.12239236253196638</v>
      </c>
    </row>
    <row r="197" spans="1:34" x14ac:dyDescent="0.2">
      <c r="A197" s="347">
        <f t="shared" ref="A197:A260" ca="1" si="93">IF(B196+0.01&lt;=T_ini+ROUNDUP(Temps_fin_propu,0), 0.01, IF(K196&gt;0, 0.1, 0.0001))</f>
        <v>0.1</v>
      </c>
      <c r="B197" s="304">
        <f t="shared" ref="B197:B260" ca="1" si="94">B196+pas</f>
        <v>13.499999999999947</v>
      </c>
      <c r="D197" s="306">
        <f t="shared" ref="D197:D260" ca="1" si="95">IF(AND(L196&lt;L_rampe,Poussee&lt;Poids*SIN(M196)),0,(-W196+Poussee)/m*COS(M196)-U196/m*SIN(M196))</f>
        <v>-0.10531053839555322</v>
      </c>
      <c r="E197" s="307">
        <f t="shared" ref="E197:E260" ca="1" si="96">IF(AND(L196&lt;L_rampe,Poussee&lt;Poids*SIN(M196)),0,(-W196+Poussee)/m*SIN(M196)+U196/m*COS(M196)-Poids/m)</f>
        <v>-9.8547536995610052</v>
      </c>
      <c r="F197" s="304">
        <f t="shared" ref="F197:F260" ca="1" si="97">SQRT(acc_x^2+acc_z^2)</f>
        <v>9.8553163718121439</v>
      </c>
      <c r="G197" s="306">
        <f t="shared" ref="G197:G260" ca="1" si="98">G196+acc_x*pas</f>
        <v>11.494686290219777</v>
      </c>
      <c r="H197" s="307">
        <f t="shared" ref="H197:H260" ca="1" si="99">H196+acc_z*pas</f>
        <v>3.9038837411529892</v>
      </c>
      <c r="I197" s="304">
        <f t="shared" ref="I197:I260" ca="1" si="100">SQRT(vit_x^2+vit_z^2)</f>
        <v>12.139527222054619</v>
      </c>
      <c r="J197" s="306">
        <f t="shared" ref="J197:J260" ca="1" si="101">J196+0.5*(vit_x+G196)*pas*(K196&gt;=0)</f>
        <v>208.94995664033596</v>
      </c>
      <c r="K197" s="307">
        <f t="shared" ref="K197:K260" ca="1" si="102">K196+0.5*(vit_z+H196)*pas</f>
        <v>1251.5860021423423</v>
      </c>
      <c r="L197" s="304">
        <f t="shared" ca="1" si="87"/>
        <v>1268.9080365174812</v>
      </c>
      <c r="M197" s="306">
        <f t="shared" ref="M197:M260" ca="1" si="103">IF(AND(L196&gt;L_rampe,G197&gt;0),ATAN2(G197,H197),$M$4)</f>
        <v>0.32740239735249371</v>
      </c>
      <c r="N197" s="304">
        <f t="shared" ref="N197:N260" ca="1" si="104">DEGREES(Beta)</f>
        <v>18.758775570763046</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3.0118999999999994</v>
      </c>
      <c r="T197" s="304">
        <f t="shared" ca="1" si="88"/>
        <v>29.546738999999995</v>
      </c>
      <c r="U197" s="311">
        <f t="shared" ca="1" si="89"/>
        <v>0</v>
      </c>
      <c r="V197" s="306">
        <f t="shared" ca="1" si="90"/>
        <v>1.0807102653449197</v>
      </c>
      <c r="W197" s="304">
        <f t="shared" ca="1" si="91"/>
        <v>0.3249795138690238</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1251.5860021423423</v>
      </c>
      <c r="AG197" s="306">
        <f t="shared" ref="AG197:AG260" ca="1" si="114">IF(AND(L196&lt;L_rampe,Poussee&lt;Poids*SIN(M196)),0,(-W196+Poussee)/m-Poids*SIN(M196)/m)</f>
        <v>-3.9512770882199035</v>
      </c>
      <c r="AH197" s="304">
        <f t="shared" ref="AH197:AH260" ca="1" si="115">IF(AND(L196&lt;L_rampe,Poussee&lt;Poids*SIN(M196)), g*SIN(M196), (-W196+Poussee)/m)</f>
        <v>-0.11442553526882905</v>
      </c>
    </row>
    <row r="198" spans="1:34" x14ac:dyDescent="0.2">
      <c r="A198" s="347">
        <f t="shared" ca="1" si="93"/>
        <v>0.1</v>
      </c>
      <c r="B198" s="304">
        <f t="shared" ca="1" si="94"/>
        <v>13.599999999999946</v>
      </c>
      <c r="D198" s="306">
        <f t="shared" ca="1" si="95"/>
        <v>-0.10216703409347104</v>
      </c>
      <c r="E198" s="307">
        <f t="shared" ca="1" si="96"/>
        <v>-9.844698487040807</v>
      </c>
      <c r="F198" s="304">
        <f t="shared" ca="1" si="97"/>
        <v>9.8452286110378875</v>
      </c>
      <c r="G198" s="306">
        <f t="shared" ca="1" si="98"/>
        <v>11.48446958681043</v>
      </c>
      <c r="H198" s="307">
        <f t="shared" ca="1" si="99"/>
        <v>2.9194138924489086</v>
      </c>
      <c r="I198" s="304">
        <f t="shared" ca="1" si="100"/>
        <v>11.849726543924861</v>
      </c>
      <c r="J198" s="306">
        <f t="shared" ca="1" si="101"/>
        <v>210.09891443418746</v>
      </c>
      <c r="K198" s="307">
        <f t="shared" ca="1" si="102"/>
        <v>1251.9271670240223</v>
      </c>
      <c r="L198" s="304">
        <f t="shared" ca="1" si="87"/>
        <v>1269.4341989166742</v>
      </c>
      <c r="M198" s="306">
        <f t="shared" ca="1" si="103"/>
        <v>0.24893272949711204</v>
      </c>
      <c r="N198" s="304">
        <f t="shared" ca="1" si="104"/>
        <v>14.262794782856295</v>
      </c>
      <c r="P198" s="310">
        <f t="shared" ca="1" si="105"/>
        <v>23</v>
      </c>
      <c r="Q198" s="304">
        <f t="shared" ca="1" si="106"/>
        <v>0</v>
      </c>
      <c r="R198" s="306">
        <f t="shared" ca="1" si="107"/>
        <v>0</v>
      </c>
      <c r="S198" s="307">
        <f t="shared" ca="1" si="108"/>
        <v>3.0118999999999994</v>
      </c>
      <c r="T198" s="304">
        <f t="shared" ca="1" si="88"/>
        <v>29.546738999999995</v>
      </c>
      <c r="U198" s="311">
        <f t="shared" ca="1" si="89"/>
        <v>0</v>
      </c>
      <c r="V198" s="306">
        <f t="shared" ca="1" si="90"/>
        <v>1.0806732509431818</v>
      </c>
      <c r="W198" s="304">
        <f t="shared" ca="1" si="91"/>
        <v>0.30963797579581365</v>
      </c>
      <c r="Y198" s="314" t="str">
        <f t="shared" ca="1" si="109"/>
        <v/>
      </c>
      <c r="Z198" s="315" t="str">
        <f t="shared" ca="1" si="110"/>
        <v/>
      </c>
      <c r="AA198" s="316" t="str">
        <f t="shared" ca="1" si="111"/>
        <v/>
      </c>
      <c r="AC198" s="310" t="e">
        <f t="shared" ca="1" si="112"/>
        <v>#N/A</v>
      </c>
      <c r="AD198" s="323" t="e">
        <f t="shared" ca="1" si="113"/>
        <v>#N/A</v>
      </c>
      <c r="AE198" s="324">
        <f t="shared" ca="1" si="92"/>
        <v>1251.9271670240223</v>
      </c>
      <c r="AG198" s="306">
        <f t="shared" ca="1" si="114"/>
        <v>-3.2626424111692205</v>
      </c>
      <c r="AH198" s="304">
        <f t="shared" ca="1" si="115"/>
        <v>-0.10789850721107071</v>
      </c>
    </row>
    <row r="199" spans="1:34" x14ac:dyDescent="0.2">
      <c r="A199" s="347">
        <f t="shared" ca="1" si="93"/>
        <v>0.1</v>
      </c>
      <c r="B199" s="304">
        <f t="shared" ca="1" si="94"/>
        <v>13.699999999999946</v>
      </c>
      <c r="D199" s="306">
        <f t="shared" ca="1" si="95"/>
        <v>-9.9636000219816737E-2</v>
      </c>
      <c r="E199" s="307">
        <f t="shared" ca="1" si="96"/>
        <v>-9.8353280067512951</v>
      </c>
      <c r="F199" s="304">
        <f t="shared" ca="1" si="97"/>
        <v>9.8358326710516089</v>
      </c>
      <c r="G199" s="306">
        <f t="shared" ca="1" si="98"/>
        <v>11.474505986788449</v>
      </c>
      <c r="H199" s="307">
        <f t="shared" ca="1" si="99"/>
        <v>1.935881091773779</v>
      </c>
      <c r="I199" s="304">
        <f t="shared" ca="1" si="100"/>
        <v>11.636662891152739</v>
      </c>
      <c r="J199" s="306">
        <f t="shared" ca="1" si="101"/>
        <v>211.2468632128674</v>
      </c>
      <c r="K199" s="307">
        <f t="shared" ca="1" si="102"/>
        <v>1252.1699317732334</v>
      </c>
      <c r="L199" s="304">
        <f t="shared" ca="1" si="87"/>
        <v>1269.8640774721757</v>
      </c>
      <c r="M199" s="306">
        <f t="shared" ca="1" si="103"/>
        <v>0.16713758072867138</v>
      </c>
      <c r="N199" s="304">
        <f t="shared" ca="1" si="104"/>
        <v>9.5762779737799519</v>
      </c>
      <c r="P199" s="310">
        <f t="shared" ca="1" si="105"/>
        <v>23</v>
      </c>
      <c r="Q199" s="304">
        <f t="shared" ca="1" si="106"/>
        <v>0</v>
      </c>
      <c r="R199" s="306">
        <f t="shared" ca="1" si="107"/>
        <v>0</v>
      </c>
      <c r="S199" s="307">
        <f t="shared" ca="1" si="108"/>
        <v>3.0118999999999994</v>
      </c>
      <c r="T199" s="304">
        <f t="shared" ca="1" si="88"/>
        <v>29.546738999999995</v>
      </c>
      <c r="U199" s="311">
        <f t="shared" ca="1" si="89"/>
        <v>0</v>
      </c>
      <c r="V199" s="306">
        <f t="shared" ca="1" si="90"/>
        <v>1.080646913106136</v>
      </c>
      <c r="W199" s="304">
        <f t="shared" ca="1" si="91"/>
        <v>0.29859593077544699</v>
      </c>
      <c r="Y199" s="314" t="str">
        <f t="shared" ca="1" si="109"/>
        <v/>
      </c>
      <c r="Z199" s="315" t="str">
        <f t="shared" ca="1" si="110"/>
        <v/>
      </c>
      <c r="AA199" s="316" t="str">
        <f t="shared" ca="1" si="111"/>
        <v/>
      </c>
      <c r="AC199" s="310" t="e">
        <f t="shared" ca="1" si="112"/>
        <v>#N/A</v>
      </c>
      <c r="AD199" s="323" t="e">
        <f t="shared" ca="1" si="113"/>
        <v>#N/A</v>
      </c>
      <c r="AE199" s="324">
        <f t="shared" ca="1" si="92"/>
        <v>1252.1699317732334</v>
      </c>
      <c r="AG199" s="306">
        <f t="shared" ca="1" si="114"/>
        <v>-2.5196918868380944</v>
      </c>
      <c r="AH199" s="304">
        <f t="shared" ca="1" si="115"/>
        <v>-0.10280486596361556</v>
      </c>
    </row>
    <row r="200" spans="1:34" x14ac:dyDescent="0.2">
      <c r="A200" s="347">
        <f t="shared" ca="1" si="93"/>
        <v>0.1</v>
      </c>
      <c r="B200" s="304">
        <f t="shared" ca="1" si="94"/>
        <v>13.799999999999946</v>
      </c>
      <c r="D200" s="306">
        <f t="shared" ca="1" si="95"/>
        <v>-9.7757228427599069E-2</v>
      </c>
      <c r="E200" s="307">
        <f t="shared" ca="1" si="96"/>
        <v>-9.8264927684307359</v>
      </c>
      <c r="F200" s="304">
        <f t="shared" ca="1" si="97"/>
        <v>9.8269790171614488</v>
      </c>
      <c r="G200" s="306">
        <f t="shared" ca="1" si="98"/>
        <v>11.46473026394569</v>
      </c>
      <c r="H200" s="307">
        <f t="shared" ca="1" si="99"/>
        <v>0.9532318149307053</v>
      </c>
      <c r="I200" s="304">
        <f t="shared" ca="1" si="100"/>
        <v>11.50429010926047</v>
      </c>
      <c r="J200" s="306">
        <f t="shared" ca="1" si="101"/>
        <v>212.39382502540411</v>
      </c>
      <c r="K200" s="307">
        <f t="shared" ca="1" si="102"/>
        <v>1252.3143874185687</v>
      </c>
      <c r="L200" s="304">
        <f t="shared" ca="1" si="87"/>
        <v>1270.1978042196683</v>
      </c>
      <c r="M200" s="306">
        <f t="shared" ca="1" si="103"/>
        <v>8.2953918776381516E-2</v>
      </c>
      <c r="N200" s="304">
        <f t="shared" ca="1" si="104"/>
        <v>4.752909439957695</v>
      </c>
      <c r="P200" s="310">
        <f t="shared" ca="1" si="105"/>
        <v>23</v>
      </c>
      <c r="Q200" s="304">
        <f t="shared" ca="1" si="106"/>
        <v>0</v>
      </c>
      <c r="R200" s="306">
        <f t="shared" ca="1" si="107"/>
        <v>0</v>
      </c>
      <c r="S200" s="307">
        <f t="shared" ca="1" si="108"/>
        <v>3.0118999999999994</v>
      </c>
      <c r="T200" s="304">
        <f t="shared" ca="1" si="88"/>
        <v>29.546738999999995</v>
      </c>
      <c r="U200" s="311">
        <f t="shared" ca="1" si="89"/>
        <v>0</v>
      </c>
      <c r="V200" s="306">
        <f t="shared" ca="1" si="90"/>
        <v>1.0806312412265151</v>
      </c>
      <c r="W200" s="304">
        <f t="shared" ca="1" si="91"/>
        <v>0.29183698519029333</v>
      </c>
      <c r="Y200" s="314" t="str">
        <f t="shared" ca="1" si="109"/>
        <v>Apogée</v>
      </c>
      <c r="Z200" s="315" t="str">
        <f t="shared" ca="1" si="110"/>
        <v/>
      </c>
      <c r="AA200" s="316" t="str">
        <f t="shared" ca="1" si="111"/>
        <v/>
      </c>
      <c r="AC200" s="310" t="e">
        <f t="shared" ca="1" si="112"/>
        <v>#N/A</v>
      </c>
      <c r="AD200" s="323" t="e">
        <f t="shared" ca="1" si="113"/>
        <v>#N/A</v>
      </c>
      <c r="AE200" s="324">
        <f t="shared" ca="1" si="92"/>
        <v>1252.3143874185687</v>
      </c>
      <c r="AG200" s="306">
        <f t="shared" ca="1" si="114"/>
        <v>-1.7311352610392261</v>
      </c>
      <c r="AH200" s="304">
        <f t="shared" ca="1" si="115"/>
        <v>-9.9138726642799255E-2</v>
      </c>
    </row>
    <row r="201" spans="1:34" x14ac:dyDescent="0.2">
      <c r="A201" s="347">
        <f t="shared" ca="1" si="93"/>
        <v>0.1</v>
      </c>
      <c r="B201" s="304">
        <f t="shared" ca="1" si="94"/>
        <v>13.899999999999945</v>
      </c>
      <c r="D201" s="306">
        <f t="shared" ca="1" si="95"/>
        <v>-9.6561454318084633E-2</v>
      </c>
      <c r="E201" s="307">
        <f t="shared" ca="1" si="96"/>
        <v>-9.8180285753116632</v>
      </c>
      <c r="F201" s="304">
        <f t="shared" ca="1" si="97"/>
        <v>9.8185034104030535</v>
      </c>
      <c r="G201" s="306">
        <f t="shared" ca="1" si="98"/>
        <v>11.455074118513881</v>
      </c>
      <c r="H201" s="307">
        <f t="shared" ca="1" si="99"/>
        <v>-2.8571042600461061E-2</v>
      </c>
      <c r="I201" s="304">
        <f t="shared" ca="1" si="100"/>
        <v>11.455109749152204</v>
      </c>
      <c r="J201" s="306">
        <f t="shared" ca="1" si="101"/>
        <v>213.53981524452709</v>
      </c>
      <c r="K201" s="307">
        <f t="shared" ca="1" si="102"/>
        <v>1252.3606204571852</v>
      </c>
      <c r="L201" s="304">
        <f t="shared" ca="1" si="87"/>
        <v>1270.4355065750376</v>
      </c>
      <c r="M201" s="306">
        <f t="shared" ca="1" si="103"/>
        <v>-2.4941770833424165E-3</v>
      </c>
      <c r="N201" s="304">
        <f t="shared" ca="1" si="104"/>
        <v>-0.14290582023376985</v>
      </c>
      <c r="P201" s="310">
        <f t="shared" ca="1" si="105"/>
        <v>23</v>
      </c>
      <c r="Q201" s="304">
        <f t="shared" ca="1" si="106"/>
        <v>0</v>
      </c>
      <c r="R201" s="306">
        <f t="shared" ca="1" si="107"/>
        <v>0</v>
      </c>
      <c r="S201" s="307">
        <f t="shared" ca="1" si="108"/>
        <v>3.0118999999999994</v>
      </c>
      <c r="T201" s="304">
        <f t="shared" ca="1" si="88"/>
        <v>29.546738999999995</v>
      </c>
      <c r="U201" s="311">
        <f t="shared" ca="1" si="89"/>
        <v>0</v>
      </c>
      <c r="V201" s="306">
        <f t="shared" ca="1" si="90"/>
        <v>1.0806262254854353</v>
      </c>
      <c r="W201" s="304">
        <f t="shared" ca="1" si="91"/>
        <v>0.28934579372219521</v>
      </c>
      <c r="Y201" s="314" t="str">
        <f t="shared" ca="1" si="109"/>
        <v/>
      </c>
      <c r="Z201" s="315" t="str">
        <f t="shared" ca="1" si="110"/>
        <v/>
      </c>
      <c r="AA201" s="316" t="str">
        <f t="shared" ca="1" si="111"/>
        <v/>
      </c>
      <c r="AC201" s="310" t="e">
        <f t="shared" ca="1" si="112"/>
        <v>#N/A</v>
      </c>
      <c r="AD201" s="323" t="e">
        <f t="shared" ca="1" si="113"/>
        <v>#N/A</v>
      </c>
      <c r="AE201" s="324">
        <f t="shared" ca="1" si="92"/>
        <v>1252.3606204571852</v>
      </c>
      <c r="AG201" s="306">
        <f t="shared" ca="1" si="114"/>
        <v>-0.90973959506744373</v>
      </c>
      <c r="AH201" s="304">
        <f t="shared" ca="1" si="115"/>
        <v>-9.6894646299775358E-2</v>
      </c>
    </row>
    <row r="202" spans="1:34" x14ac:dyDescent="0.2">
      <c r="A202" s="347">
        <f t="shared" ca="1" si="93"/>
        <v>0.1</v>
      </c>
      <c r="B202" s="304">
        <f t="shared" ca="1" si="94"/>
        <v>13.999999999999945</v>
      </c>
      <c r="D202" s="306">
        <f t="shared" ca="1" si="95"/>
        <v>-9.6067231224224656E-2</v>
      </c>
      <c r="E202" s="307">
        <f t="shared" ca="1" si="96"/>
        <v>-9.8097603908165567</v>
      </c>
      <c r="F202" s="304">
        <f t="shared" ca="1" si="97"/>
        <v>9.8102307739496375</v>
      </c>
      <c r="G202" s="306">
        <f t="shared" ca="1" si="98"/>
        <v>11.445467395391459</v>
      </c>
      <c r="H202" s="307">
        <f t="shared" ca="1" si="99"/>
        <v>-1.0095470816821168</v>
      </c>
      <c r="I202" s="304">
        <f t="shared" ca="1" si="100"/>
        <v>11.489904664926591</v>
      </c>
      <c r="J202" s="306">
        <f t="shared" ca="1" si="101"/>
        <v>214.68484232022234</v>
      </c>
      <c r="K202" s="307">
        <f t="shared" ca="1" si="102"/>
        <v>1252.308714550971</v>
      </c>
      <c r="L202" s="304">
        <f t="shared" ca="1" si="87"/>
        <v>1270.5773089672127</v>
      </c>
      <c r="M202" s="306">
        <f t="shared" ca="1" si="103"/>
        <v>-8.7977281290751427E-2</v>
      </c>
      <c r="N202" s="304">
        <f t="shared" ca="1" si="104"/>
        <v>-5.0407269109953168</v>
      </c>
      <c r="P202" s="310">
        <f t="shared" ca="1" si="105"/>
        <v>23</v>
      </c>
      <c r="Q202" s="304">
        <f t="shared" ca="1" si="106"/>
        <v>0</v>
      </c>
      <c r="R202" s="306">
        <f t="shared" ca="1" si="107"/>
        <v>0</v>
      </c>
      <c r="S202" s="307">
        <f t="shared" ca="1" si="108"/>
        <v>3.0118999999999994</v>
      </c>
      <c r="T202" s="304">
        <f t="shared" ca="1" si="88"/>
        <v>29.546738999999995</v>
      </c>
      <c r="U202" s="311">
        <f t="shared" ca="1" si="89"/>
        <v>0</v>
      </c>
      <c r="V202" s="306">
        <f t="shared" ca="1" si="90"/>
        <v>1.0806318566674511</v>
      </c>
      <c r="W202" s="304">
        <f t="shared" ca="1" si="91"/>
        <v>0.29110775701489444</v>
      </c>
      <c r="Y202" s="314" t="str">
        <f t="shared" ca="1" si="109"/>
        <v/>
      </c>
      <c r="Z202" s="315" t="str">
        <f t="shared" ca="1" si="110"/>
        <v/>
      </c>
      <c r="AA202" s="316" t="str">
        <f t="shared" ca="1" si="111"/>
        <v/>
      </c>
      <c r="AC202" s="310">
        <f t="shared" ca="1" si="112"/>
        <v>13.999999999999945</v>
      </c>
      <c r="AD202" s="323">
        <f t="shared" ca="1" si="113"/>
        <v>214.68484232022234</v>
      </c>
      <c r="AE202" s="324">
        <f t="shared" ca="1" si="92"/>
        <v>1252.308714550971</v>
      </c>
      <c r="AG202" s="306">
        <f t="shared" ca="1" si="114"/>
        <v>-7.1599678219431376E-2</v>
      </c>
      <c r="AH202" s="304">
        <f t="shared" ca="1" si="115"/>
        <v>-9.606753003824671E-2</v>
      </c>
    </row>
    <row r="203" spans="1:34" x14ac:dyDescent="0.2">
      <c r="A203" s="347">
        <f t="shared" ca="1" si="93"/>
        <v>0.1</v>
      </c>
      <c r="B203" s="304">
        <f t="shared" ca="1" si="94"/>
        <v>14.099999999999945</v>
      </c>
      <c r="D203" s="306">
        <f t="shared" ca="1" si="95"/>
        <v>-9.627872643922572E-2</v>
      </c>
      <c r="E203" s="307">
        <f t="shared" ca="1" si="96"/>
        <v>-9.801507738046249</v>
      </c>
      <c r="F203" s="304">
        <f t="shared" ca="1" si="97"/>
        <v>9.8019805923162924</v>
      </c>
      <c r="G203" s="306">
        <f t="shared" ca="1" si="98"/>
        <v>11.435839522747536</v>
      </c>
      <c r="H203" s="307">
        <f t="shared" ca="1" si="99"/>
        <v>-1.9896978554867417</v>
      </c>
      <c r="I203" s="304">
        <f t="shared" ca="1" si="100"/>
        <v>11.607640722651745</v>
      </c>
      <c r="J203" s="306">
        <f t="shared" ca="1" si="101"/>
        <v>215.82890766612928</v>
      </c>
      <c r="K203" s="307">
        <f t="shared" ca="1" si="102"/>
        <v>1252.1587523041126</v>
      </c>
      <c r="L203" s="304">
        <f t="shared" ca="1" si="87"/>
        <v>1270.6233345709288</v>
      </c>
      <c r="M203" s="306">
        <f t="shared" ca="1" si="103"/>
        <v>-0.17226348542063671</v>
      </c>
      <c r="N203" s="304">
        <f t="shared" ca="1" si="104"/>
        <v>-9.8699706788158732</v>
      </c>
      <c r="P203" s="310">
        <f t="shared" ca="1" si="105"/>
        <v>23</v>
      </c>
      <c r="Q203" s="304">
        <f t="shared" ca="1" si="106"/>
        <v>0</v>
      </c>
      <c r="R203" s="306">
        <f t="shared" ca="1" si="107"/>
        <v>0</v>
      </c>
      <c r="S203" s="307">
        <f t="shared" ca="1" si="108"/>
        <v>3.0118999999999994</v>
      </c>
      <c r="T203" s="304">
        <f t="shared" ca="1" si="88"/>
        <v>29.546738999999995</v>
      </c>
      <c r="U203" s="311">
        <f t="shared" ca="1" si="89"/>
        <v>0</v>
      </c>
      <c r="V203" s="306">
        <f t="shared" ca="1" si="90"/>
        <v>1.0806481259668517</v>
      </c>
      <c r="W203" s="304">
        <f t="shared" ca="1" si="91"/>
        <v>0.29710870805151363</v>
      </c>
      <c r="Y203" s="314" t="str">
        <f t="shared" ca="1" si="109"/>
        <v/>
      </c>
      <c r="Z203" s="315" t="str">
        <f t="shared" ca="1" si="110"/>
        <v/>
      </c>
      <c r="AA203" s="316" t="str">
        <f t="shared" ca="1" si="111"/>
        <v/>
      </c>
      <c r="AC203" s="310" t="e">
        <f t="shared" ca="1" si="112"/>
        <v>#N/A</v>
      </c>
      <c r="AD203" s="323" t="e">
        <f t="shared" ca="1" si="113"/>
        <v>#N/A</v>
      </c>
      <c r="AE203" s="324">
        <f t="shared" ca="1" si="92"/>
        <v>1252.1587523041126</v>
      </c>
      <c r="AG203" s="306">
        <f t="shared" ca="1" si="114"/>
        <v>0.76529168562561645</v>
      </c>
      <c r="AH203" s="304">
        <f t="shared" ca="1" si="115"/>
        <v>-9.6652530633452138E-2</v>
      </c>
    </row>
    <row r="204" spans="1:34" x14ac:dyDescent="0.2">
      <c r="A204" s="347">
        <f t="shared" ca="1" si="93"/>
        <v>0.1</v>
      </c>
      <c r="B204" s="304">
        <f t="shared" ca="1" si="94"/>
        <v>14.199999999999944</v>
      </c>
      <c r="D204" s="306">
        <f t="shared" ca="1" si="95"/>
        <v>-9.7184930244893622E-2</v>
      </c>
      <c r="E204" s="307">
        <f t="shared" ca="1" si="96"/>
        <v>-9.7930909967817179</v>
      </c>
      <c r="F204" s="304">
        <f t="shared" ca="1" si="97"/>
        <v>9.7935732080744593</v>
      </c>
      <c r="G204" s="306">
        <f t="shared" ca="1" si="98"/>
        <v>11.426121029723046</v>
      </c>
      <c r="H204" s="307">
        <f t="shared" ca="1" si="99"/>
        <v>-2.9690069551649136</v>
      </c>
      <c r="I204" s="304">
        <f t="shared" ca="1" si="100"/>
        <v>11.805559880230028</v>
      </c>
      <c r="J204" s="306">
        <f t="shared" ca="1" si="101"/>
        <v>216.97200569375281</v>
      </c>
      <c r="K204" s="307">
        <f t="shared" ca="1" si="102"/>
        <v>1251.91081706358</v>
      </c>
      <c r="L204" s="304">
        <f t="shared" ca="1" si="87"/>
        <v>1270.5737070849414</v>
      </c>
      <c r="M204" s="306">
        <f t="shared" ca="1" si="103"/>
        <v>-0.25422176380351447</v>
      </c>
      <c r="N204" s="304">
        <f t="shared" ca="1" si="104"/>
        <v>-14.565834126313057</v>
      </c>
      <c r="P204" s="310">
        <f t="shared" ca="1" si="105"/>
        <v>23</v>
      </c>
      <c r="Q204" s="304">
        <f t="shared" ca="1" si="106"/>
        <v>0</v>
      </c>
      <c r="R204" s="306">
        <f t="shared" ca="1" si="107"/>
        <v>0</v>
      </c>
      <c r="S204" s="307">
        <f t="shared" ca="1" si="108"/>
        <v>3.0118999999999994</v>
      </c>
      <c r="T204" s="304">
        <f t="shared" ca="1" si="88"/>
        <v>29.546738999999995</v>
      </c>
      <c r="U204" s="311">
        <f t="shared" ca="1" si="89"/>
        <v>0</v>
      </c>
      <c r="V204" s="306">
        <f t="shared" ca="1" si="90"/>
        <v>1.0806750247915087</v>
      </c>
      <c r="W204" s="304">
        <f t="shared" ca="1" si="91"/>
        <v>0.30733459753720616</v>
      </c>
      <c r="Y204" s="314" t="str">
        <f t="shared" ca="1" si="109"/>
        <v/>
      </c>
      <c r="Z204" s="315" t="str">
        <f t="shared" ca="1" si="110"/>
        <v>Para</v>
      </c>
      <c r="AA204" s="316" t="str">
        <f t="shared" ca="1" si="111"/>
        <v/>
      </c>
      <c r="AC204" s="310" t="e">
        <f t="shared" ca="1" si="112"/>
        <v>#N/A</v>
      </c>
      <c r="AD204" s="323" t="e">
        <f t="shared" ca="1" si="113"/>
        <v>#N/A</v>
      </c>
      <c r="AE204" s="324">
        <f t="shared" ca="1" si="92"/>
        <v>1251.91081706358</v>
      </c>
      <c r="AG204" s="306">
        <f t="shared" ca="1" si="114"/>
        <v>1.5829143344105503</v>
      </c>
      <c r="AH204" s="304">
        <f t="shared" ca="1" si="115"/>
        <v>-9.8644944404367246E-2</v>
      </c>
    </row>
    <row r="205" spans="1:34" x14ac:dyDescent="0.2">
      <c r="A205" s="347">
        <f t="shared" ca="1" si="93"/>
        <v>0.1</v>
      </c>
      <c r="B205" s="304">
        <f t="shared" ca="1" si="94"/>
        <v>14.299999999999944</v>
      </c>
      <c r="D205" s="306">
        <f t="shared" ca="1" si="95"/>
        <v>-9.8760467229334264E-2</v>
      </c>
      <c r="E205" s="307">
        <f t="shared" ca="1" si="96"/>
        <v>-9.7843377027657539</v>
      </c>
      <c r="F205" s="304">
        <f t="shared" ca="1" si="97"/>
        <v>9.7848361208377312</v>
      </c>
      <c r="G205" s="306">
        <f t="shared" ca="1" si="98"/>
        <v>11.416244983000112</v>
      </c>
      <c r="H205" s="307">
        <f t="shared" ca="1" si="99"/>
        <v>-3.9474407254414889</v>
      </c>
      <c r="I205" s="304">
        <f t="shared" ca="1" si="100"/>
        <v>12.079442776583249</v>
      </c>
      <c r="J205" s="306">
        <f t="shared" ca="1" si="101"/>
        <v>218.11412399438896</v>
      </c>
      <c r="K205" s="307">
        <f t="shared" ca="1" si="102"/>
        <v>1251.5649946795497</v>
      </c>
      <c r="L205" s="304">
        <f t="shared" ca="1" si="87"/>
        <v>1270.4285524944175</v>
      </c>
      <c r="M205" s="306">
        <f t="shared" ca="1" si="103"/>
        <v>-0.33290506173624718</v>
      </c>
      <c r="N205" s="304">
        <f t="shared" ca="1" si="104"/>
        <v>-19.074055016029078</v>
      </c>
      <c r="P205" s="310">
        <f t="shared" ca="1" si="105"/>
        <v>23</v>
      </c>
      <c r="Q205" s="304">
        <f t="shared" ca="1" si="106"/>
        <v>0</v>
      </c>
      <c r="R205" s="306">
        <f t="shared" ca="1" si="107"/>
        <v>0</v>
      </c>
      <c r="S205" s="307">
        <f t="shared" ca="1" si="108"/>
        <v>3.0118999999999994</v>
      </c>
      <c r="T205" s="304">
        <f t="shared" ca="1" si="88"/>
        <v>29.546738999999995</v>
      </c>
      <c r="U205" s="311">
        <f t="shared" ca="1" si="89"/>
        <v>0</v>
      </c>
      <c r="V205" s="306">
        <f t="shared" ca="1" si="90"/>
        <v>1.0807125445710672</v>
      </c>
      <c r="W205" s="304">
        <f t="shared" ca="1" si="91"/>
        <v>0.32177118917875075</v>
      </c>
      <c r="Y205" s="314" t="str">
        <f t="shared" ca="1" si="109"/>
        <v/>
      </c>
      <c r="Z205" s="315" t="str">
        <f t="shared" ca="1" si="110"/>
        <v/>
      </c>
      <c r="AA205" s="316" t="str">
        <f t="shared" ca="1" si="111"/>
        <v/>
      </c>
      <c r="AC205" s="310" t="e">
        <f t="shared" ca="1" si="112"/>
        <v>#N/A</v>
      </c>
      <c r="AD205" s="323" t="e">
        <f t="shared" ca="1" si="113"/>
        <v>#N/A</v>
      </c>
      <c r="AE205" s="324" t="e">
        <f t="shared" ca="1" si="92"/>
        <v>#N/A</v>
      </c>
      <c r="AG205" s="306">
        <f t="shared" ca="1" si="114"/>
        <v>2.365098980730036</v>
      </c>
      <c r="AH205" s="304">
        <f t="shared" ca="1" si="115"/>
        <v>-0.10204010675560485</v>
      </c>
    </row>
    <row r="206" spans="1:34" x14ac:dyDescent="0.2">
      <c r="A206" s="347">
        <f t="shared" ca="1" si="93"/>
        <v>0.1</v>
      </c>
      <c r="B206" s="304">
        <f t="shared" ca="1" si="94"/>
        <v>14.399999999999944</v>
      </c>
      <c r="D206" s="306">
        <f t="shared" ca="1" si="95"/>
        <v>-0.10096782153068848</v>
      </c>
      <c r="E206" s="307">
        <f t="shared" ca="1" si="96"/>
        <v>-9.7750879521889349</v>
      </c>
      <c r="F206" s="304">
        <f t="shared" ca="1" si="97"/>
        <v>9.775609391440204</v>
      </c>
      <c r="G206" s="306">
        <f t="shared" ca="1" si="98"/>
        <v>11.406148200847044</v>
      </c>
      <c r="H206" s="307">
        <f t="shared" ca="1" si="99"/>
        <v>-4.9249495206603822</v>
      </c>
      <c r="I206" s="304">
        <f t="shared" ca="1" si="100"/>
        <v>12.423982636849553</v>
      </c>
      <c r="J206" s="306">
        <f t="shared" ca="1" si="101"/>
        <v>219.25524365358132</v>
      </c>
      <c r="K206" s="307">
        <f t="shared" ca="1" si="102"/>
        <v>1251.1213751672447</v>
      </c>
      <c r="L206" s="304">
        <f t="shared" ca="1" si="87"/>
        <v>1270.1880007581431</v>
      </c>
      <c r="M206" s="306">
        <f t="shared" ca="1" si="103"/>
        <v>-0.40759953454336539</v>
      </c>
      <c r="N206" s="304">
        <f t="shared" ca="1" si="104"/>
        <v>-23.353733060831644</v>
      </c>
      <c r="P206" s="310">
        <f t="shared" ca="1" si="105"/>
        <v>23</v>
      </c>
      <c r="Q206" s="304">
        <f t="shared" ca="1" si="106"/>
        <v>0</v>
      </c>
      <c r="R206" s="306">
        <f t="shared" ca="1" si="107"/>
        <v>0</v>
      </c>
      <c r="S206" s="307">
        <f t="shared" ca="1" si="108"/>
        <v>3.0118999999999994</v>
      </c>
      <c r="T206" s="304">
        <f t="shared" ca="1" si="88"/>
        <v>29.546738999999995</v>
      </c>
      <c r="U206" s="311">
        <f t="shared" ca="1" si="89"/>
        <v>0</v>
      </c>
      <c r="V206" s="306">
        <f t="shared" ca="1" si="90"/>
        <v>1.0807606765757967</v>
      </c>
      <c r="W206" s="304">
        <f t="shared" ca="1" si="91"/>
        <v>0.34040377477673067</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3.0989763007791078</v>
      </c>
      <c r="AH206" s="304">
        <f t="shared" ca="1" si="115"/>
        <v>-0.10683329100526273</v>
      </c>
    </row>
    <row r="207" spans="1:34" x14ac:dyDescent="0.2">
      <c r="A207" s="347">
        <f t="shared" ca="1" si="93"/>
        <v>0.1</v>
      </c>
      <c r="B207" s="304">
        <f t="shared" ca="1" si="94"/>
        <v>14.499999999999943</v>
      </c>
      <c r="D207" s="306">
        <f t="shared" ca="1" si="95"/>
        <v>-0.10376048503783865</v>
      </c>
      <c r="E207" s="307">
        <f t="shared" ca="1" si="96"/>
        <v>-9.7651982718396884</v>
      </c>
      <c r="F207" s="304">
        <f t="shared" ca="1" si="97"/>
        <v>9.7657495117679591</v>
      </c>
      <c r="G207" s="306">
        <f t="shared" ca="1" si="98"/>
        <v>11.395772152343261</v>
      </c>
      <c r="H207" s="307">
        <f t="shared" ca="1" si="99"/>
        <v>-5.9014693478443512</v>
      </c>
      <c r="I207" s="304">
        <f t="shared" ca="1" si="100"/>
        <v>12.83319770796307</v>
      </c>
      <c r="J207" s="306">
        <f t="shared" ca="1" si="101"/>
        <v>220.39533967124083</v>
      </c>
      <c r="K207" s="307">
        <f t="shared" ca="1" si="102"/>
        <v>1250.5800542238194</v>
      </c>
      <c r="L207" s="304">
        <f t="shared" ca="1" si="87"/>
        <v>1269.8521873711336</v>
      </c>
      <c r="M207" s="306">
        <f t="shared" ca="1" si="103"/>
        <v>-0.47783709851857553</v>
      </c>
      <c r="N207" s="304">
        <f t="shared" ca="1" si="104"/>
        <v>-27.378049039891298</v>
      </c>
      <c r="P207" s="310">
        <f t="shared" ca="1" si="105"/>
        <v>23</v>
      </c>
      <c r="Q207" s="304">
        <f t="shared" ca="1" si="106"/>
        <v>0</v>
      </c>
      <c r="R207" s="306">
        <f t="shared" ca="1" si="107"/>
        <v>0</v>
      </c>
      <c r="S207" s="307">
        <f t="shared" ca="1" si="108"/>
        <v>3.0118999999999994</v>
      </c>
      <c r="T207" s="304">
        <f t="shared" ca="1" si="88"/>
        <v>29.546738999999995</v>
      </c>
      <c r="U207" s="311">
        <f t="shared" ca="1" si="89"/>
        <v>0</v>
      </c>
      <c r="V207" s="306">
        <f t="shared" ca="1" si="90"/>
        <v>1.0808194117510987</v>
      </c>
      <c r="W207" s="304">
        <f t="shared" ca="1" si="91"/>
        <v>0.36321691677603951</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3.7757297679395609</v>
      </c>
      <c r="AH207" s="304">
        <f t="shared" ca="1" si="115"/>
        <v>-0.11301961379087312</v>
      </c>
    </row>
    <row r="208" spans="1:34" x14ac:dyDescent="0.2">
      <c r="A208" s="347">
        <f t="shared" ca="1" si="93"/>
        <v>0.1</v>
      </c>
      <c r="B208" s="304">
        <f t="shared" ca="1" si="94"/>
        <v>14.599999999999943</v>
      </c>
      <c r="D208" s="306">
        <f t="shared" ca="1" si="95"/>
        <v>-0.10708641788074892</v>
      </c>
      <c r="E208" s="307">
        <f t="shared" ca="1" si="96"/>
        <v>-9.7545437128572523</v>
      </c>
      <c r="F208" s="304">
        <f t="shared" ca="1" si="97"/>
        <v>9.7551314981878878</v>
      </c>
      <c r="G208" s="306">
        <f t="shared" ca="1" si="98"/>
        <v>11.385063510555186</v>
      </c>
      <c r="H208" s="307">
        <f t="shared" ca="1" si="99"/>
        <v>-6.8769237191300761</v>
      </c>
      <c r="I208" s="304">
        <f t="shared" ca="1" si="100"/>
        <v>13.300817680808537</v>
      </c>
      <c r="J208" s="306">
        <f t="shared" ca="1" si="101"/>
        <v>221.53438145438577</v>
      </c>
      <c r="K208" s="307">
        <f t="shared" ca="1" si="102"/>
        <v>1249.9411345704707</v>
      </c>
      <c r="L208" s="304">
        <f t="shared" ca="1" si="87"/>
        <v>1269.421254768366</v>
      </c>
      <c r="M208" s="306">
        <f t="shared" ca="1" si="103"/>
        <v>-0.54337771281787384</v>
      </c>
      <c r="N208" s="304">
        <f t="shared" ca="1" si="104"/>
        <v>-31.133249625935864</v>
      </c>
      <c r="P208" s="310">
        <f t="shared" ca="1" si="105"/>
        <v>23</v>
      </c>
      <c r="Q208" s="304">
        <f t="shared" ca="1" si="106"/>
        <v>0</v>
      </c>
      <c r="R208" s="306">
        <f t="shared" ca="1" si="107"/>
        <v>0</v>
      </c>
      <c r="S208" s="307">
        <f t="shared" ca="1" si="108"/>
        <v>3.0118999999999994</v>
      </c>
      <c r="T208" s="304">
        <f t="shared" ca="1" si="88"/>
        <v>29.546738999999995</v>
      </c>
      <c r="U208" s="311">
        <f t="shared" ca="1" si="89"/>
        <v>0</v>
      </c>
      <c r="V208" s="306">
        <f t="shared" ca="1" si="90"/>
        <v>1.080888740570878</v>
      </c>
      <c r="W208" s="304">
        <f t="shared" ca="1" si="91"/>
        <v>0.39019422296968087</v>
      </c>
      <c r="Y208" s="314" t="str">
        <f t="shared" ca="1" si="109"/>
        <v/>
      </c>
      <c r="Z208" s="315" t="str">
        <f t="shared" ca="1" si="110"/>
        <v/>
      </c>
      <c r="AA208" s="316" t="str">
        <f t="shared" ca="1" si="111"/>
        <v/>
      </c>
      <c r="AC208" s="310" t="e">
        <f t="shared" ca="1" si="112"/>
        <v>#N/A</v>
      </c>
      <c r="AD208" s="323" t="e">
        <f t="shared" ca="1" si="113"/>
        <v>#N/A</v>
      </c>
      <c r="AE208" s="324" t="e">
        <f t="shared" ca="1" si="92"/>
        <v>#N/A</v>
      </c>
      <c r="AG208" s="306">
        <f t="shared" ca="1" si="114"/>
        <v>4.3906288664042306</v>
      </c>
      <c r="AH208" s="304">
        <f t="shared" ca="1" si="115"/>
        <v>-0.12059394959196507</v>
      </c>
    </row>
    <row r="209" spans="1:34" x14ac:dyDescent="0.2">
      <c r="A209" s="347">
        <f t="shared" ca="1" si="93"/>
        <v>0.1</v>
      </c>
      <c r="B209" s="304">
        <f t="shared" ca="1" si="94"/>
        <v>14.699999999999942</v>
      </c>
      <c r="D209" s="306">
        <f t="shared" ca="1" si="95"/>
        <v>-0.11089128187327547</v>
      </c>
      <c r="E209" s="307">
        <f t="shared" ca="1" si="96"/>
        <v>-9.7430183019311176</v>
      </c>
      <c r="F209" s="304">
        <f t="shared" ca="1" si="97"/>
        <v>9.7436493424260817</v>
      </c>
      <c r="G209" s="306">
        <f t="shared" ca="1" si="98"/>
        <v>11.373974382367859</v>
      </c>
      <c r="H209" s="307">
        <f t="shared" ca="1" si="99"/>
        <v>-7.8512255493231882</v>
      </c>
      <c r="I209" s="304">
        <f t="shared" ca="1" si="100"/>
        <v>13.820601863779505</v>
      </c>
      <c r="J209" s="306">
        <f t="shared" ca="1" si="101"/>
        <v>222.67233334903193</v>
      </c>
      <c r="K209" s="307">
        <f t="shared" ca="1" si="102"/>
        <v>1249.204727107048</v>
      </c>
      <c r="L209" s="304">
        <f t="shared" ca="1" si="87"/>
        <v>1268.8953535519377</v>
      </c>
      <c r="M209" s="306">
        <f t="shared" ca="1" si="103"/>
        <v>-0.60417255390572033</v>
      </c>
      <c r="N209" s="304">
        <f t="shared" ca="1" si="104"/>
        <v>-34.616537436437994</v>
      </c>
      <c r="P209" s="310">
        <f t="shared" ca="1" si="105"/>
        <v>23</v>
      </c>
      <c r="Q209" s="304">
        <f t="shared" ca="1" si="106"/>
        <v>0</v>
      </c>
      <c r="R209" s="306">
        <f t="shared" ca="1" si="107"/>
        <v>0</v>
      </c>
      <c r="S209" s="307">
        <f t="shared" ca="1" si="108"/>
        <v>3.0118999999999994</v>
      </c>
      <c r="T209" s="304">
        <f t="shared" ca="1" si="88"/>
        <v>29.546738999999995</v>
      </c>
      <c r="U209" s="311">
        <f t="shared" ca="1" si="89"/>
        <v>0</v>
      </c>
      <c r="V209" s="306">
        <f t="shared" ca="1" si="90"/>
        <v>1.0809686529111369</v>
      </c>
      <c r="W209" s="304">
        <f t="shared" ca="1" si="91"/>
        <v>0.42131815509837778</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4.9425148849629368</v>
      </c>
      <c r="AH209" s="304">
        <f t="shared" ca="1" si="115"/>
        <v>-0.12955085592804574</v>
      </c>
    </row>
    <row r="210" spans="1:34" x14ac:dyDescent="0.2">
      <c r="A210" s="347">
        <f t="shared" ca="1" si="93"/>
        <v>0.1</v>
      </c>
      <c r="B210" s="304">
        <f t="shared" ca="1" si="94"/>
        <v>14.799999999999942</v>
      </c>
      <c r="D210" s="306">
        <f t="shared" ca="1" si="95"/>
        <v>-0.11512109579286538</v>
      </c>
      <c r="E210" s="307">
        <f t="shared" ca="1" si="96"/>
        <v>-9.7305342250501141</v>
      </c>
      <c r="F210" s="304">
        <f t="shared" ca="1" si="97"/>
        <v>9.7312151950086978</v>
      </c>
      <c r="G210" s="306">
        <f t="shared" ca="1" si="98"/>
        <v>11.362462272788573</v>
      </c>
      <c r="H210" s="307">
        <f t="shared" ca="1" si="99"/>
        <v>-8.8242789718281998</v>
      </c>
      <c r="I210" s="304">
        <f t="shared" ca="1" si="100"/>
        <v>14.386571804053704</v>
      </c>
      <c r="J210" s="306">
        <f t="shared" ca="1" si="101"/>
        <v>223.80915518178975</v>
      </c>
      <c r="K210" s="307">
        <f t="shared" ca="1" si="102"/>
        <v>1248.3709518809906</v>
      </c>
      <c r="L210" s="304">
        <f t="shared" ca="1" si="87"/>
        <v>1268.2746435387869</v>
      </c>
      <c r="M210" s="306">
        <f t="shared" ca="1" si="103"/>
        <v>-0.66031937678353736</v>
      </c>
      <c r="N210" s="304">
        <f t="shared" ca="1" si="104"/>
        <v>-37.833513420405488</v>
      </c>
      <c r="P210" s="310">
        <f t="shared" ca="1" si="105"/>
        <v>23</v>
      </c>
      <c r="Q210" s="304">
        <f t="shared" ca="1" si="106"/>
        <v>0</v>
      </c>
      <c r="R210" s="306">
        <f t="shared" ca="1" si="107"/>
        <v>0</v>
      </c>
      <c r="S210" s="307">
        <f t="shared" ca="1" si="108"/>
        <v>3.0118999999999994</v>
      </c>
      <c r="T210" s="304">
        <f t="shared" ca="1" si="88"/>
        <v>29.546738999999995</v>
      </c>
      <c r="U210" s="311">
        <f t="shared" ca="1" si="89"/>
        <v>0</v>
      </c>
      <c r="V210" s="306">
        <f t="shared" ca="1" si="90"/>
        <v>1.0810591379435761</v>
      </c>
      <c r="W210" s="304">
        <f t="shared" ca="1" si="91"/>
        <v>0.45656987064549703</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5.4329930969681355</v>
      </c>
      <c r="AH210" s="304">
        <f t="shared" ca="1" si="115"/>
        <v>-0.13988450981054412</v>
      </c>
    </row>
    <row r="211" spans="1:34" x14ac:dyDescent="0.2">
      <c r="A211" s="347">
        <f t="shared" ca="1" si="93"/>
        <v>0.1</v>
      </c>
      <c r="B211" s="304">
        <f t="shared" ca="1" si="94"/>
        <v>14.899999999999942</v>
      </c>
      <c r="D211" s="306">
        <f t="shared" ca="1" si="95"/>
        <v>-0.11972417052065443</v>
      </c>
      <c r="E211" s="307">
        <f t="shared" ca="1" si="96"/>
        <v>-9.7170201990571101</v>
      </c>
      <c r="F211" s="304">
        <f t="shared" ca="1" si="97"/>
        <v>9.7177577365301069</v>
      </c>
      <c r="G211" s="306">
        <f t="shared" ca="1" si="98"/>
        <v>11.350489855736507</v>
      </c>
      <c r="H211" s="307">
        <f t="shared" ca="1" si="99"/>
        <v>-9.7959809917339111</v>
      </c>
      <c r="I211" s="304">
        <f t="shared" ca="1" si="100"/>
        <v>14.993160559254658</v>
      </c>
      <c r="J211" s="306">
        <f t="shared" ca="1" si="101"/>
        <v>224.94480278821601</v>
      </c>
      <c r="K211" s="307">
        <f t="shared" ca="1" si="102"/>
        <v>1247.4399388828124</v>
      </c>
      <c r="L211" s="304">
        <f t="shared" ca="1" si="87"/>
        <v>1267.5592946372899</v>
      </c>
      <c r="M211" s="306">
        <f t="shared" ca="1" si="103"/>
        <v>-0.71201864956277816</v>
      </c>
      <c r="N211" s="304">
        <f t="shared" ca="1" si="104"/>
        <v>-40.795663554551567</v>
      </c>
      <c r="P211" s="310">
        <f t="shared" ca="1" si="105"/>
        <v>23</v>
      </c>
      <c r="Q211" s="304">
        <f t="shared" ca="1" si="106"/>
        <v>0</v>
      </c>
      <c r="R211" s="306">
        <f t="shared" ca="1" si="107"/>
        <v>0</v>
      </c>
      <c r="S211" s="307">
        <f t="shared" ca="1" si="108"/>
        <v>3.0118999999999994</v>
      </c>
      <c r="T211" s="304">
        <f t="shared" ca="1" si="88"/>
        <v>29.546738999999995</v>
      </c>
      <c r="U211" s="311">
        <f t="shared" ca="1" si="89"/>
        <v>0</v>
      </c>
      <c r="V211" s="306">
        <f t="shared" ca="1" si="90"/>
        <v>1.0811601840478675</v>
      </c>
      <c r="W211" s="304">
        <f t="shared" ca="1" si="91"/>
        <v>0.4959290954340963</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5.8655624696434234</v>
      </c>
      <c r="AH211" s="304">
        <f t="shared" ca="1" si="115"/>
        <v>-0.15158865521614168</v>
      </c>
    </row>
    <row r="212" spans="1:34" x14ac:dyDescent="0.2">
      <c r="A212" s="347">
        <f t="shared" ca="1" si="93"/>
        <v>0.1</v>
      </c>
      <c r="B212" s="304">
        <f t="shared" ca="1" si="94"/>
        <v>14.999999999999941</v>
      </c>
      <c r="D212" s="306">
        <f t="shared" ca="1" si="95"/>
        <v>-0.12465234501465247</v>
      </c>
      <c r="E212" s="307">
        <f t="shared" ca="1" si="96"/>
        <v>-9.7024194446355594</v>
      </c>
      <c r="F212" s="304">
        <f t="shared" ca="1" si="97"/>
        <v>9.7032201503809983</v>
      </c>
      <c r="G212" s="306">
        <f t="shared" ca="1" si="98"/>
        <v>11.338024621235041</v>
      </c>
      <c r="H212" s="307">
        <f t="shared" ca="1" si="99"/>
        <v>-10.766222936197467</v>
      </c>
      <c r="I212" s="304">
        <f t="shared" ca="1" si="100"/>
        <v>15.635292086291077</v>
      </c>
      <c r="J212" s="306">
        <f t="shared" ca="1" si="101"/>
        <v>226.07922851206459</v>
      </c>
      <c r="K212" s="307">
        <f t="shared" ca="1" si="102"/>
        <v>1246.4118286864159</v>
      </c>
      <c r="L212" s="304">
        <f t="shared" ca="1" si="87"/>
        <v>1266.7494875680929</v>
      </c>
      <c r="M212" s="306">
        <f t="shared" ca="1" si="103"/>
        <v>-0.75953552366270538</v>
      </c>
      <c r="N212" s="304">
        <f t="shared" ca="1" si="104"/>
        <v>-43.51817989613189</v>
      </c>
      <c r="P212" s="310">
        <f t="shared" ca="1" si="105"/>
        <v>23</v>
      </c>
      <c r="Q212" s="304">
        <f t="shared" ca="1" si="106"/>
        <v>0</v>
      </c>
      <c r="R212" s="306">
        <f t="shared" ca="1" si="107"/>
        <v>0</v>
      </c>
      <c r="S212" s="307">
        <f t="shared" ca="1" si="108"/>
        <v>3.0118999999999994</v>
      </c>
      <c r="T212" s="304">
        <f t="shared" ca="1" si="88"/>
        <v>29.546738999999995</v>
      </c>
      <c r="U212" s="311">
        <f t="shared" ca="1" si="89"/>
        <v>0</v>
      </c>
      <c r="V212" s="306">
        <f t="shared" ca="1" si="90"/>
        <v>1.0812717787406025</v>
      </c>
      <c r="W212" s="304">
        <f t="shared" ca="1" si="91"/>
        <v>0.53937402369082676</v>
      </c>
      <c r="Y212" s="314" t="str">
        <f t="shared" ca="1" si="109"/>
        <v/>
      </c>
      <c r="Z212" s="315" t="str">
        <f t="shared" ca="1" si="110"/>
        <v/>
      </c>
      <c r="AA212" s="316" t="str">
        <f t="shared" ca="1" si="111"/>
        <v/>
      </c>
      <c r="AC212" s="310">
        <f t="shared" ca="1" si="112"/>
        <v>14.999999999999941</v>
      </c>
      <c r="AD212" s="323">
        <f t="shared" ca="1" si="113"/>
        <v>226.07922851206459</v>
      </c>
      <c r="AE212" s="324" t="e">
        <f t="shared" ca="1" si="92"/>
        <v>#N/A</v>
      </c>
      <c r="AG212" s="306">
        <f t="shared" ca="1" si="114"/>
        <v>6.2448374981286383</v>
      </c>
      <c r="AH212" s="304">
        <f t="shared" ca="1" si="115"/>
        <v>-0.16465656078691071</v>
      </c>
    </row>
    <row r="213" spans="1:34" x14ac:dyDescent="0.2">
      <c r="A213" s="347">
        <f t="shared" ca="1" si="93"/>
        <v>0.1</v>
      </c>
      <c r="B213" s="304">
        <f t="shared" ca="1" si="94"/>
        <v>15.099999999999941</v>
      </c>
      <c r="D213" s="306">
        <f t="shared" ca="1" si="95"/>
        <v>-0.129861637673649</v>
      </c>
      <c r="E213" s="307">
        <f t="shared" ca="1" si="96"/>
        <v>-9.6866875722393786</v>
      </c>
      <c r="F213" s="304">
        <f t="shared" ca="1" si="97"/>
        <v>9.6875580084516706</v>
      </c>
      <c r="G213" s="306">
        <f t="shared" ca="1" si="98"/>
        <v>11.325038457467675</v>
      </c>
      <c r="H213" s="307">
        <f t="shared" ca="1" si="99"/>
        <v>-11.734891693421405</v>
      </c>
      <c r="I213" s="304">
        <f t="shared" ca="1" si="100"/>
        <v>16.308408233774763</v>
      </c>
      <c r="J213" s="306">
        <f t="shared" ca="1" si="101"/>
        <v>227.21238166599971</v>
      </c>
      <c r="K213" s="307">
        <f t="shared" ca="1" si="102"/>
        <v>1245.286772954935</v>
      </c>
      <c r="L213" s="304">
        <f t="shared" ca="1" si="87"/>
        <v>1265.8454144479301</v>
      </c>
      <c r="M213" s="306">
        <f t="shared" ca="1" si="103"/>
        <v>-0.80316968676222911</v>
      </c>
      <c r="N213" s="304">
        <f t="shared" ca="1" si="104"/>
        <v>-46.018233284320075</v>
      </c>
      <c r="P213" s="310">
        <f t="shared" ca="1" si="105"/>
        <v>23</v>
      </c>
      <c r="Q213" s="304">
        <f t="shared" ca="1" si="106"/>
        <v>0</v>
      </c>
      <c r="R213" s="306">
        <f t="shared" ca="1" si="107"/>
        <v>0</v>
      </c>
      <c r="S213" s="307">
        <f t="shared" ca="1" si="108"/>
        <v>3.0118999999999994</v>
      </c>
      <c r="T213" s="304">
        <f t="shared" ca="1" si="88"/>
        <v>29.546738999999995</v>
      </c>
      <c r="U213" s="311">
        <f t="shared" ca="1" si="89"/>
        <v>0</v>
      </c>
      <c r="V213" s="306">
        <f t="shared" ca="1" si="90"/>
        <v>1.081393908618667</v>
      </c>
      <c r="W213" s="304">
        <f t="shared" ca="1" si="91"/>
        <v>0.58688124190607338</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6.575934936378566</v>
      </c>
      <c r="AH213" s="304">
        <f t="shared" ca="1" si="115"/>
        <v>-0.17908098664989769</v>
      </c>
    </row>
    <row r="214" spans="1:34" x14ac:dyDescent="0.2">
      <c r="A214" s="347">
        <f t="shared" ca="1" si="93"/>
        <v>0.1</v>
      </c>
      <c r="B214" s="304">
        <f t="shared" ca="1" si="94"/>
        <v>15.199999999999941</v>
      </c>
      <c r="D214" s="306">
        <f t="shared" ca="1" si="95"/>
        <v>-0.1353124605538728</v>
      </c>
      <c r="E214" s="307">
        <f t="shared" ca="1" si="96"/>
        <v>-9.6697905803734372</v>
      </c>
      <c r="F214" s="304">
        <f t="shared" ca="1" si="97"/>
        <v>9.6707372692189288</v>
      </c>
      <c r="G214" s="306">
        <f t="shared" ca="1" si="98"/>
        <v>11.311507211412287</v>
      </c>
      <c r="H214" s="307">
        <f t="shared" ca="1" si="99"/>
        <v>-12.701870751458749</v>
      </c>
      <c r="I214" s="304">
        <f t="shared" ca="1" si="100"/>
        <v>17.008460129611834</v>
      </c>
      <c r="J214" s="306">
        <f t="shared" ca="1" si="101"/>
        <v>228.34420894944373</v>
      </c>
      <c r="K214" s="307">
        <f t="shared" ca="1" si="102"/>
        <v>1244.0649348326911</v>
      </c>
      <c r="L214" s="304">
        <f t="shared" ca="1" si="87"/>
        <v>1264.847279255885</v>
      </c>
      <c r="M214" s="306">
        <f t="shared" ca="1" si="103"/>
        <v>-0.84323313334340111</v>
      </c>
      <c r="N214" s="304">
        <f t="shared" ca="1" si="104"/>
        <v>-48.313699686169059</v>
      </c>
      <c r="P214" s="310">
        <f t="shared" ca="1" si="105"/>
        <v>23</v>
      </c>
      <c r="Q214" s="304">
        <f t="shared" ca="1" si="106"/>
        <v>0</v>
      </c>
      <c r="R214" s="306">
        <f t="shared" ca="1" si="107"/>
        <v>0</v>
      </c>
      <c r="S214" s="307">
        <f t="shared" ca="1" si="108"/>
        <v>3.0118999999999994</v>
      </c>
      <c r="T214" s="304">
        <f t="shared" ca="1" si="88"/>
        <v>29.546738999999995</v>
      </c>
      <c r="U214" s="311">
        <f t="shared" ca="1" si="89"/>
        <v>0</v>
      </c>
      <c r="V214" s="306">
        <f t="shared" ca="1" si="90"/>
        <v>1.0815265593148078</v>
      </c>
      <c r="W214" s="304">
        <f t="shared" ca="1" si="91"/>
        <v>0.63842567289953822</v>
      </c>
      <c r="Y214" s="314" t="str">
        <f t="shared" ca="1" si="109"/>
        <v/>
      </c>
      <c r="Z214" s="315" t="str">
        <f t="shared" ca="1" si="110"/>
        <v/>
      </c>
      <c r="AA214" s="316" t="str">
        <f t="shared" ca="1" si="111"/>
        <v/>
      </c>
      <c r="AC214" s="310" t="e">
        <f t="shared" ca="1" si="112"/>
        <v>#N/A</v>
      </c>
      <c r="AD214" s="323" t="e">
        <f t="shared" ca="1" si="113"/>
        <v>#N/A</v>
      </c>
      <c r="AE214" s="324" t="e">
        <f t="shared" ca="1" si="92"/>
        <v>#N/A</v>
      </c>
      <c r="AG214" s="306">
        <f t="shared" ca="1" si="114"/>
        <v>6.8640375403020855</v>
      </c>
      <c r="AH214" s="304">
        <f t="shared" ca="1" si="115"/>
        <v>-0.19485415913744597</v>
      </c>
    </row>
    <row r="215" spans="1:34" x14ac:dyDescent="0.2">
      <c r="A215" s="347">
        <f t="shared" ca="1" si="93"/>
        <v>0.1</v>
      </c>
      <c r="B215" s="304">
        <f t="shared" ca="1" si="94"/>
        <v>15.29999999999994</v>
      </c>
      <c r="D215" s="306">
        <f t="shared" ca="1" si="95"/>
        <v>-0.14096953748354921</v>
      </c>
      <c r="E215" s="307">
        <f t="shared" ca="1" si="96"/>
        <v>-9.6517030717884857</v>
      </c>
      <c r="F215" s="304">
        <f t="shared" ca="1" si="97"/>
        <v>9.6527324937796557</v>
      </c>
      <c r="G215" s="306">
        <f t="shared" ca="1" si="98"/>
        <v>11.297410257663932</v>
      </c>
      <c r="H215" s="307">
        <f t="shared" ca="1" si="99"/>
        <v>-13.667041058637597</v>
      </c>
      <c r="I215" s="304">
        <f t="shared" ca="1" si="100"/>
        <v>17.731877786304985</v>
      </c>
      <c r="J215" s="306">
        <f t="shared" ca="1" si="101"/>
        <v>229.47465482289755</v>
      </c>
      <c r="K215" s="307">
        <f t="shared" ca="1" si="102"/>
        <v>1242.7464892421863</v>
      </c>
      <c r="L215" s="304">
        <f t="shared" ca="1" si="87"/>
        <v>1263.7552982005129</v>
      </c>
      <c r="M215" s="306">
        <f t="shared" ca="1" si="103"/>
        <v>-0.88003482608406569</v>
      </c>
      <c r="N215" s="304">
        <f t="shared" ca="1" si="104"/>
        <v>-50.422281359146375</v>
      </c>
      <c r="P215" s="310">
        <f t="shared" ca="1" si="105"/>
        <v>23</v>
      </c>
      <c r="Q215" s="304">
        <f t="shared" ca="1" si="106"/>
        <v>0</v>
      </c>
      <c r="R215" s="306">
        <f t="shared" ca="1" si="107"/>
        <v>0</v>
      </c>
      <c r="S215" s="307">
        <f t="shared" ca="1" si="108"/>
        <v>3.0118999999999994</v>
      </c>
      <c r="T215" s="304">
        <f t="shared" ca="1" si="88"/>
        <v>29.546738999999995</v>
      </c>
      <c r="U215" s="311">
        <f t="shared" ca="1" si="89"/>
        <v>0</v>
      </c>
      <c r="V215" s="306">
        <f t="shared" ca="1" si="90"/>
        <v>1.0816697154633337</v>
      </c>
      <c r="W215" s="304">
        <f t="shared" ca="1" si="91"/>
        <v>0.69398053681965377</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7.1141129818576676</v>
      </c>
      <c r="AH215" s="304">
        <f t="shared" ca="1" si="115"/>
        <v>-0.21196775221605577</v>
      </c>
    </row>
    <row r="216" spans="1:34" x14ac:dyDescent="0.2">
      <c r="A216" s="347">
        <f t="shared" ca="1" si="93"/>
        <v>0.1</v>
      </c>
      <c r="B216" s="304">
        <f t="shared" ca="1" si="94"/>
        <v>15.39999999999994</v>
      </c>
      <c r="D216" s="306">
        <f t="shared" ca="1" si="95"/>
        <v>-0.14680164186044795</v>
      </c>
      <c r="E216" s="307">
        <f t="shared" ca="1" si="96"/>
        <v>-9.6324067267610225</v>
      </c>
      <c r="F216" s="304">
        <f t="shared" ca="1" si="97"/>
        <v>9.6335253189994745</v>
      </c>
      <c r="G216" s="306">
        <f t="shared" ca="1" si="98"/>
        <v>11.282730093477888</v>
      </c>
      <c r="H216" s="307">
        <f t="shared" ca="1" si="99"/>
        <v>-14.630281731313699</v>
      </c>
      <c r="I216" s="304">
        <f t="shared" ca="1" si="100"/>
        <v>18.475528190010778</v>
      </c>
      <c r="J216" s="306">
        <f t="shared" ca="1" si="101"/>
        <v>230.60366184045463</v>
      </c>
      <c r="K216" s="307">
        <f t="shared" ca="1" si="102"/>
        <v>1241.3316231026888</v>
      </c>
      <c r="L216" s="304">
        <f t="shared" ca="1" si="87"/>
        <v>1262.5697000043137</v>
      </c>
      <c r="M216" s="306">
        <f t="shared" ca="1" si="103"/>
        <v>-0.91387083939146097</v>
      </c>
      <c r="N216" s="304">
        <f t="shared" ca="1" si="104"/>
        <v>-52.360942117208616</v>
      </c>
      <c r="P216" s="310">
        <f t="shared" ca="1" si="105"/>
        <v>23</v>
      </c>
      <c r="Q216" s="304">
        <f t="shared" ca="1" si="106"/>
        <v>0</v>
      </c>
      <c r="R216" s="306">
        <f t="shared" ca="1" si="107"/>
        <v>0</v>
      </c>
      <c r="S216" s="307">
        <f t="shared" ca="1" si="108"/>
        <v>3.0118999999999994</v>
      </c>
      <c r="T216" s="304">
        <f t="shared" ca="1" si="88"/>
        <v>29.546738999999995</v>
      </c>
      <c r="U216" s="311">
        <f t="shared" ca="1" si="89"/>
        <v>0</v>
      </c>
      <c r="V216" s="306">
        <f t="shared" ca="1" si="90"/>
        <v>1.0818233606741576</v>
      </c>
      <c r="W216" s="304">
        <f t="shared" ca="1" si="91"/>
        <v>0.75351732623120748</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7.3307532016681565</v>
      </c>
      <c r="AH216" s="304">
        <f t="shared" ca="1" si="115"/>
        <v>-0.23041287453755235</v>
      </c>
    </row>
    <row r="217" spans="1:34" x14ac:dyDescent="0.2">
      <c r="A217" s="347">
        <f t="shared" ca="1" si="93"/>
        <v>0.1</v>
      </c>
      <c r="B217" s="304">
        <f t="shared" ca="1" si="94"/>
        <v>15.49999999999994</v>
      </c>
      <c r="D217" s="306">
        <f t="shared" ca="1" si="95"/>
        <v>-0.15278123991344983</v>
      </c>
      <c r="E217" s="307">
        <f t="shared" ca="1" si="96"/>
        <v>-9.6118890317614447</v>
      </c>
      <c r="F217" s="304">
        <f t="shared" ca="1" si="97"/>
        <v>9.6131031860770868</v>
      </c>
      <c r="G217" s="306">
        <f t="shared" ca="1" si="98"/>
        <v>11.267451969486542</v>
      </c>
      <c r="H217" s="307">
        <f t="shared" ca="1" si="99"/>
        <v>-15.591470634489845</v>
      </c>
      <c r="I217" s="304">
        <f t="shared" ca="1" si="100"/>
        <v>19.236668901627571</v>
      </c>
      <c r="J217" s="306">
        <f t="shared" ca="1" si="101"/>
        <v>231.73117094360285</v>
      </c>
      <c r="K217" s="307">
        <f t="shared" ca="1" si="102"/>
        <v>1239.8205354843985</v>
      </c>
      <c r="L217" s="304">
        <f t="shared" ca="1" si="87"/>
        <v>1261.2907261197611</v>
      </c>
      <c r="M217" s="306">
        <f t="shared" ca="1" si="103"/>
        <v>-0.94501859078127193</v>
      </c>
      <c r="N217" s="304">
        <f t="shared" ca="1" si="104"/>
        <v>-54.14557681316753</v>
      </c>
      <c r="P217" s="310">
        <f t="shared" ca="1" si="105"/>
        <v>23</v>
      </c>
      <c r="Q217" s="304">
        <f t="shared" ca="1" si="106"/>
        <v>0</v>
      </c>
      <c r="R217" s="306">
        <f t="shared" ca="1" si="107"/>
        <v>0</v>
      </c>
      <c r="S217" s="307">
        <f t="shared" ca="1" si="108"/>
        <v>3.0118999999999994</v>
      </c>
      <c r="T217" s="304">
        <f t="shared" ca="1" si="88"/>
        <v>29.546738999999995</v>
      </c>
      <c r="U217" s="311">
        <f t="shared" ca="1" si="89"/>
        <v>0</v>
      </c>
      <c r="V217" s="306">
        <f t="shared" ca="1" si="90"/>
        <v>1.0819874775136606</v>
      </c>
      <c r="W217" s="304">
        <f t="shared" ca="1" si="91"/>
        <v>0.81700579289187014</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7.51809927072091</v>
      </c>
      <c r="AH217" s="304">
        <f t="shared" ca="1" si="115"/>
        <v>-0.25018006116777042</v>
      </c>
    </row>
    <row r="218" spans="1:34" x14ac:dyDescent="0.2">
      <c r="A218" s="347">
        <f t="shared" ca="1" si="93"/>
        <v>0.1</v>
      </c>
      <c r="B218" s="304">
        <f t="shared" ca="1" si="94"/>
        <v>15.599999999999939</v>
      </c>
      <c r="D218" s="306">
        <f t="shared" ca="1" si="95"/>
        <v>-0.15888409799926398</v>
      </c>
      <c r="E218" s="307">
        <f t="shared" ca="1" si="96"/>
        <v>-9.5901422402374958</v>
      </c>
      <c r="F218" s="304">
        <f t="shared" ca="1" si="97"/>
        <v>9.5914583012482773</v>
      </c>
      <c r="G218" s="306">
        <f t="shared" ca="1" si="98"/>
        <v>11.251563559686616</v>
      </c>
      <c r="H218" s="307">
        <f t="shared" ca="1" si="99"/>
        <v>-16.550484858513595</v>
      </c>
      <c r="I218" s="304">
        <f t="shared" ca="1" si="100"/>
        <v>20.012901628438481</v>
      </c>
      <c r="J218" s="306">
        <f t="shared" ca="1" si="101"/>
        <v>232.85712172006151</v>
      </c>
      <c r="K218" s="307">
        <f t="shared" ca="1" si="102"/>
        <v>1238.2134377097484</v>
      </c>
      <c r="L218" s="304">
        <f t="shared" ca="1" si="87"/>
        <v>1259.9186308888143</v>
      </c>
      <c r="M218" s="306">
        <f t="shared" ca="1" si="103"/>
        <v>-0.97373396486548691</v>
      </c>
      <c r="N218" s="304">
        <f t="shared" ca="1" si="104"/>
        <v>-55.790846555332386</v>
      </c>
      <c r="P218" s="310">
        <f t="shared" ca="1" si="105"/>
        <v>23</v>
      </c>
      <c r="Q218" s="304">
        <f t="shared" ca="1" si="106"/>
        <v>0</v>
      </c>
      <c r="R218" s="306">
        <f t="shared" ca="1" si="107"/>
        <v>0</v>
      </c>
      <c r="S218" s="307">
        <f t="shared" ca="1" si="108"/>
        <v>3.0118999999999994</v>
      </c>
      <c r="T218" s="304">
        <f t="shared" ca="1" si="88"/>
        <v>29.546738999999995</v>
      </c>
      <c r="U218" s="311">
        <f t="shared" ca="1" si="89"/>
        <v>0</v>
      </c>
      <c r="V218" s="306">
        <f t="shared" ca="1" si="90"/>
        <v>1.0821620474911273</v>
      </c>
      <c r="W218" s="304">
        <f t="shared" ca="1" si="91"/>
        <v>0.88441394423611519</v>
      </c>
      <c r="Y218" s="314" t="str">
        <f t="shared" ca="1" si="109"/>
        <v/>
      </c>
      <c r="Z218" s="315" t="str">
        <f t="shared" ca="1" si="110"/>
        <v/>
      </c>
      <c r="AA218" s="316" t="str">
        <f t="shared" ca="1" si="111"/>
        <v/>
      </c>
      <c r="AC218" s="310" t="e">
        <f t="shared" ca="1" si="112"/>
        <v>#N/A</v>
      </c>
      <c r="AD218" s="323" t="e">
        <f t="shared" ca="1" si="113"/>
        <v>#N/A</v>
      </c>
      <c r="AE218" s="324" t="e">
        <f t="shared" ca="1" si="92"/>
        <v>#N/A</v>
      </c>
      <c r="AG218" s="306">
        <f t="shared" ca="1" si="114"/>
        <v>7.6798224750763477</v>
      </c>
      <c r="AH218" s="304">
        <f t="shared" ca="1" si="115"/>
        <v>-0.2712592691961454</v>
      </c>
    </row>
    <row r="219" spans="1:34" x14ac:dyDescent="0.2">
      <c r="A219" s="347">
        <f t="shared" ca="1" si="93"/>
        <v>0.1</v>
      </c>
      <c r="B219" s="304">
        <f t="shared" ca="1" si="94"/>
        <v>15.699999999999939</v>
      </c>
      <c r="D219" s="306">
        <f t="shared" ca="1" si="95"/>
        <v>-0.16508889096681911</v>
      </c>
      <c r="E219" s="307">
        <f t="shared" ca="1" si="96"/>
        <v>-9.5671625333882719</v>
      </c>
      <c r="F219" s="304">
        <f t="shared" ca="1" si="97"/>
        <v>9.568586796501819</v>
      </c>
      <c r="G219" s="306">
        <f t="shared" ca="1" si="98"/>
        <v>11.235054670589934</v>
      </c>
      <c r="H219" s="307">
        <f t="shared" ca="1" si="99"/>
        <v>-17.507201111852421</v>
      </c>
      <c r="I219" s="304">
        <f t="shared" ca="1" si="100"/>
        <v>20.802128357982777</v>
      </c>
      <c r="J219" s="306">
        <f t="shared" ca="1" si="101"/>
        <v>233.98145263157534</v>
      </c>
      <c r="K219" s="307">
        <f t="shared" ca="1" si="102"/>
        <v>1236.5105534112301</v>
      </c>
      <c r="L219" s="304">
        <f t="shared" ca="1" si="87"/>
        <v>1258.4536816557568</v>
      </c>
      <c r="M219" s="306">
        <f t="shared" ca="1" si="103"/>
        <v>-1.0002503884200715</v>
      </c>
      <c r="N219" s="304">
        <f t="shared" ca="1" si="104"/>
        <v>-57.310125712791368</v>
      </c>
      <c r="P219" s="310">
        <f t="shared" ca="1" si="105"/>
        <v>23</v>
      </c>
      <c r="Q219" s="304">
        <f t="shared" ca="1" si="106"/>
        <v>0</v>
      </c>
      <c r="R219" s="306">
        <f t="shared" ca="1" si="107"/>
        <v>0</v>
      </c>
      <c r="S219" s="307">
        <f t="shared" ca="1" si="108"/>
        <v>3.0118999999999994</v>
      </c>
      <c r="T219" s="304">
        <f t="shared" ca="1" si="88"/>
        <v>29.546738999999995</v>
      </c>
      <c r="U219" s="311">
        <f t="shared" ca="1" si="89"/>
        <v>0</v>
      </c>
      <c r="V219" s="306">
        <f t="shared" ca="1" si="90"/>
        <v>1.0823470510497362</v>
      </c>
      <c r="W219" s="304">
        <f t="shared" ca="1" si="91"/>
        <v>0.9557080479515474</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7.8191395432487116</v>
      </c>
      <c r="AH219" s="304">
        <f t="shared" ca="1" si="115"/>
        <v>-0.29363987656831747</v>
      </c>
    </row>
    <row r="220" spans="1:34" x14ac:dyDescent="0.2">
      <c r="A220" s="347">
        <f t="shared" ca="1" si="93"/>
        <v>0.1</v>
      </c>
      <c r="B220" s="304">
        <f t="shared" ca="1" si="94"/>
        <v>15.799999999999939</v>
      </c>
      <c r="D220" s="306">
        <f t="shared" ca="1" si="95"/>
        <v>-0.17137683301057624</v>
      </c>
      <c r="E220" s="307">
        <f t="shared" ca="1" si="96"/>
        <v>-9.5429493474310831</v>
      </c>
      <c r="F220" s="304">
        <f t="shared" ca="1" si="97"/>
        <v>9.5444880568068218</v>
      </c>
      <c r="G220" s="306">
        <f t="shared" ca="1" si="98"/>
        <v>11.217916987288875</v>
      </c>
      <c r="H220" s="307">
        <f t="shared" ca="1" si="99"/>
        <v>-18.461496046595528</v>
      </c>
      <c r="I220" s="304">
        <f t="shared" ca="1" si="100"/>
        <v>21.602511377434027</v>
      </c>
      <c r="J220" s="306">
        <f t="shared" ca="1" si="101"/>
        <v>235.10410121446927</v>
      </c>
      <c r="K220" s="307">
        <f t="shared" ca="1" si="102"/>
        <v>1234.7121185533078</v>
      </c>
      <c r="L220" s="304">
        <f t="shared" ca="1" si="87"/>
        <v>1256.8961588413981</v>
      </c>
      <c r="M220" s="306">
        <f t="shared" ca="1" si="103"/>
        <v>-1.024779156308852</v>
      </c>
      <c r="N220" s="304">
        <f t="shared" ca="1" si="104"/>
        <v>-58.715520589474508</v>
      </c>
      <c r="P220" s="310">
        <f t="shared" ca="1" si="105"/>
        <v>23</v>
      </c>
      <c r="Q220" s="304">
        <f t="shared" ca="1" si="106"/>
        <v>0</v>
      </c>
      <c r="R220" s="306">
        <f t="shared" ca="1" si="107"/>
        <v>0</v>
      </c>
      <c r="S220" s="307">
        <f t="shared" ca="1" si="108"/>
        <v>3.0118999999999994</v>
      </c>
      <c r="T220" s="304">
        <f t="shared" ca="1" si="88"/>
        <v>29.546738999999995</v>
      </c>
      <c r="U220" s="311">
        <f t="shared" ca="1" si="89"/>
        <v>0</v>
      </c>
      <c r="V220" s="306">
        <f t="shared" ca="1" si="90"/>
        <v>1.082542467561284</v>
      </c>
      <c r="W220" s="304">
        <f t="shared" ca="1" si="91"/>
        <v>1.0308526433412961</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7.93884656875393</v>
      </c>
      <c r="AH220" s="304">
        <f t="shared" ca="1" si="115"/>
        <v>-0.31731068360554721</v>
      </c>
    </row>
    <row r="221" spans="1:34" x14ac:dyDescent="0.2">
      <c r="A221" s="347">
        <f t="shared" ca="1" si="93"/>
        <v>0.1</v>
      </c>
      <c r="B221" s="304">
        <f t="shared" ca="1" si="94"/>
        <v>15.899999999999938</v>
      </c>
      <c r="D221" s="306">
        <f t="shared" ca="1" si="95"/>
        <v>-0.17773134185194259</v>
      </c>
      <c r="E221" s="307">
        <f t="shared" ca="1" si="96"/>
        <v>-9.5175048363547621</v>
      </c>
      <c r="F221" s="304">
        <f t="shared" ca="1" si="97"/>
        <v>9.5191641828425659</v>
      </c>
      <c r="G221" s="306">
        <f t="shared" ca="1" si="98"/>
        <v>11.200143853103681</v>
      </c>
      <c r="H221" s="307">
        <f t="shared" ca="1" si="99"/>
        <v>-19.413246530231003</v>
      </c>
      <c r="I221" s="304">
        <f t="shared" ca="1" si="100"/>
        <v>22.412437689232785</v>
      </c>
      <c r="J221" s="306">
        <f t="shared" ca="1" si="101"/>
        <v>236.22500425648889</v>
      </c>
      <c r="K221" s="307">
        <f t="shared" ca="1" si="102"/>
        <v>1232.8183814244665</v>
      </c>
      <c r="L221" s="304">
        <f t="shared" ca="1" si="87"/>
        <v>1255.2463559851585</v>
      </c>
      <c r="M221" s="306">
        <f t="shared" ca="1" si="103"/>
        <v>-1.0475105096752488</v>
      </c>
      <c r="N221" s="304">
        <f t="shared" ca="1" si="104"/>
        <v>-60.017931199989548</v>
      </c>
      <c r="P221" s="310">
        <f t="shared" ca="1" si="105"/>
        <v>23</v>
      </c>
      <c r="Q221" s="304">
        <f t="shared" ca="1" si="106"/>
        <v>0</v>
      </c>
      <c r="R221" s="306">
        <f t="shared" ca="1" si="107"/>
        <v>0</v>
      </c>
      <c r="S221" s="307">
        <f t="shared" ca="1" si="108"/>
        <v>3.0118999999999994</v>
      </c>
      <c r="T221" s="304">
        <f t="shared" ca="1" si="88"/>
        <v>29.546738999999995</v>
      </c>
      <c r="U221" s="311">
        <f t="shared" ca="1" si="89"/>
        <v>0</v>
      </c>
      <c r="V221" s="306">
        <f t="shared" ca="1" si="90"/>
        <v>1.0827482753239983</v>
      </c>
      <c r="W221" s="304">
        <f t="shared" ca="1" si="91"/>
        <v>1.1098105584190878</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8.0413614619059448</v>
      </c>
      <c r="AH221" s="304">
        <f t="shared" ca="1" si="115"/>
        <v>-0.34225991677721584</v>
      </c>
    </row>
    <row r="222" spans="1:34" x14ac:dyDescent="0.2">
      <c r="A222" s="347">
        <f t="shared" ca="1" si="93"/>
        <v>0.1</v>
      </c>
      <c r="B222" s="304">
        <f t="shared" ca="1" si="94"/>
        <v>15.999999999999938</v>
      </c>
      <c r="D222" s="306">
        <f t="shared" ca="1" si="95"/>
        <v>-0.18413774032743585</v>
      </c>
      <c r="E222" s="307">
        <f t="shared" ca="1" si="96"/>
        <v>-9.4908334432681798</v>
      </c>
      <c r="F222" s="304">
        <f t="shared" ca="1" si="97"/>
        <v>9.4926195623373957</v>
      </c>
      <c r="G222" s="306">
        <f t="shared" ca="1" si="98"/>
        <v>11.181730079070936</v>
      </c>
      <c r="H222" s="307">
        <f t="shared" ca="1" si="99"/>
        <v>-20.362329874557823</v>
      </c>
      <c r="I222" s="304">
        <f t="shared" ca="1" si="100"/>
        <v>23.230487844242742</v>
      </c>
      <c r="J222" s="306">
        <f t="shared" ca="1" si="101"/>
        <v>237.34409795309762</v>
      </c>
      <c r="K222" s="307">
        <f t="shared" ca="1" si="102"/>
        <v>1230.8296026042269</v>
      </c>
      <c r="L222" s="304">
        <f t="shared" ca="1" si="87"/>
        <v>1253.5045797603009</v>
      </c>
      <c r="M222" s="306">
        <f t="shared" ca="1" si="103"/>
        <v>-1.0686151241301167</v>
      </c>
      <c r="N222" s="304">
        <f t="shared" ca="1" si="104"/>
        <v>-61.227136536504268</v>
      </c>
      <c r="P222" s="310">
        <f t="shared" ca="1" si="105"/>
        <v>23</v>
      </c>
      <c r="Q222" s="304">
        <f t="shared" ca="1" si="106"/>
        <v>0</v>
      </c>
      <c r="R222" s="306">
        <f t="shared" ca="1" si="107"/>
        <v>0</v>
      </c>
      <c r="S222" s="307">
        <f t="shared" ca="1" si="108"/>
        <v>3.0118999999999994</v>
      </c>
      <c r="T222" s="304">
        <f t="shared" ca="1" si="88"/>
        <v>29.546738999999995</v>
      </c>
      <c r="U222" s="311">
        <f t="shared" ca="1" si="89"/>
        <v>0</v>
      </c>
      <c r="V222" s="306">
        <f t="shared" ca="1" si="90"/>
        <v>1.0829644515629073</v>
      </c>
      <c r="W222" s="304">
        <f t="shared" ca="1" si="91"/>
        <v>1.1925429318872467</v>
      </c>
      <c r="Y222" s="314" t="str">
        <f t="shared" ca="1" si="109"/>
        <v/>
      </c>
      <c r="Z222" s="315" t="str">
        <f t="shared" ca="1" si="110"/>
        <v/>
      </c>
      <c r="AA222" s="316" t="str">
        <f t="shared" ca="1" si="111"/>
        <v/>
      </c>
      <c r="AC222" s="310">
        <f t="shared" ca="1" si="112"/>
        <v>15.999999999999938</v>
      </c>
      <c r="AD222" s="323">
        <f t="shared" ca="1" si="113"/>
        <v>237.34409795309762</v>
      </c>
      <c r="AE222" s="324" t="e">
        <f t="shared" ca="1" si="92"/>
        <v>#N/A</v>
      </c>
      <c r="AG222" s="306">
        <f t="shared" ca="1" si="114"/>
        <v>8.1287686220137392</v>
      </c>
      <c r="AH222" s="304">
        <f t="shared" ca="1" si="115"/>
        <v>-0.36847523437666857</v>
      </c>
    </row>
    <row r="223" spans="1:34" x14ac:dyDescent="0.2">
      <c r="A223" s="347">
        <f t="shared" ca="1" si="93"/>
        <v>0.1</v>
      </c>
      <c r="B223" s="304">
        <f t="shared" ca="1" si="94"/>
        <v>16.099999999999937</v>
      </c>
      <c r="D223" s="306">
        <f t="shared" ca="1" si="95"/>
        <v>-0.19058299540414694</v>
      </c>
      <c r="E223" s="307">
        <f t="shared" ca="1" si="96"/>
        <v>-9.462941557929021</v>
      </c>
      <c r="F223" s="304">
        <f t="shared" ca="1" si="97"/>
        <v>9.4648605275998303</v>
      </c>
      <c r="G223" s="306">
        <f t="shared" ca="1" si="98"/>
        <v>11.162671779530521</v>
      </c>
      <c r="H223" s="307">
        <f t="shared" ca="1" si="99"/>
        <v>-21.308624030350725</v>
      </c>
      <c r="I223" s="304">
        <f t="shared" ca="1" si="100"/>
        <v>24.055408941116909</v>
      </c>
      <c r="J223" s="306">
        <f t="shared" ca="1" si="101"/>
        <v>238.46131804602769</v>
      </c>
      <c r="K223" s="307">
        <f t="shared" ca="1" si="102"/>
        <v>1228.7460549089815</v>
      </c>
      <c r="L223" s="304">
        <f t="shared" ca="1" si="87"/>
        <v>1251.6711499665696</v>
      </c>
      <c r="M223" s="306">
        <f t="shared" ca="1" si="103"/>
        <v>-1.0882457809651471</v>
      </c>
      <c r="N223" s="304">
        <f t="shared" ca="1" si="104"/>
        <v>-62.351890322221152</v>
      </c>
      <c r="P223" s="310">
        <f t="shared" ca="1" si="105"/>
        <v>23</v>
      </c>
      <c r="Q223" s="304">
        <f t="shared" ca="1" si="106"/>
        <v>0</v>
      </c>
      <c r="R223" s="306">
        <f t="shared" ca="1" si="107"/>
        <v>0</v>
      </c>
      <c r="S223" s="307">
        <f t="shared" ca="1" si="108"/>
        <v>3.0118999999999994</v>
      </c>
      <c r="T223" s="304">
        <f t="shared" ca="1" si="88"/>
        <v>29.546738999999995</v>
      </c>
      <c r="U223" s="311">
        <f t="shared" ca="1" si="89"/>
        <v>0</v>
      </c>
      <c r="V223" s="306">
        <f t="shared" ca="1" si="90"/>
        <v>1.0831909724323607</v>
      </c>
      <c r="W223" s="304">
        <f t="shared" ca="1" si="91"/>
        <v>1.2790092393097761</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8.2028621719697909</v>
      </c>
      <c r="AH223" s="304">
        <f t="shared" ca="1" si="115"/>
        <v>-0.39594373381826986</v>
      </c>
    </row>
    <row r="224" spans="1:34" x14ac:dyDescent="0.2">
      <c r="A224" s="347">
        <f t="shared" ca="1" si="93"/>
        <v>0.1</v>
      </c>
      <c r="B224" s="304">
        <f t="shared" ca="1" si="94"/>
        <v>16.199999999999939</v>
      </c>
      <c r="D224" s="306">
        <f t="shared" ca="1" si="95"/>
        <v>-0.19705549239553705</v>
      </c>
      <c r="E224" s="307">
        <f t="shared" ca="1" si="96"/>
        <v>-9.4338372422387273</v>
      </c>
      <c r="F224" s="304">
        <f t="shared" ca="1" si="97"/>
        <v>9.4358950810261586</v>
      </c>
      <c r="G224" s="306">
        <f t="shared" ca="1" si="98"/>
        <v>11.142966230290968</v>
      </c>
      <c r="H224" s="307">
        <f t="shared" ca="1" si="99"/>
        <v>-22.252007754574599</v>
      </c>
      <c r="I224" s="304">
        <f t="shared" ca="1" si="100"/>
        <v>24.886091407030012</v>
      </c>
      <c r="J224" s="306">
        <f t="shared" ca="1" si="101"/>
        <v>239.57659994651877</v>
      </c>
      <c r="K224" s="307">
        <f t="shared" ca="1" si="102"/>
        <v>1226.5680233197352</v>
      </c>
      <c r="L224" s="304">
        <f t="shared" ca="1" si="87"/>
        <v>1249.7463995036819</v>
      </c>
      <c r="M224" s="306">
        <f t="shared" ca="1" si="103"/>
        <v>-1.1065390764309104</v>
      </c>
      <c r="N224" s="304">
        <f t="shared" ca="1" si="104"/>
        <v>-63.400018945795189</v>
      </c>
      <c r="P224" s="310">
        <f t="shared" ca="1" si="105"/>
        <v>23</v>
      </c>
      <c r="Q224" s="304">
        <f t="shared" ca="1" si="106"/>
        <v>0</v>
      </c>
      <c r="R224" s="306">
        <f t="shared" ca="1" si="107"/>
        <v>0</v>
      </c>
      <c r="S224" s="307">
        <f t="shared" ca="1" si="108"/>
        <v>3.0118999999999994</v>
      </c>
      <c r="T224" s="304">
        <f t="shared" ca="1" si="88"/>
        <v>29.546738999999995</v>
      </c>
      <c r="U224" s="311">
        <f t="shared" ca="1" si="89"/>
        <v>0</v>
      </c>
      <c r="V224" s="306">
        <f t="shared" ca="1" si="90"/>
        <v>1.0834278130203658</v>
      </c>
      <c r="W224" s="304">
        <f t="shared" ca="1" si="91"/>
        <v>1.3691673229204588</v>
      </c>
      <c r="Y224" s="314" t="str">
        <f t="shared" ca="1" si="109"/>
        <v/>
      </c>
      <c r="Z224" s="315" t="str">
        <f t="shared" ca="1" si="110"/>
        <v/>
      </c>
      <c r="AA224" s="316" t="str">
        <f t="shared" ca="1" si="111"/>
        <v/>
      </c>
      <c r="AC224" s="310" t="e">
        <f t="shared" ca="1" si="112"/>
        <v>#N/A</v>
      </c>
      <c r="AD224" s="323" t="e">
        <f t="shared" ca="1" si="113"/>
        <v>#N/A</v>
      </c>
      <c r="AE224" s="324" t="e">
        <f t="shared" ca="1" si="92"/>
        <v>#N/A</v>
      </c>
      <c r="AG224" s="306">
        <f t="shared" ca="1" si="114"/>
        <v>8.2651858324712038</v>
      </c>
      <c r="AH224" s="304">
        <f t="shared" ca="1" si="115"/>
        <v>-0.42465196032729385</v>
      </c>
    </row>
    <row r="225" spans="1:34" x14ac:dyDescent="0.2">
      <c r="A225" s="347">
        <f t="shared" ca="1" si="93"/>
        <v>0.1</v>
      </c>
      <c r="B225" s="304">
        <f t="shared" ca="1" si="94"/>
        <v>16.29999999999994</v>
      </c>
      <c r="D225" s="306">
        <f t="shared" ca="1" si="95"/>
        <v>-0.20354484106115164</v>
      </c>
      <c r="E225" s="307">
        <f t="shared" ca="1" si="96"/>
        <v>-9.4035300091474721</v>
      </c>
      <c r="F225" s="304">
        <f t="shared" ca="1" si="97"/>
        <v>9.4057326740270302</v>
      </c>
      <c r="G225" s="306">
        <f t="shared" ca="1" si="98"/>
        <v>11.122611746184853</v>
      </c>
      <c r="H225" s="307">
        <f t="shared" ca="1" si="99"/>
        <v>-23.192360755489347</v>
      </c>
      <c r="I225" s="304">
        <f t="shared" ca="1" si="100"/>
        <v>25.721549126542353</v>
      </c>
      <c r="J225" s="306">
        <f t="shared" ca="1" si="101"/>
        <v>240.68987884534255</v>
      </c>
      <c r="K225" s="307">
        <f t="shared" ca="1" si="102"/>
        <v>1224.2958048942319</v>
      </c>
      <c r="L225" s="304">
        <f t="shared" ca="1" si="87"/>
        <v>1247.7306743284789</v>
      </c>
      <c r="M225" s="306">
        <f t="shared" ca="1" si="103"/>
        <v>-1.1236170807752845</v>
      </c>
      <c r="N225" s="304">
        <f t="shared" ca="1" si="104"/>
        <v>-64.378516517233919</v>
      </c>
      <c r="P225" s="310">
        <f t="shared" ca="1" si="105"/>
        <v>23</v>
      </c>
      <c r="Q225" s="304">
        <f t="shared" ca="1" si="106"/>
        <v>0</v>
      </c>
      <c r="R225" s="306">
        <f t="shared" ca="1" si="107"/>
        <v>0</v>
      </c>
      <c r="S225" s="307">
        <f t="shared" ca="1" si="108"/>
        <v>3.0118999999999994</v>
      </c>
      <c r="T225" s="304">
        <f t="shared" ca="1" si="88"/>
        <v>29.546738999999995</v>
      </c>
      <c r="U225" s="311">
        <f t="shared" ca="1" si="89"/>
        <v>0</v>
      </c>
      <c r="V225" s="306">
        <f t="shared" ca="1" si="90"/>
        <v>1.0836749473544753</v>
      </c>
      <c r="W225" s="304">
        <f t="shared" ca="1" si="91"/>
        <v>1.4629734246062063</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8.3170685990151529</v>
      </c>
      <c r="AH225" s="304">
        <f t="shared" ca="1" si="115"/>
        <v>-0.4545859168367008</v>
      </c>
    </row>
    <row r="226" spans="1:34" x14ac:dyDescent="0.2">
      <c r="A226" s="347">
        <f t="shared" ca="1" si="93"/>
        <v>0.1</v>
      </c>
      <c r="B226" s="304">
        <f t="shared" ca="1" si="94"/>
        <v>16.399999999999942</v>
      </c>
      <c r="D226" s="306">
        <f t="shared" ca="1" si="95"/>
        <v>-0.21004170989137794</v>
      </c>
      <c r="E226" s="307">
        <f t="shared" ca="1" si="96"/>
        <v>-9.3720306434618124</v>
      </c>
      <c r="F226" s="304">
        <f t="shared" ca="1" si="97"/>
        <v>9.3743840278645152</v>
      </c>
      <c r="G226" s="306">
        <f t="shared" ca="1" si="98"/>
        <v>11.101607575195716</v>
      </c>
      <c r="H226" s="307">
        <f t="shared" ca="1" si="99"/>
        <v>-24.129563819835528</v>
      </c>
      <c r="I226" s="304">
        <f t="shared" ca="1" si="100"/>
        <v>26.560902486345576</v>
      </c>
      <c r="J226" s="306">
        <f t="shared" ca="1" si="101"/>
        <v>241.80108981141157</v>
      </c>
      <c r="K226" s="307">
        <f t="shared" ca="1" si="102"/>
        <v>1221.9297086654656</v>
      </c>
      <c r="L226" s="304">
        <f t="shared" ca="1" si="87"/>
        <v>1245.6243333980176</v>
      </c>
      <c r="M226" s="306">
        <f t="shared" ca="1" si="103"/>
        <v>-1.1395888968835273</v>
      </c>
      <c r="N226" s="304">
        <f t="shared" ca="1" si="104"/>
        <v>-65.293634171395283</v>
      </c>
      <c r="P226" s="310">
        <f t="shared" ca="1" si="105"/>
        <v>23</v>
      </c>
      <c r="Q226" s="304">
        <f t="shared" ca="1" si="106"/>
        <v>0</v>
      </c>
      <c r="R226" s="306">
        <f t="shared" ca="1" si="107"/>
        <v>0</v>
      </c>
      <c r="S226" s="307">
        <f t="shared" ca="1" si="108"/>
        <v>3.0118999999999994</v>
      </c>
      <c r="T226" s="304">
        <f t="shared" ca="1" si="88"/>
        <v>29.546738999999995</v>
      </c>
      <c r="U226" s="311">
        <f t="shared" ca="1" si="89"/>
        <v>0</v>
      </c>
      <c r="V226" s="306">
        <f t="shared" ca="1" si="90"/>
        <v>1.0839323484090151</v>
      </c>
      <c r="W226" s="304">
        <f t="shared" ca="1" si="91"/>
        <v>1.5603822216845153</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8.3596560318816806</v>
      </c>
      <c r="AH226" s="304">
        <f t="shared" ca="1" si="115"/>
        <v>-0.48573107493814754</v>
      </c>
    </row>
    <row r="227" spans="1:34" x14ac:dyDescent="0.2">
      <c r="A227" s="347">
        <f t="shared" ca="1" si="93"/>
        <v>0.1</v>
      </c>
      <c r="B227" s="304">
        <f t="shared" ca="1" si="94"/>
        <v>16.499999999999943</v>
      </c>
      <c r="D227" s="306">
        <f t="shared" ca="1" si="95"/>
        <v>-0.2165376849043015</v>
      </c>
      <c r="E227" s="307">
        <f t="shared" ca="1" si="96"/>
        <v>-9.3393510555199342</v>
      </c>
      <c r="F227" s="304">
        <f t="shared" ca="1" si="97"/>
        <v>9.3418609873635461</v>
      </c>
      <c r="G227" s="306">
        <f t="shared" ca="1" si="98"/>
        <v>11.079953806705285</v>
      </c>
      <c r="H227" s="307">
        <f t="shared" ca="1" si="99"/>
        <v>-25.06349892538752</v>
      </c>
      <c r="I227" s="304">
        <f t="shared" ca="1" si="100"/>
        <v>27.403363931123938</v>
      </c>
      <c r="J227" s="306">
        <f t="shared" ca="1" si="101"/>
        <v>242.91016788050663</v>
      </c>
      <c r="K227" s="307">
        <f t="shared" ca="1" si="102"/>
        <v>1219.4700555282045</v>
      </c>
      <c r="L227" s="304">
        <f t="shared" ca="1" si="87"/>
        <v>1243.427748600496</v>
      </c>
      <c r="M227" s="306">
        <f t="shared" ca="1" si="103"/>
        <v>-1.1545520933942608</v>
      </c>
      <c r="N227" s="304">
        <f t="shared" ca="1" si="104"/>
        <v>-66.150962179485191</v>
      </c>
      <c r="P227" s="310">
        <f t="shared" ca="1" si="105"/>
        <v>23</v>
      </c>
      <c r="Q227" s="304">
        <f t="shared" ca="1" si="106"/>
        <v>0</v>
      </c>
      <c r="R227" s="306">
        <f t="shared" ca="1" si="107"/>
        <v>0</v>
      </c>
      <c r="S227" s="307">
        <f t="shared" ca="1" si="108"/>
        <v>3.0118999999999994</v>
      </c>
      <c r="T227" s="304">
        <f t="shared" ca="1" si="88"/>
        <v>29.546738999999995</v>
      </c>
      <c r="U227" s="311">
        <f t="shared" ca="1" si="89"/>
        <v>0</v>
      </c>
      <c r="V227" s="306">
        <f t="shared" ca="1" si="90"/>
        <v>1.0841999881134767</v>
      </c>
      <c r="W227" s="304">
        <f t="shared" ca="1" si="91"/>
        <v>1.6613468651553416</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8.3939373310670451</v>
      </c>
      <c r="AH227" s="304">
        <f t="shared" ca="1" si="115"/>
        <v>-0.51807238676068779</v>
      </c>
    </row>
    <row r="228" spans="1:34" x14ac:dyDescent="0.2">
      <c r="A228" s="347">
        <f t="shared" ca="1" si="93"/>
        <v>0.1</v>
      </c>
      <c r="B228" s="304">
        <f t="shared" ca="1" si="94"/>
        <v>16.599999999999945</v>
      </c>
      <c r="D228" s="306">
        <f t="shared" ca="1" si="95"/>
        <v>-0.22302514952536592</v>
      </c>
      <c r="E228" s="307">
        <f t="shared" ca="1" si="96"/>
        <v>-9.3055041606689191</v>
      </c>
      <c r="F228" s="304">
        <f t="shared" ca="1" si="97"/>
        <v>9.3081764004313641</v>
      </c>
      <c r="G228" s="306">
        <f t="shared" ca="1" si="98"/>
        <v>11.057651291752748</v>
      </c>
      <c r="H228" s="307">
        <f t="shared" ca="1" si="99"/>
        <v>-25.994049341454414</v>
      </c>
      <c r="I228" s="304">
        <f t="shared" ca="1" si="100"/>
        <v>28.248225665623103</v>
      </c>
      <c r="J228" s="306">
        <f t="shared" ca="1" si="101"/>
        <v>244.01704813542955</v>
      </c>
      <c r="K228" s="307">
        <f t="shared" ca="1" si="102"/>
        <v>1216.9171781148625</v>
      </c>
      <c r="L228" s="304">
        <f t="shared" ca="1" si="87"/>
        <v>1241.141304675567</v>
      </c>
      <c r="M228" s="306">
        <f t="shared" ca="1" si="103"/>
        <v>-1.1685940031265989</v>
      </c>
      <c r="N228" s="304">
        <f t="shared" ca="1" si="104"/>
        <v>-66.95550434345185</v>
      </c>
      <c r="P228" s="310">
        <f t="shared" ca="1" si="105"/>
        <v>23</v>
      </c>
      <c r="Q228" s="304">
        <f t="shared" ca="1" si="106"/>
        <v>0</v>
      </c>
      <c r="R228" s="306">
        <f t="shared" ca="1" si="107"/>
        <v>0</v>
      </c>
      <c r="S228" s="307">
        <f t="shared" ca="1" si="108"/>
        <v>3.0118999999999994</v>
      </c>
      <c r="T228" s="304">
        <f t="shared" ca="1" si="88"/>
        <v>29.546738999999995</v>
      </c>
      <c r="U228" s="311">
        <f t="shared" ca="1" si="89"/>
        <v>0</v>
      </c>
      <c r="V228" s="306">
        <f t="shared" ca="1" si="90"/>
        <v>1.0844778373619353</v>
      </c>
      <c r="W228" s="304">
        <f t="shared" ca="1" si="91"/>
        <v>1.7658190201558719</v>
      </c>
      <c r="Y228" s="314" t="str">
        <f t="shared" ca="1" si="109"/>
        <v/>
      </c>
      <c r="Z228" s="315" t="str">
        <f t="shared" ca="1" si="110"/>
        <v/>
      </c>
      <c r="AA228" s="316" t="str">
        <f t="shared" ca="1" si="111"/>
        <v/>
      </c>
      <c r="AC228" s="310" t="e">
        <f t="shared" ca="1" si="112"/>
        <v>#N/A</v>
      </c>
      <c r="AD228" s="323" t="e">
        <f t="shared" ca="1" si="113"/>
        <v>#N/A</v>
      </c>
      <c r="AE228" s="324" t="e">
        <f t="shared" ca="1" si="92"/>
        <v>#N/A</v>
      </c>
      <c r="AG228" s="306">
        <f t="shared" ca="1" si="114"/>
        <v>8.4207685507746177</v>
      </c>
      <c r="AH228" s="304">
        <f t="shared" ca="1" si="115"/>
        <v>-0.55159429767101897</v>
      </c>
    </row>
    <row r="229" spans="1:34" x14ac:dyDescent="0.2">
      <c r="A229" s="347">
        <f t="shared" ca="1" si="93"/>
        <v>0.1</v>
      </c>
      <c r="B229" s="304">
        <f t="shared" ca="1" si="94"/>
        <v>16.699999999999946</v>
      </c>
      <c r="D229" s="306">
        <f t="shared" ca="1" si="95"/>
        <v>-0.2294971824645462</v>
      </c>
      <c r="E229" s="307">
        <f t="shared" ca="1" si="96"/>
        <v>-9.2705037790296814</v>
      </c>
      <c r="F229" s="304">
        <f t="shared" ca="1" si="97"/>
        <v>9.2733440178698636</v>
      </c>
      <c r="G229" s="306">
        <f t="shared" ca="1" si="98"/>
        <v>11.034701573506293</v>
      </c>
      <c r="H229" s="307">
        <f t="shared" ca="1" si="99"/>
        <v>-26.921099719357382</v>
      </c>
      <c r="I229" s="304">
        <f t="shared" ca="1" si="100"/>
        <v>29.094849181872835</v>
      </c>
      <c r="J229" s="306">
        <f t="shared" ca="1" si="101"/>
        <v>245.12166577869249</v>
      </c>
      <c r="K229" s="307">
        <f t="shared" ca="1" si="102"/>
        <v>1214.2714206618218</v>
      </c>
      <c r="L229" s="304">
        <f t="shared" ca="1" si="87"/>
        <v>1238.7653991253549</v>
      </c>
      <c r="M229" s="306">
        <f t="shared" ca="1" si="103"/>
        <v>-1.1817928874622292</v>
      </c>
      <c r="N229" s="304">
        <f t="shared" ca="1" si="104"/>
        <v>-67.711744710164794</v>
      </c>
      <c r="P229" s="310">
        <f t="shared" ca="1" si="105"/>
        <v>23</v>
      </c>
      <c r="Q229" s="304">
        <f t="shared" ca="1" si="106"/>
        <v>0</v>
      </c>
      <c r="R229" s="306">
        <f t="shared" ca="1" si="107"/>
        <v>0</v>
      </c>
      <c r="S229" s="307">
        <f t="shared" ca="1" si="108"/>
        <v>3.0118999999999994</v>
      </c>
      <c r="T229" s="304">
        <f t="shared" ca="1" si="88"/>
        <v>29.546738999999995</v>
      </c>
      <c r="U229" s="311">
        <f t="shared" ca="1" si="89"/>
        <v>0</v>
      </c>
      <c r="V229" s="306">
        <f t="shared" ca="1" si="90"/>
        <v>1.0847658660233805</v>
      </c>
      <c r="W229" s="304">
        <f t="shared" ca="1" si="91"/>
        <v>1.8737489083844399</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8.4408923823585873</v>
      </c>
      <c r="AH229" s="304">
        <f t="shared" ca="1" si="115"/>
        <v>-0.58628075970512705</v>
      </c>
    </row>
    <row r="230" spans="1:34" x14ac:dyDescent="0.2">
      <c r="A230" s="347">
        <f t="shared" ca="1" si="93"/>
        <v>0.1</v>
      </c>
      <c r="B230" s="304">
        <f t="shared" ca="1" si="94"/>
        <v>16.799999999999947</v>
      </c>
      <c r="D230" s="306">
        <f t="shared" ca="1" si="95"/>
        <v>-0.23594747088066784</v>
      </c>
      <c r="E230" s="307">
        <f t="shared" ca="1" si="96"/>
        <v>-9.2343645512480972</v>
      </c>
      <c r="F230" s="304">
        <f t="shared" ca="1" si="97"/>
        <v>9.2373784091787901</v>
      </c>
      <c r="G230" s="306">
        <f t="shared" ca="1" si="98"/>
        <v>11.011106826418226</v>
      </c>
      <c r="H230" s="307">
        <f t="shared" ca="1" si="99"/>
        <v>-27.844536174482194</v>
      </c>
      <c r="I230" s="304">
        <f t="shared" ca="1" si="100"/>
        <v>29.942656333646177</v>
      </c>
      <c r="J230" s="306">
        <f t="shared" ca="1" si="101"/>
        <v>246.22395619868871</v>
      </c>
      <c r="K230" s="307">
        <f t="shared" ca="1" si="102"/>
        <v>1211.5331388671298</v>
      </c>
      <c r="L230" s="304">
        <f t="shared" ca="1" si="87"/>
        <v>1236.3004421172766</v>
      </c>
      <c r="M230" s="306">
        <f t="shared" ca="1" si="103"/>
        <v>-1.1942189730398995</v>
      </c>
      <c r="N230" s="304">
        <f t="shared" ca="1" si="104"/>
        <v>-68.423706969633685</v>
      </c>
      <c r="P230" s="310">
        <f t="shared" ca="1" si="105"/>
        <v>23</v>
      </c>
      <c r="Q230" s="304">
        <f t="shared" ca="1" si="106"/>
        <v>0</v>
      </c>
      <c r="R230" s="306">
        <f t="shared" ca="1" si="107"/>
        <v>0</v>
      </c>
      <c r="S230" s="307">
        <f t="shared" ca="1" si="108"/>
        <v>3.0118999999999994</v>
      </c>
      <c r="T230" s="304">
        <f t="shared" ca="1" si="88"/>
        <v>29.546738999999995</v>
      </c>
      <c r="U230" s="311">
        <f t="shared" ca="1" si="89"/>
        <v>0</v>
      </c>
      <c r="V230" s="306">
        <f t="shared" ca="1" si="90"/>
        <v>1.0850640429528615</v>
      </c>
      <c r="W230" s="304">
        <f t="shared" ca="1" si="91"/>
        <v>1.9850853522894794</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8.4549549462563132</v>
      </c>
      <c r="AH230" s="304">
        <f t="shared" ca="1" si="115"/>
        <v>-0.62211524565372034</v>
      </c>
    </row>
    <row r="231" spans="1:34" x14ac:dyDescent="0.2">
      <c r="A231" s="347">
        <f t="shared" ca="1" si="93"/>
        <v>0.1</v>
      </c>
      <c r="B231" s="304">
        <f t="shared" ca="1" si="94"/>
        <v>16.899999999999949</v>
      </c>
      <c r="D231" s="306">
        <f t="shared" ca="1" si="95"/>
        <v>-0.24237023648947476</v>
      </c>
      <c r="E231" s="307">
        <f t="shared" ca="1" si="96"/>
        <v>-9.1971018668752453</v>
      </c>
      <c r="F231" s="304">
        <f t="shared" ca="1" si="97"/>
        <v>9.20029489099214</v>
      </c>
      <c r="G231" s="306">
        <f t="shared" ca="1" si="98"/>
        <v>10.986869802769279</v>
      </c>
      <c r="H231" s="307">
        <f t="shared" ca="1" si="99"/>
        <v>-28.764246361169718</v>
      </c>
      <c r="I231" s="304">
        <f t="shared" ca="1" si="100"/>
        <v>30.791121720214559</v>
      </c>
      <c r="J231" s="306">
        <f t="shared" ca="1" si="101"/>
        <v>247.32385503014808</v>
      </c>
      <c r="K231" s="307">
        <f t="shared" ca="1" si="102"/>
        <v>1208.7026997403473</v>
      </c>
      <c r="L231" s="304">
        <f t="shared" ca="1" si="87"/>
        <v>1233.7468563796133</v>
      </c>
      <c r="M231" s="306">
        <f t="shared" ca="1" si="103"/>
        <v>-1.205935370160802</v>
      </c>
      <c r="N231" s="304">
        <f t="shared" ca="1" si="104"/>
        <v>-69.09500707576062</v>
      </c>
      <c r="P231" s="310">
        <f t="shared" ca="1" si="105"/>
        <v>23</v>
      </c>
      <c r="Q231" s="304">
        <f t="shared" ca="1" si="106"/>
        <v>0</v>
      </c>
      <c r="R231" s="306">
        <f t="shared" ca="1" si="107"/>
        <v>0</v>
      </c>
      <c r="S231" s="307">
        <f t="shared" ca="1" si="108"/>
        <v>3.0118999999999994</v>
      </c>
      <c r="T231" s="304">
        <f t="shared" ca="1" si="88"/>
        <v>29.546738999999995</v>
      </c>
      <c r="U231" s="311">
        <f t="shared" ca="1" si="89"/>
        <v>0</v>
      </c>
      <c r="V231" s="306">
        <f t="shared" ca="1" si="90"/>
        <v>1.085372336003366</v>
      </c>
      <c r="W231" s="304">
        <f t="shared" ca="1" si="91"/>
        <v>2.099775820842841</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8.4635200111591473</v>
      </c>
      <c r="AH231" s="304">
        <f t="shared" ca="1" si="115"/>
        <v>-0.65908076373368296</v>
      </c>
    </row>
    <row r="232" spans="1:34" x14ac:dyDescent="0.2">
      <c r="A232" s="347">
        <f t="shared" ca="1" si="93"/>
        <v>0.1</v>
      </c>
      <c r="B232" s="304">
        <f t="shared" ca="1" si="94"/>
        <v>16.99999999999995</v>
      </c>
      <c r="D232" s="306">
        <f t="shared" ca="1" si="95"/>
        <v>-0.24876017261110736</v>
      </c>
      <c r="E232" s="307">
        <f t="shared" ca="1" si="96"/>
        <v>-9.1587318027533691</v>
      </c>
      <c r="F232" s="304">
        <f t="shared" ca="1" si="97"/>
        <v>9.1621094655239457</v>
      </c>
      <c r="G232" s="306">
        <f t="shared" ca="1" si="98"/>
        <v>10.961993785508168</v>
      </c>
      <c r="H232" s="307">
        <f t="shared" ca="1" si="99"/>
        <v>-29.680119541445055</v>
      </c>
      <c r="I232" s="304">
        <f t="shared" ca="1" si="100"/>
        <v>31.639766177201569</v>
      </c>
      <c r="J232" s="306">
        <f t="shared" ca="1" si="101"/>
        <v>248.42129820956194</v>
      </c>
      <c r="K232" s="307">
        <f t="shared" ca="1" si="102"/>
        <v>1205.7804814452165</v>
      </c>
      <c r="L232" s="304">
        <f t="shared" ca="1" si="87"/>
        <v>1231.1050770906529</v>
      </c>
      <c r="M232" s="306">
        <f t="shared" ca="1" si="103"/>
        <v>-1.2169988836396246</v>
      </c>
      <c r="N232" s="304">
        <f t="shared" ca="1" si="104"/>
        <v>-69.728899704683258</v>
      </c>
      <c r="P232" s="310">
        <f t="shared" ca="1" si="105"/>
        <v>23</v>
      </c>
      <c r="Q232" s="304">
        <f t="shared" ca="1" si="106"/>
        <v>0</v>
      </c>
      <c r="R232" s="306">
        <f t="shared" ca="1" si="107"/>
        <v>0</v>
      </c>
      <c r="S232" s="307">
        <f t="shared" ca="1" si="108"/>
        <v>3.0118999999999994</v>
      </c>
      <c r="T232" s="304">
        <f t="shared" ca="1" si="88"/>
        <v>29.546738999999995</v>
      </c>
      <c r="U232" s="311">
        <f t="shared" ca="1" si="89"/>
        <v>0</v>
      </c>
      <c r="V232" s="306">
        <f t="shared" ca="1" si="90"/>
        <v>1.0856907120383692</v>
      </c>
      <c r="W232" s="304">
        <f t="shared" ca="1" si="91"/>
        <v>2.2177664767353291</v>
      </c>
      <c r="Y232" s="314" t="str">
        <f t="shared" ca="1" si="109"/>
        <v/>
      </c>
      <c r="Z232" s="315" t="str">
        <f t="shared" ca="1" si="110"/>
        <v/>
      </c>
      <c r="AA232" s="316" t="str">
        <f t="shared" ca="1" si="111"/>
        <v/>
      </c>
      <c r="AC232" s="310">
        <f t="shared" ca="1" si="112"/>
        <v>16.99999999999995</v>
      </c>
      <c r="AD232" s="323">
        <f t="shared" ca="1" si="113"/>
        <v>248.42129820956194</v>
      </c>
      <c r="AE232" s="324" t="e">
        <f t="shared" ca="1" si="92"/>
        <v>#N/A</v>
      </c>
      <c r="AG232" s="306">
        <f t="shared" ca="1" si="114"/>
        <v>8.4670810199982753</v>
      </c>
      <c r="AH232" s="304">
        <f t="shared" ca="1" si="115"/>
        <v>-0.69715987278556435</v>
      </c>
    </row>
    <row r="233" spans="1:34" x14ac:dyDescent="0.2">
      <c r="A233" s="347">
        <f t="shared" ca="1" si="93"/>
        <v>0.1</v>
      </c>
      <c r="B233" s="304">
        <f t="shared" ca="1" si="94"/>
        <v>17.099999999999952</v>
      </c>
      <c r="D233" s="306">
        <f t="shared" ca="1" si="95"/>
        <v>-0.25511239045515777</v>
      </c>
      <c r="E233" s="307">
        <f t="shared" ca="1" si="96"/>
        <v>-9.1192710693539336</v>
      </c>
      <c r="F233" s="304">
        <f t="shared" ca="1" si="97"/>
        <v>9.1228387669693785</v>
      </c>
      <c r="G233" s="306">
        <f t="shared" ca="1" si="98"/>
        <v>10.936482546462653</v>
      </c>
      <c r="H233" s="307">
        <f t="shared" ca="1" si="99"/>
        <v>-30.59204664838045</v>
      </c>
      <c r="I233" s="304">
        <f t="shared" ca="1" si="100"/>
        <v>32.488151203566012</v>
      </c>
      <c r="J233" s="306">
        <f t="shared" ca="1" si="101"/>
        <v>249.51622202616048</v>
      </c>
      <c r="K233" s="307">
        <f t="shared" ca="1" si="102"/>
        <v>1202.7668731357253</v>
      </c>
      <c r="L233" s="304">
        <f t="shared" ca="1" si="87"/>
        <v>1228.3755517621223</v>
      </c>
      <c r="M233" s="306">
        <f t="shared" ca="1" si="103"/>
        <v>-1.2274607271168232</v>
      </c>
      <c r="N233" s="304">
        <f t="shared" ca="1" si="104"/>
        <v>-70.328319181853203</v>
      </c>
      <c r="P233" s="310">
        <f t="shared" ca="1" si="105"/>
        <v>23</v>
      </c>
      <c r="Q233" s="304">
        <f t="shared" ca="1" si="106"/>
        <v>0</v>
      </c>
      <c r="R233" s="306">
        <f t="shared" ca="1" si="107"/>
        <v>0</v>
      </c>
      <c r="S233" s="307">
        <f t="shared" ca="1" si="108"/>
        <v>3.0118999999999994</v>
      </c>
      <c r="T233" s="304">
        <f t="shared" ca="1" si="88"/>
        <v>29.546738999999995</v>
      </c>
      <c r="U233" s="311">
        <f t="shared" ca="1" si="89"/>
        <v>0</v>
      </c>
      <c r="V233" s="306">
        <f t="shared" ca="1" si="90"/>
        <v>1.0860191369449925</v>
      </c>
      <c r="W233" s="304">
        <f t="shared" ca="1" si="91"/>
        <v>2.339002224847063</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8.4660712576157966</v>
      </c>
      <c r="AH233" s="304">
        <f t="shared" ca="1" si="115"/>
        <v>-0.73633469794326822</v>
      </c>
    </row>
    <row r="234" spans="1:34" x14ac:dyDescent="0.2">
      <c r="A234" s="347">
        <f t="shared" ca="1" si="93"/>
        <v>0.1</v>
      </c>
      <c r="B234" s="304">
        <f t="shared" ca="1" si="94"/>
        <v>17.199999999999953</v>
      </c>
      <c r="D234" s="306">
        <f t="shared" ca="1" si="95"/>
        <v>-0.26142237320535394</v>
      </c>
      <c r="E234" s="307">
        <f t="shared" ca="1" si="96"/>
        <v>-9.0787369634567519</v>
      </c>
      <c r="F234" s="304">
        <f t="shared" ca="1" si="97"/>
        <v>9.0825000142498347</v>
      </c>
      <c r="G234" s="306">
        <f t="shared" ca="1" si="98"/>
        <v>10.910340309142118</v>
      </c>
      <c r="H234" s="307">
        <f t="shared" ca="1" si="99"/>
        <v>-31.499920344726124</v>
      </c>
      <c r="I234" s="304">
        <f t="shared" ca="1" si="100"/>
        <v>33.335874180608826</v>
      </c>
      <c r="J234" s="306">
        <f t="shared" ca="1" si="101"/>
        <v>250.60856316894072</v>
      </c>
      <c r="K234" s="307">
        <f t="shared" ca="1" si="102"/>
        <v>1199.6622747860699</v>
      </c>
      <c r="L234" s="304">
        <f t="shared" ca="1" si="87"/>
        <v>1225.5587401175387</v>
      </c>
      <c r="M234" s="306">
        <f t="shared" ca="1" si="103"/>
        <v>-1.2373671515024325</v>
      </c>
      <c r="N234" s="304">
        <f t="shared" ca="1" si="104"/>
        <v>-70.895915489214104</v>
      </c>
      <c r="P234" s="310">
        <f t="shared" ca="1" si="105"/>
        <v>23</v>
      </c>
      <c r="Q234" s="304">
        <f t="shared" ca="1" si="106"/>
        <v>0</v>
      </c>
      <c r="R234" s="306">
        <f t="shared" ca="1" si="107"/>
        <v>0</v>
      </c>
      <c r="S234" s="307">
        <f t="shared" ca="1" si="108"/>
        <v>3.0118999999999994</v>
      </c>
      <c r="T234" s="304">
        <f t="shared" ca="1" si="88"/>
        <v>29.546738999999995</v>
      </c>
      <c r="U234" s="311">
        <f t="shared" ca="1" si="89"/>
        <v>0</v>
      </c>
      <c r="V234" s="306">
        <f t="shared" ca="1" si="90"/>
        <v>1.086357575647722</v>
      </c>
      <c r="W234" s="304">
        <f t="shared" ca="1" si="91"/>
        <v>2.4634267618571117</v>
      </c>
      <c r="Y234" s="314" t="str">
        <f t="shared" ca="1" si="109"/>
        <v/>
      </c>
      <c r="Z234" s="315" t="str">
        <f t="shared" ca="1" si="110"/>
        <v/>
      </c>
      <c r="AA234" s="316" t="str">
        <f t="shared" ca="1" si="111"/>
        <v/>
      </c>
      <c r="AC234" s="310" t="e">
        <f t="shared" ca="1" si="112"/>
        <v>#N/A</v>
      </c>
      <c r="AD234" s="323" t="e">
        <f t="shared" ca="1" si="113"/>
        <v>#N/A</v>
      </c>
      <c r="AE234" s="324" t="e">
        <f t="shared" ca="1" si="92"/>
        <v>#N/A</v>
      </c>
      <c r="AG234" s="306">
        <f t="shared" ca="1" si="114"/>
        <v>8.4608724500906067</v>
      </c>
      <c r="AH234" s="304">
        <f t="shared" ca="1" si="115"/>
        <v>-0.77658694672700401</v>
      </c>
    </row>
    <row r="235" spans="1:34" x14ac:dyDescent="0.2">
      <c r="A235" s="347">
        <f t="shared" ca="1" si="93"/>
        <v>0.1</v>
      </c>
      <c r="B235" s="304">
        <f t="shared" ca="1" si="94"/>
        <v>17.299999999999955</v>
      </c>
      <c r="D235" s="306">
        <f t="shared" ca="1" si="95"/>
        <v>-0.26768593669264795</v>
      </c>
      <c r="E235" s="307">
        <f t="shared" ca="1" si="96"/>
        <v>-9.0371473259036392</v>
      </c>
      <c r="F235" s="304">
        <f t="shared" ca="1" si="97"/>
        <v>9.0411109688350972</v>
      </c>
      <c r="G235" s="306">
        <f t="shared" ca="1" si="98"/>
        <v>10.883571715472852</v>
      </c>
      <c r="H235" s="307">
        <f t="shared" ca="1" si="99"/>
        <v>-32.403635077316487</v>
      </c>
      <c r="I235" s="304">
        <f t="shared" ca="1" si="100"/>
        <v>34.18256426176562</v>
      </c>
      <c r="J235" s="306">
        <f t="shared" ca="1" si="101"/>
        <v>251.69825877017146</v>
      </c>
      <c r="K235" s="307">
        <f t="shared" ca="1" si="102"/>
        <v>1196.4670970149677</v>
      </c>
      <c r="L235" s="304">
        <f t="shared" ca="1" si="87"/>
        <v>1222.6551139660605</v>
      </c>
      <c r="M235" s="306">
        <f t="shared" ca="1" si="103"/>
        <v>-1.2467599975301251</v>
      </c>
      <c r="N235" s="304">
        <f t="shared" ca="1" si="104"/>
        <v>-71.434085924217115</v>
      </c>
      <c r="P235" s="310">
        <f t="shared" ca="1" si="105"/>
        <v>23</v>
      </c>
      <c r="Q235" s="304">
        <f t="shared" ca="1" si="106"/>
        <v>0</v>
      </c>
      <c r="R235" s="306">
        <f t="shared" ca="1" si="107"/>
        <v>0</v>
      </c>
      <c r="S235" s="307">
        <f t="shared" ca="1" si="108"/>
        <v>3.0118999999999994</v>
      </c>
      <c r="T235" s="304">
        <f t="shared" ca="1" si="88"/>
        <v>29.546738999999995</v>
      </c>
      <c r="U235" s="311">
        <f t="shared" ca="1" si="89"/>
        <v>0</v>
      </c>
      <c r="V235" s="306">
        <f t="shared" ca="1" si="90"/>
        <v>1.0867059921226458</v>
      </c>
      <c r="W235" s="304">
        <f t="shared" ca="1" si="91"/>
        <v>2.5909826268663938</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8.4518220436565539</v>
      </c>
      <c r="AH235" s="304">
        <f t="shared" ca="1" si="115"/>
        <v>-0.81789792551449658</v>
      </c>
    </row>
    <row r="236" spans="1:34" x14ac:dyDescent="0.2">
      <c r="A236" s="347">
        <f t="shared" ca="1" si="93"/>
        <v>0.1</v>
      </c>
      <c r="B236" s="304">
        <f t="shared" ca="1" si="94"/>
        <v>17.399999999999956</v>
      </c>
      <c r="D236" s="306">
        <f t="shared" ca="1" si="95"/>
        <v>-0.27389919563830112</v>
      </c>
      <c r="E236" s="307">
        <f t="shared" ca="1" si="96"/>
        <v>-8.994520503428463</v>
      </c>
      <c r="F236" s="304">
        <f t="shared" ca="1" si="97"/>
        <v>8.9986898966441942</v>
      </c>
      <c r="G236" s="306">
        <f t="shared" ca="1" si="98"/>
        <v>10.856181795909022</v>
      </c>
      <c r="H236" s="307">
        <f t="shared" ca="1" si="99"/>
        <v>-33.303087127659332</v>
      </c>
      <c r="I236" s="304">
        <f t="shared" ca="1" si="100"/>
        <v>35.027878831272311</v>
      </c>
      <c r="J236" s="306">
        <f t="shared" ca="1" si="101"/>
        <v>252.78524644574057</v>
      </c>
      <c r="K236" s="307">
        <f t="shared" ca="1" si="102"/>
        <v>1193.1817609047189</v>
      </c>
      <c r="L236" s="304">
        <f t="shared" ca="1" si="87"/>
        <v>1219.6651570723498</v>
      </c>
      <c r="M236" s="306">
        <f t="shared" ca="1" si="103"/>
        <v>-1.2556771815410226</v>
      </c>
      <c r="N236" s="304">
        <f t="shared" ca="1" si="104"/>
        <v>-71.945002933183076</v>
      </c>
      <c r="P236" s="310">
        <f t="shared" ca="1" si="105"/>
        <v>23</v>
      </c>
      <c r="Q236" s="304">
        <f t="shared" ca="1" si="106"/>
        <v>0</v>
      </c>
      <c r="R236" s="306">
        <f t="shared" ca="1" si="107"/>
        <v>0</v>
      </c>
      <c r="S236" s="307">
        <f t="shared" ca="1" si="108"/>
        <v>3.0118999999999994</v>
      </c>
      <c r="T236" s="304">
        <f t="shared" ca="1" si="88"/>
        <v>29.546738999999995</v>
      </c>
      <c r="U236" s="311">
        <f t="shared" ca="1" si="89"/>
        <v>0</v>
      </c>
      <c r="V236" s="306">
        <f t="shared" ca="1" si="90"/>
        <v>1.0870643494121686</v>
      </c>
      <c r="W236" s="304">
        <f t="shared" ca="1" si="91"/>
        <v>2.721611252915606</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8.4392193733887133</v>
      </c>
      <c r="AH236" s="304">
        <f t="shared" ca="1" si="115"/>
        <v>-0.8602485563486153</v>
      </c>
    </row>
    <row r="237" spans="1:34" x14ac:dyDescent="0.2">
      <c r="A237" s="347">
        <f t="shared" ca="1" si="93"/>
        <v>0.1</v>
      </c>
      <c r="B237" s="304">
        <f t="shared" ca="1" si="94"/>
        <v>17.499999999999957</v>
      </c>
      <c r="D237" s="306">
        <f t="shared" ca="1" si="95"/>
        <v>-0.28005853461137514</v>
      </c>
      <c r="E237" s="307">
        <f t="shared" ca="1" si="96"/>
        <v>-8.9508753137754304</v>
      </c>
      <c r="F237" s="304">
        <f t="shared" ca="1" si="97"/>
        <v>8.9552555332365067</v>
      </c>
      <c r="G237" s="306">
        <f t="shared" ca="1" si="98"/>
        <v>10.828175942447885</v>
      </c>
      <c r="H237" s="307">
        <f t="shared" ca="1" si="99"/>
        <v>-34.198174659036873</v>
      </c>
      <c r="I237" s="304">
        <f t="shared" ca="1" si="100"/>
        <v>35.871500446044891</v>
      </c>
      <c r="J237" s="306">
        <f t="shared" ca="1" si="101"/>
        <v>253.86946433265842</v>
      </c>
      <c r="K237" s="307">
        <f t="shared" ca="1" si="102"/>
        <v>1189.806697815384</v>
      </c>
      <c r="L237" s="304">
        <f t="shared" ca="1" si="87"/>
        <v>1216.5893650229314</v>
      </c>
      <c r="M237" s="306">
        <f t="shared" ca="1" si="103"/>
        <v>-1.2641531227013649</v>
      </c>
      <c r="N237" s="304">
        <f t="shared" ca="1" si="104"/>
        <v>-72.430638589071904</v>
      </c>
      <c r="P237" s="310">
        <f t="shared" ca="1" si="105"/>
        <v>23</v>
      </c>
      <c r="Q237" s="304">
        <f t="shared" ca="1" si="106"/>
        <v>0</v>
      </c>
      <c r="R237" s="306">
        <f t="shared" ca="1" si="107"/>
        <v>0</v>
      </c>
      <c r="S237" s="307">
        <f t="shared" ca="1" si="108"/>
        <v>3.0118999999999994</v>
      </c>
      <c r="T237" s="304">
        <f t="shared" ca="1" si="88"/>
        <v>29.546738999999995</v>
      </c>
      <c r="U237" s="311">
        <f t="shared" ca="1" si="89"/>
        <v>0</v>
      </c>
      <c r="V237" s="306">
        <f t="shared" ca="1" si="90"/>
        <v>1.087432609640171</v>
      </c>
      <c r="W237" s="304">
        <f t="shared" ca="1" si="91"/>
        <v>2.8552530192864007</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8.4233308987818063</v>
      </c>
      <c r="AH237" s="304">
        <f t="shared" ca="1" si="115"/>
        <v>-0.90361939404216829</v>
      </c>
    </row>
    <row r="238" spans="1:34" x14ac:dyDescent="0.2">
      <c r="A238" s="347">
        <f t="shared" ca="1" si="93"/>
        <v>0.1</v>
      </c>
      <c r="B238" s="304">
        <f t="shared" ca="1" si="94"/>
        <v>17.599999999999959</v>
      </c>
      <c r="D238" s="306">
        <f t="shared" ca="1" si="95"/>
        <v>-0.28616058298188818</v>
      </c>
      <c r="E238" s="307">
        <f t="shared" ca="1" si="96"/>
        <v>-8.9062310134818432</v>
      </c>
      <c r="F238" s="304">
        <f t="shared" ca="1" si="97"/>
        <v>8.9108270516691306</v>
      </c>
      <c r="G238" s="306">
        <f t="shared" ca="1" si="98"/>
        <v>10.799559884149696</v>
      </c>
      <c r="H238" s="307">
        <f t="shared" ca="1" si="99"/>
        <v>-35.088797760385056</v>
      </c>
      <c r="I238" s="304">
        <f t="shared" ca="1" si="100"/>
        <v>36.713134188741485</v>
      </c>
      <c r="J238" s="306">
        <f t="shared" ca="1" si="101"/>
        <v>254.95085112398831</v>
      </c>
      <c r="K238" s="307">
        <f t="shared" ca="1" si="102"/>
        <v>1186.3423491944129</v>
      </c>
      <c r="L238" s="304">
        <f t="shared" ca="1" si="87"/>
        <v>1213.4282450894921</v>
      </c>
      <c r="M238" s="306">
        <f t="shared" ca="1" si="103"/>
        <v>-1.2722191189536018</v>
      </c>
      <c r="N238" s="304">
        <f t="shared" ca="1" si="104"/>
        <v>-72.89278613189343</v>
      </c>
      <c r="P238" s="310">
        <f t="shared" ca="1" si="105"/>
        <v>23</v>
      </c>
      <c r="Q238" s="304">
        <f t="shared" ca="1" si="106"/>
        <v>0</v>
      </c>
      <c r="R238" s="306">
        <f t="shared" ca="1" si="107"/>
        <v>0</v>
      </c>
      <c r="S238" s="307">
        <f t="shared" ca="1" si="108"/>
        <v>3.0118999999999994</v>
      </c>
      <c r="T238" s="304">
        <f t="shared" ca="1" si="88"/>
        <v>29.546738999999995</v>
      </c>
      <c r="U238" s="311">
        <f t="shared" ca="1" si="89"/>
        <v>0</v>
      </c>
      <c r="V238" s="306">
        <f t="shared" ca="1" si="90"/>
        <v>1.0878107340275833</v>
      </c>
      <c r="W238" s="304">
        <f t="shared" ca="1" si="91"/>
        <v>2.9918473044793457</v>
      </c>
      <c r="Y238" s="314" t="str">
        <f t="shared" ca="1" si="109"/>
        <v/>
      </c>
      <c r="Z238" s="315" t="str">
        <f t="shared" ca="1" si="110"/>
        <v/>
      </c>
      <c r="AA238" s="316" t="str">
        <f t="shared" ca="1" si="111"/>
        <v/>
      </c>
      <c r="AC238" s="310" t="e">
        <f t="shared" ca="1" si="112"/>
        <v>#N/A</v>
      </c>
      <c r="AD238" s="323" t="e">
        <f t="shared" ca="1" si="113"/>
        <v>#N/A</v>
      </c>
      <c r="AE238" s="324" t="e">
        <f t="shared" ca="1" si="92"/>
        <v>#N/A</v>
      </c>
      <c r="AG238" s="306">
        <f t="shared" ca="1" si="114"/>
        <v>8.4043946549133555</v>
      </c>
      <c r="AH238" s="304">
        <f t="shared" ca="1" si="115"/>
        <v>-0.94799064354274754</v>
      </c>
    </row>
    <row r="239" spans="1:34" x14ac:dyDescent="0.2">
      <c r="A239" s="347">
        <f t="shared" ca="1" si="93"/>
        <v>0.1</v>
      </c>
      <c r="B239" s="304">
        <f t="shared" ca="1" si="94"/>
        <v>17.69999999999996</v>
      </c>
      <c r="D239" s="306">
        <f t="shared" ca="1" si="95"/>
        <v>-0.29220219326557118</v>
      </c>
      <c r="E239" s="307">
        <f t="shared" ca="1" si="96"/>
        <v>-8.8606072678309111</v>
      </c>
      <c r="F239" s="304">
        <f t="shared" ca="1" si="97"/>
        <v>8.8654240325258655</v>
      </c>
      <c r="G239" s="306">
        <f t="shared" ca="1" si="98"/>
        <v>10.770339664823139</v>
      </c>
      <c r="H239" s="307">
        <f t="shared" ca="1" si="99"/>
        <v>-35.974858487168149</v>
      </c>
      <c r="I239" s="304">
        <f t="shared" ca="1" si="100"/>
        <v>37.552505371378842</v>
      </c>
      <c r="J239" s="306">
        <f t="shared" ca="1" si="101"/>
        <v>256.02934610143694</v>
      </c>
      <c r="K239" s="307">
        <f t="shared" ca="1" si="102"/>
        <v>1182.7891663820353</v>
      </c>
      <c r="L239" s="304">
        <f t="shared" ca="1" si="87"/>
        <v>1210.1823160895383</v>
      </c>
      <c r="M239" s="306">
        <f t="shared" ca="1" si="103"/>
        <v>-1.2799036781449287</v>
      </c>
      <c r="N239" s="304">
        <f t="shared" ca="1" si="104"/>
        <v>-73.333078940974914</v>
      </c>
      <c r="P239" s="310">
        <f t="shared" ca="1" si="105"/>
        <v>23</v>
      </c>
      <c r="Q239" s="304">
        <f t="shared" ca="1" si="106"/>
        <v>0</v>
      </c>
      <c r="R239" s="306">
        <f t="shared" ca="1" si="107"/>
        <v>0</v>
      </c>
      <c r="S239" s="307">
        <f t="shared" ca="1" si="108"/>
        <v>3.0118999999999994</v>
      </c>
      <c r="T239" s="304">
        <f t="shared" ca="1" si="88"/>
        <v>29.546738999999995</v>
      </c>
      <c r="U239" s="311">
        <f t="shared" ca="1" si="89"/>
        <v>0</v>
      </c>
      <c r="V239" s="306">
        <f t="shared" ca="1" si="90"/>
        <v>1.0881986829083414</v>
      </c>
      <c r="W239" s="304">
        <f t="shared" ca="1" si="91"/>
        <v>3.1313325397667997</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8.382624043714614</v>
      </c>
      <c r="AH239" s="304">
        <f t="shared" ca="1" si="115"/>
        <v>-0.99334217752227705</v>
      </c>
    </row>
    <row r="240" spans="1:34" x14ac:dyDescent="0.2">
      <c r="A240" s="347">
        <f t="shared" ca="1" si="93"/>
        <v>0.1</v>
      </c>
      <c r="B240" s="304">
        <f t="shared" ca="1" si="94"/>
        <v>17.799999999999962</v>
      </c>
      <c r="D240" s="306">
        <f t="shared" ca="1" si="95"/>
        <v>-0.29818042235207359</v>
      </c>
      <c r="E240" s="307">
        <f t="shared" ca="1" si="96"/>
        <v>-8.8140241225822091</v>
      </c>
      <c r="F240" s="304">
        <f t="shared" ca="1" si="97"/>
        <v>8.8190664357252206</v>
      </c>
      <c r="G240" s="306">
        <f t="shared" ca="1" si="98"/>
        <v>10.740521622587931</v>
      </c>
      <c r="H240" s="307">
        <f t="shared" ca="1" si="99"/>
        <v>-36.856260899426367</v>
      </c>
      <c r="I240" s="304">
        <f t="shared" ca="1" si="100"/>
        <v>38.389357538409833</v>
      </c>
      <c r="J240" s="306">
        <f t="shared" ca="1" si="101"/>
        <v>257.10488916580749</v>
      </c>
      <c r="K240" s="307">
        <f t="shared" ca="1" si="102"/>
        <v>1179.1476104127055</v>
      </c>
      <c r="L240" s="304">
        <f t="shared" ca="1" si="87"/>
        <v>1206.8521082448153</v>
      </c>
      <c r="M240" s="306">
        <f t="shared" ca="1" si="103"/>
        <v>-1.2872328099903245</v>
      </c>
      <c r="N240" s="304">
        <f t="shared" ca="1" si="104"/>
        <v>-73.753007263211032</v>
      </c>
      <c r="P240" s="310">
        <f t="shared" ca="1" si="105"/>
        <v>23</v>
      </c>
      <c r="Q240" s="304">
        <f t="shared" ca="1" si="106"/>
        <v>0</v>
      </c>
      <c r="R240" s="306">
        <f t="shared" ca="1" si="107"/>
        <v>0</v>
      </c>
      <c r="S240" s="307">
        <f t="shared" ca="1" si="108"/>
        <v>3.0118999999999994</v>
      </c>
      <c r="T240" s="304">
        <f t="shared" ca="1" si="88"/>
        <v>29.546738999999995</v>
      </c>
      <c r="U240" s="311">
        <f t="shared" ca="1" si="89"/>
        <v>0</v>
      </c>
      <c r="V240" s="306">
        <f t="shared" ca="1" si="90"/>
        <v>1.0885964157457027</v>
      </c>
      <c r="W240" s="304">
        <f t="shared" ca="1" si="91"/>
        <v>3.2736462632227377</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8.3582110694928691</v>
      </c>
      <c r="AH240" s="304">
        <f t="shared" ca="1" si="115"/>
        <v>-1.0396535541574423</v>
      </c>
    </row>
    <row r="241" spans="1:34" x14ac:dyDescent="0.2">
      <c r="A241" s="347">
        <f t="shared" ca="1" si="93"/>
        <v>0.1</v>
      </c>
      <c r="B241" s="304">
        <f t="shared" ca="1" si="94"/>
        <v>17.899999999999963</v>
      </c>
      <c r="D241" s="306">
        <f t="shared" ca="1" si="95"/>
        <v>-0.30409251518863989</v>
      </c>
      <c r="E241" s="307">
        <f t="shared" ca="1" si="96"/>
        <v>-8.7665019771679589</v>
      </c>
      <c r="F241" s="304">
        <f t="shared" ca="1" si="97"/>
        <v>8.7717745737954012</v>
      </c>
      <c r="G241" s="306">
        <f t="shared" ca="1" si="98"/>
        <v>10.710112371069068</v>
      </c>
      <c r="H241" s="307">
        <f t="shared" ca="1" si="99"/>
        <v>-37.732911097143166</v>
      </c>
      <c r="I241" s="304">
        <f t="shared" ca="1" si="100"/>
        <v>39.223450726138779</v>
      </c>
      <c r="J241" s="306">
        <f t="shared" ca="1" si="101"/>
        <v>258.17742086549032</v>
      </c>
      <c r="K241" s="307">
        <f t="shared" ca="1" si="102"/>
        <v>1175.4181518128771</v>
      </c>
      <c r="L241" s="304">
        <f t="shared" ca="1" si="87"/>
        <v>1203.4381630378673</v>
      </c>
      <c r="M241" s="306">
        <f t="shared" ca="1" si="103"/>
        <v>-1.2942302838167625</v>
      </c>
      <c r="N241" s="304">
        <f t="shared" ca="1" si="104"/>
        <v>-74.153932980719176</v>
      </c>
      <c r="P241" s="310">
        <f t="shared" ca="1" si="105"/>
        <v>23</v>
      </c>
      <c r="Q241" s="304">
        <f t="shared" ca="1" si="106"/>
        <v>0</v>
      </c>
      <c r="R241" s="306">
        <f t="shared" ca="1" si="107"/>
        <v>0</v>
      </c>
      <c r="S241" s="307">
        <f t="shared" ca="1" si="108"/>
        <v>3.0118999999999994</v>
      </c>
      <c r="T241" s="304">
        <f t="shared" ca="1" si="88"/>
        <v>29.546738999999995</v>
      </c>
      <c r="U241" s="311">
        <f t="shared" ca="1" si="89"/>
        <v>0</v>
      </c>
      <c r="V241" s="306">
        <f t="shared" ca="1" si="90"/>
        <v>1.0890038911488982</v>
      </c>
      <c r="W241" s="304">
        <f t="shared" ca="1" si="91"/>
        <v>3.4187251741350329</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8.3313291057602008</v>
      </c>
      <c r="AH241" s="304">
        <f t="shared" ca="1" si="115"/>
        <v>-1.0869040350684744</v>
      </c>
    </row>
    <row r="242" spans="1:34" x14ac:dyDescent="0.2">
      <c r="A242" s="347">
        <f t="shared" ca="1" si="93"/>
        <v>0.1</v>
      </c>
      <c r="B242" s="304">
        <f t="shared" ca="1" si="94"/>
        <v>17.999999999999964</v>
      </c>
      <c r="D242" s="306">
        <f t="shared" ca="1" si="95"/>
        <v>-0.30993589055827353</v>
      </c>
      <c r="E242" s="307">
        <f t="shared" ca="1" si="96"/>
        <v>-8.7180615591074453</v>
      </c>
      <c r="F242" s="304">
        <f t="shared" ca="1" si="97"/>
        <v>8.723569086368439</v>
      </c>
      <c r="G242" s="306">
        <f t="shared" ca="1" si="98"/>
        <v>10.679118782013241</v>
      </c>
      <c r="H242" s="307">
        <f t="shared" ca="1" si="99"/>
        <v>-38.604717253053913</v>
      </c>
      <c r="I242" s="304">
        <f t="shared" ca="1" si="100"/>
        <v>40.054559942016418</v>
      </c>
      <c r="J242" s="306">
        <f t="shared" ca="1" si="101"/>
        <v>259.24688242314443</v>
      </c>
      <c r="K242" s="307">
        <f t="shared" ca="1" si="102"/>
        <v>1171.6012703953672</v>
      </c>
      <c r="L242" s="304">
        <f t="shared" ca="1" si="87"/>
        <v>1199.9410330671078</v>
      </c>
      <c r="M242" s="306">
        <f t="shared" ca="1" si="103"/>
        <v>-1.3009178564023491</v>
      </c>
      <c r="N242" s="304">
        <f t="shared" ca="1" si="104"/>
        <v>-74.537102665060686</v>
      </c>
      <c r="P242" s="310">
        <f t="shared" ca="1" si="105"/>
        <v>23</v>
      </c>
      <c r="Q242" s="304">
        <f t="shared" ca="1" si="106"/>
        <v>0</v>
      </c>
      <c r="R242" s="306">
        <f t="shared" ca="1" si="107"/>
        <v>0</v>
      </c>
      <c r="S242" s="307">
        <f t="shared" ca="1" si="108"/>
        <v>3.0118999999999994</v>
      </c>
      <c r="T242" s="304">
        <f t="shared" ca="1" si="88"/>
        <v>29.546738999999995</v>
      </c>
      <c r="U242" s="311">
        <f t="shared" ca="1" si="89"/>
        <v>0</v>
      </c>
      <c r="V242" s="306">
        <f t="shared" ca="1" si="90"/>
        <v>1.0894210668900886</v>
      </c>
      <c r="W242" s="304">
        <f t="shared" ca="1" si="91"/>
        <v>3.5665051877087781</v>
      </c>
      <c r="Y242" s="314" t="str">
        <f t="shared" ca="1" si="109"/>
        <v/>
      </c>
      <c r="Z242" s="315" t="str">
        <f t="shared" ca="1" si="110"/>
        <v/>
      </c>
      <c r="AA242" s="316" t="str">
        <f t="shared" ca="1" si="111"/>
        <v/>
      </c>
      <c r="AC242" s="310">
        <f t="shared" ca="1" si="112"/>
        <v>17.999999999999964</v>
      </c>
      <c r="AD242" s="323">
        <f t="shared" ca="1" si="113"/>
        <v>259.24688242314443</v>
      </c>
      <c r="AE242" s="324" t="e">
        <f t="shared" ca="1" si="92"/>
        <v>#N/A</v>
      </c>
      <c r="AG242" s="306">
        <f t="shared" ca="1" si="114"/>
        <v>8.3021352661485341</v>
      </c>
      <c r="AH242" s="304">
        <f t="shared" ca="1" si="115"/>
        <v>-1.1350726033849177</v>
      </c>
    </row>
    <row r="243" spans="1:34" x14ac:dyDescent="0.2">
      <c r="A243" s="347">
        <f t="shared" ca="1" si="93"/>
        <v>0.1</v>
      </c>
      <c r="B243" s="304">
        <f t="shared" ca="1" si="94"/>
        <v>18.099999999999966</v>
      </c>
      <c r="D243" s="306">
        <f t="shared" ca="1" si="95"/>
        <v>-0.31570812864740322</v>
      </c>
      <c r="E243" s="307">
        <f t="shared" ca="1" si="96"/>
        <v>-8.6687238994427496</v>
      </c>
      <c r="F243" s="304">
        <f t="shared" ca="1" si="97"/>
        <v>8.6744709156964692</v>
      </c>
      <c r="G243" s="306">
        <f t="shared" ca="1" si="98"/>
        <v>10.6475479691485</v>
      </c>
      <c r="H243" s="307">
        <f t="shared" ca="1" si="99"/>
        <v>-39.47158964299819</v>
      </c>
      <c r="I243" s="304">
        <f t="shared" ca="1" si="100"/>
        <v>40.88247383293433</v>
      </c>
      <c r="J243" s="306">
        <f t="shared" ca="1" si="101"/>
        <v>260.31321576070252</v>
      </c>
      <c r="K243" s="307">
        <f t="shared" ca="1" si="102"/>
        <v>1167.6974550505647</v>
      </c>
      <c r="L243" s="304">
        <f t="shared" ca="1" si="87"/>
        <v>1196.3612819007658</v>
      </c>
      <c r="M243" s="306">
        <f t="shared" ca="1" si="103"/>
        <v>-1.307315473665476</v>
      </c>
      <c r="N243" s="304">
        <f t="shared" ca="1" si="104"/>
        <v>-74.903659133177896</v>
      </c>
      <c r="P243" s="310">
        <f t="shared" ca="1" si="105"/>
        <v>23</v>
      </c>
      <c r="Q243" s="304">
        <f t="shared" ca="1" si="106"/>
        <v>0</v>
      </c>
      <c r="R243" s="306">
        <f t="shared" ca="1" si="107"/>
        <v>0</v>
      </c>
      <c r="S243" s="307">
        <f t="shared" ca="1" si="108"/>
        <v>3.0118999999999994</v>
      </c>
      <c r="T243" s="304">
        <f t="shared" ca="1" si="88"/>
        <v>29.546738999999995</v>
      </c>
      <c r="U243" s="311">
        <f t="shared" ca="1" si="89"/>
        <v>0</v>
      </c>
      <c r="V243" s="306">
        <f t="shared" ca="1" si="90"/>
        <v>1.089847899921619</v>
      </c>
      <c r="W243" s="304">
        <f t="shared" ca="1" si="91"/>
        <v>3.7169214899721461</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8.2707724402933049</v>
      </c>
      <c r="AH243" s="304">
        <f t="shared" ca="1" si="115"/>
        <v>-1.1841379819080244</v>
      </c>
    </row>
    <row r="244" spans="1:34" x14ac:dyDescent="0.2">
      <c r="A244" s="347">
        <f t="shared" ca="1" si="93"/>
        <v>0.1</v>
      </c>
      <c r="B244" s="304">
        <f t="shared" ca="1" si="94"/>
        <v>18.199999999999967</v>
      </c>
      <c r="D244" s="306">
        <f t="shared" ca="1" si="95"/>
        <v>-0.3214069601449524</v>
      </c>
      <c r="E244" s="307">
        <f t="shared" ca="1" si="96"/>
        <v>-8.618510309039765</v>
      </c>
      <c r="F244" s="304">
        <f t="shared" ca="1" si="97"/>
        <v>8.624501283033954</v>
      </c>
      <c r="G244" s="306">
        <f t="shared" ca="1" si="98"/>
        <v>10.615407273134004</v>
      </c>
      <c r="H244" s="307">
        <f t="shared" ca="1" si="99"/>
        <v>-40.333440673902167</v>
      </c>
      <c r="I244" s="304">
        <f t="shared" ca="1" si="100"/>
        <v>41.706993516312011</v>
      </c>
      <c r="J244" s="306">
        <f t="shared" ca="1" si="101"/>
        <v>261.37636352281663</v>
      </c>
      <c r="K244" s="307">
        <f t="shared" ca="1" si="102"/>
        <v>1163.7072035347196</v>
      </c>
      <c r="L244" s="304">
        <f t="shared" ca="1" si="87"/>
        <v>1192.6994839300505</v>
      </c>
      <c r="M244" s="306">
        <f t="shared" ca="1" si="103"/>
        <v>-1.3134414494692461</v>
      </c>
      <c r="N244" s="304">
        <f t="shared" ca="1" si="104"/>
        <v>-75.25465169213318</v>
      </c>
      <c r="P244" s="310">
        <f t="shared" ca="1" si="105"/>
        <v>23</v>
      </c>
      <c r="Q244" s="304">
        <f t="shared" ca="1" si="106"/>
        <v>0</v>
      </c>
      <c r="R244" s="306">
        <f t="shared" ca="1" si="107"/>
        <v>0</v>
      </c>
      <c r="S244" s="307">
        <f t="shared" ca="1" si="108"/>
        <v>3.0118999999999994</v>
      </c>
      <c r="T244" s="304">
        <f t="shared" ca="1" si="88"/>
        <v>29.546738999999995</v>
      </c>
      <c r="U244" s="311">
        <f t="shared" ca="1" si="89"/>
        <v>0</v>
      </c>
      <c r="V244" s="306">
        <f t="shared" ca="1" si="90"/>
        <v>1.0902843463935337</v>
      </c>
      <c r="W244" s="304">
        <f t="shared" ca="1" si="91"/>
        <v>3.8699085927988155</v>
      </c>
      <c r="Y244" s="314" t="str">
        <f t="shared" ca="1" si="109"/>
        <v/>
      </c>
      <c r="Z244" s="315" t="str">
        <f t="shared" ca="1" si="110"/>
        <v/>
      </c>
      <c r="AA244" s="316" t="str">
        <f t="shared" ca="1" si="111"/>
        <v/>
      </c>
      <c r="AC244" s="310" t="e">
        <f t="shared" ca="1" si="112"/>
        <v>#N/A</v>
      </c>
      <c r="AD244" s="323" t="e">
        <f t="shared" ca="1" si="113"/>
        <v>#N/A</v>
      </c>
      <c r="AE244" s="324" t="e">
        <f t="shared" ca="1" si="92"/>
        <v>#N/A</v>
      </c>
      <c r="AG244" s="306">
        <f t="shared" ca="1" si="114"/>
        <v>8.2373710456658618</v>
      </c>
      <c r="AH244" s="304">
        <f t="shared" ca="1" si="115"/>
        <v>-1.2340786513403987</v>
      </c>
    </row>
    <row r="245" spans="1:34" x14ac:dyDescent="0.2">
      <c r="A245" s="347">
        <f t="shared" ca="1" si="93"/>
        <v>0.1</v>
      </c>
      <c r="B245" s="304">
        <f t="shared" ca="1" si="94"/>
        <v>18.299999999999969</v>
      </c>
      <c r="D245" s="306">
        <f t="shared" ca="1" si="95"/>
        <v>-0.32703025665395336</v>
      </c>
      <c r="E245" s="307">
        <f t="shared" ca="1" si="96"/>
        <v>-8.5674423556309733</v>
      </c>
      <c r="F245" s="304">
        <f t="shared" ca="1" si="97"/>
        <v>8.5736816657621926</v>
      </c>
      <c r="G245" s="306">
        <f t="shared" ca="1" si="98"/>
        <v>10.582704247468609</v>
      </c>
      <c r="H245" s="307">
        <f t="shared" ca="1" si="99"/>
        <v>-41.190184909465266</v>
      </c>
      <c r="I245" s="304">
        <f t="shared" ca="1" si="100"/>
        <v>42.527931551691182</v>
      </c>
      <c r="J245" s="306">
        <f t="shared" ca="1" si="101"/>
        <v>262.43626909884676</v>
      </c>
      <c r="K245" s="307">
        <f t="shared" ca="1" si="102"/>
        <v>1159.6310222555512</v>
      </c>
      <c r="L245" s="304">
        <f t="shared" ca="1" si="87"/>
        <v>1188.9562242218917</v>
      </c>
      <c r="M245" s="306">
        <f t="shared" ca="1" si="103"/>
        <v>-1.3193126243790221</v>
      </c>
      <c r="N245" s="304">
        <f t="shared" ca="1" si="104"/>
        <v>-75.59104523524644</v>
      </c>
      <c r="P245" s="310">
        <f t="shared" ca="1" si="105"/>
        <v>23</v>
      </c>
      <c r="Q245" s="304">
        <f t="shared" ca="1" si="106"/>
        <v>0</v>
      </c>
      <c r="R245" s="306">
        <f t="shared" ca="1" si="107"/>
        <v>0</v>
      </c>
      <c r="S245" s="307">
        <f t="shared" ca="1" si="108"/>
        <v>3.0118999999999994</v>
      </c>
      <c r="T245" s="304">
        <f t="shared" ca="1" si="88"/>
        <v>29.546738999999995</v>
      </c>
      <c r="U245" s="311">
        <f t="shared" ca="1" si="89"/>
        <v>0</v>
      </c>
      <c r="V245" s="306">
        <f t="shared" ca="1" si="90"/>
        <v>1.0907303616713424</v>
      </c>
      <c r="W245" s="304">
        <f t="shared" ca="1" si="91"/>
        <v>4.0254003889636385</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8.2020505380975806</v>
      </c>
      <c r="AH245" s="304">
        <f t="shared" ca="1" si="115"/>
        <v>-1.2848728685543398</v>
      </c>
    </row>
    <row r="246" spans="1:34" x14ac:dyDescent="0.2">
      <c r="A246" s="347">
        <f t="shared" ca="1" si="93"/>
        <v>0.1</v>
      </c>
      <c r="B246" s="304">
        <f t="shared" ca="1" si="94"/>
        <v>18.39999999999997</v>
      </c>
      <c r="D246" s="306">
        <f t="shared" ca="1" si="95"/>
        <v>-0.33257602222980609</v>
      </c>
      <c r="E246" s="307">
        <f t="shared" ca="1" si="96"/>
        <v>-8.5155418415026656</v>
      </c>
      <c r="F246" s="304">
        <f t="shared" ca="1" si="97"/>
        <v>8.5220337751586506</v>
      </c>
      <c r="G246" s="306">
        <f t="shared" ca="1" si="98"/>
        <v>10.549446645245629</v>
      </c>
      <c r="H246" s="307">
        <f t="shared" ca="1" si="99"/>
        <v>-42.041739093615533</v>
      </c>
      <c r="I246" s="304">
        <f t="shared" ca="1" si="100"/>
        <v>43.345111033846997</v>
      </c>
      <c r="J246" s="306">
        <f t="shared" ca="1" si="101"/>
        <v>263.49287664348248</v>
      </c>
      <c r="K246" s="307">
        <f t="shared" ca="1" si="102"/>
        <v>1155.4694260553972</v>
      </c>
      <c r="L246" s="304">
        <f t="shared" ca="1" si="87"/>
        <v>1185.1320983715893</v>
      </c>
      <c r="M246" s="306">
        <f t="shared" ca="1" si="103"/>
        <v>-1.324944506839262</v>
      </c>
      <c r="N246" s="304">
        <f t="shared" ca="1" si="104"/>
        <v>-75.913728330931946</v>
      </c>
      <c r="P246" s="310">
        <f t="shared" ca="1" si="105"/>
        <v>23</v>
      </c>
      <c r="Q246" s="304">
        <f t="shared" ca="1" si="106"/>
        <v>0</v>
      </c>
      <c r="R246" s="306">
        <f t="shared" ca="1" si="107"/>
        <v>0</v>
      </c>
      <c r="S246" s="307">
        <f t="shared" ca="1" si="108"/>
        <v>3.0118999999999994</v>
      </c>
      <c r="T246" s="304">
        <f t="shared" ca="1" si="88"/>
        <v>29.546738999999995</v>
      </c>
      <c r="U246" s="311">
        <f t="shared" ca="1" si="89"/>
        <v>0</v>
      </c>
      <c r="V246" s="306">
        <f t="shared" ca="1" si="90"/>
        <v>1.091185900354017</v>
      </c>
      <c r="W246" s="304">
        <f t="shared" ca="1" si="91"/>
        <v>4.1833302071505791</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8.1649207168862947</v>
      </c>
      <c r="AH246" s="304">
        <f t="shared" ca="1" si="115"/>
        <v>-1.3364986848712239</v>
      </c>
    </row>
    <row r="247" spans="1:34" x14ac:dyDescent="0.2">
      <c r="A247" s="347">
        <f t="shared" ca="1" si="93"/>
        <v>0.1</v>
      </c>
      <c r="B247" s="304">
        <f t="shared" ca="1" si="94"/>
        <v>18.499999999999972</v>
      </c>
      <c r="D247" s="306">
        <f t="shared" ca="1" si="95"/>
        <v>-0.33804238588695162</v>
      </c>
      <c r="E247" s="307">
        <f t="shared" ca="1" si="96"/>
        <v>-8.462830781750295</v>
      </c>
      <c r="F247" s="304">
        <f t="shared" ca="1" si="97"/>
        <v>8.4695795347346774</v>
      </c>
      <c r="G247" s="306">
        <f t="shared" ca="1" si="98"/>
        <v>10.515642406656934</v>
      </c>
      <c r="H247" s="307">
        <f t="shared" ca="1" si="99"/>
        <v>-42.88802217179056</v>
      </c>
      <c r="I247" s="304">
        <f t="shared" ca="1" si="100"/>
        <v>44.158364791199872</v>
      </c>
      <c r="J247" s="306">
        <f t="shared" ca="1" si="101"/>
        <v>264.5461310960776</v>
      </c>
      <c r="K247" s="307">
        <f t="shared" ca="1" si="102"/>
        <v>1151.2229379921268</v>
      </c>
      <c r="L247" s="304">
        <f t="shared" ca="1" si="87"/>
        <v>1181.2277123557199</v>
      </c>
      <c r="M247" s="306">
        <f t="shared" ca="1" si="103"/>
        <v>-1.3303513989133593</v>
      </c>
      <c r="N247" s="304">
        <f t="shared" ca="1" si="104"/>
        <v>-76.223520427060464</v>
      </c>
      <c r="P247" s="310">
        <f t="shared" ca="1" si="105"/>
        <v>23</v>
      </c>
      <c r="Q247" s="304">
        <f t="shared" ca="1" si="106"/>
        <v>0</v>
      </c>
      <c r="R247" s="306">
        <f t="shared" ca="1" si="107"/>
        <v>0</v>
      </c>
      <c r="S247" s="307">
        <f t="shared" ca="1" si="108"/>
        <v>3.0118999999999994</v>
      </c>
      <c r="T247" s="304">
        <f t="shared" ca="1" si="88"/>
        <v>29.546738999999995</v>
      </c>
      <c r="U247" s="311">
        <f t="shared" ca="1" si="89"/>
        <v>0</v>
      </c>
      <c r="V247" s="306">
        <f t="shared" ca="1" si="90"/>
        <v>1.0916509162921972</v>
      </c>
      <c r="W247" s="304">
        <f t="shared" ca="1" si="91"/>
        <v>4.3436308668343466</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8.1260828546724646</v>
      </c>
      <c r="AH247" s="304">
        <f t="shared" ca="1" si="115"/>
        <v>-1.3889339643250374</v>
      </c>
    </row>
    <row r="248" spans="1:34" x14ac:dyDescent="0.2">
      <c r="A248" s="347">
        <f t="shared" ca="1" si="93"/>
        <v>0.1</v>
      </c>
      <c r="B248" s="304">
        <f t="shared" ca="1" si="94"/>
        <v>18.599999999999973</v>
      </c>
      <c r="D248" s="306">
        <f t="shared" ca="1" si="95"/>
        <v>-0.34342759493904812</v>
      </c>
      <c r="E248" s="307">
        <f t="shared" ca="1" si="96"/>
        <v>-8.4093313830426144</v>
      </c>
      <c r="F248" s="304">
        <f t="shared" ca="1" si="97"/>
        <v>8.4163410590820895</v>
      </c>
      <c r="G248" s="306">
        <f t="shared" ca="1" si="98"/>
        <v>10.481299647163029</v>
      </c>
      <c r="H248" s="307">
        <f t="shared" ca="1" si="99"/>
        <v>-43.728955310094818</v>
      </c>
      <c r="I248" s="304">
        <f t="shared" ca="1" si="100"/>
        <v>44.967534675651159</v>
      </c>
      <c r="J248" s="306">
        <f t="shared" ca="1" si="101"/>
        <v>265.59597819876859</v>
      </c>
      <c r="K248" s="307">
        <f t="shared" ca="1" si="102"/>
        <v>1146.8920891180326</v>
      </c>
      <c r="L248" s="304">
        <f t="shared" ca="1" si="87"/>
        <v>1177.2436823856333</v>
      </c>
      <c r="M248" s="306">
        <f t="shared" ca="1" si="103"/>
        <v>-1.3355465084509033</v>
      </c>
      <c r="N248" s="304">
        <f t="shared" ca="1" si="104"/>
        <v>-76.52117827766989</v>
      </c>
      <c r="P248" s="310">
        <f t="shared" ca="1" si="105"/>
        <v>23</v>
      </c>
      <c r="Q248" s="304">
        <f t="shared" ca="1" si="106"/>
        <v>0</v>
      </c>
      <c r="R248" s="306">
        <f t="shared" ca="1" si="107"/>
        <v>0</v>
      </c>
      <c r="S248" s="307">
        <f t="shared" ca="1" si="108"/>
        <v>3.0118999999999994</v>
      </c>
      <c r="T248" s="304">
        <f t="shared" ca="1" si="88"/>
        <v>29.546738999999995</v>
      </c>
      <c r="U248" s="311">
        <f t="shared" ca="1" si="89"/>
        <v>0</v>
      </c>
      <c r="V248" s="306">
        <f t="shared" ca="1" si="90"/>
        <v>1.0921253626065877</v>
      </c>
      <c r="W248" s="304">
        <f t="shared" ca="1" si="91"/>
        <v>4.5062347329594772</v>
      </c>
      <c r="Y248" s="314" t="str">
        <f t="shared" ca="1" si="109"/>
        <v/>
      </c>
      <c r="Z248" s="315" t="str">
        <f t="shared" ca="1" si="110"/>
        <v/>
      </c>
      <c r="AA248" s="316" t="str">
        <f t="shared" ca="1" si="111"/>
        <v/>
      </c>
      <c r="AC248" s="310" t="e">
        <f t="shared" ca="1" si="112"/>
        <v>#N/A</v>
      </c>
      <c r="AD248" s="323" t="e">
        <f t="shared" ca="1" si="113"/>
        <v>#N/A</v>
      </c>
      <c r="AE248" s="324" t="e">
        <f t="shared" ca="1" si="92"/>
        <v>#N/A</v>
      </c>
      <c r="AG248" s="306">
        <f t="shared" ca="1" si="114"/>
        <v>8.085630677521447</v>
      </c>
      <c r="AH248" s="304">
        <f t="shared" ca="1" si="115"/>
        <v>-1.4421564018839761</v>
      </c>
    </row>
    <row r="249" spans="1:34" x14ac:dyDescent="0.2">
      <c r="A249" s="347">
        <f t="shared" ca="1" si="93"/>
        <v>0.1</v>
      </c>
      <c r="B249" s="304">
        <f t="shared" ca="1" si="94"/>
        <v>18.699999999999974</v>
      </c>
      <c r="D249" s="306">
        <f t="shared" ca="1" si="95"/>
        <v>-0.34873000905737306</v>
      </c>
      <c r="E249" s="307">
        <f t="shared" ca="1" si="96"/>
        <v>-8.3550660228489484</v>
      </c>
      <c r="F249" s="304">
        <f t="shared" ca="1" si="97"/>
        <v>8.3623406331829191</v>
      </c>
      <c r="G249" s="306">
        <f t="shared" ca="1" si="98"/>
        <v>10.446426646257292</v>
      </c>
      <c r="H249" s="307">
        <f t="shared" ca="1" si="99"/>
        <v>-44.564461912379713</v>
      </c>
      <c r="I249" s="304">
        <f t="shared" ca="1" si="100"/>
        <v>45.772470931943104</v>
      </c>
      <c r="J249" s="306">
        <f t="shared" ca="1" si="101"/>
        <v>266.64236451343959</v>
      </c>
      <c r="K249" s="307">
        <f t="shared" ca="1" si="102"/>
        <v>1142.4774182569088</v>
      </c>
      <c r="L249" s="304">
        <f t="shared" ca="1" si="87"/>
        <v>1173.1806347618808</v>
      </c>
      <c r="M249" s="306">
        <f t="shared" ca="1" si="103"/>
        <v>-1.3405420493050577</v>
      </c>
      <c r="N249" s="304">
        <f t="shared" ca="1" si="104"/>
        <v>-76.807401684998112</v>
      </c>
      <c r="P249" s="310">
        <f t="shared" ca="1" si="105"/>
        <v>23</v>
      </c>
      <c r="Q249" s="304">
        <f t="shared" ca="1" si="106"/>
        <v>0</v>
      </c>
      <c r="R249" s="306">
        <f t="shared" ca="1" si="107"/>
        <v>0</v>
      </c>
      <c r="S249" s="307">
        <f t="shared" ca="1" si="108"/>
        <v>3.0118999999999994</v>
      </c>
      <c r="T249" s="304">
        <f t="shared" ca="1" si="88"/>
        <v>29.546738999999995</v>
      </c>
      <c r="U249" s="311">
        <f t="shared" ca="1" si="89"/>
        <v>0</v>
      </c>
      <c r="V249" s="306">
        <f t="shared" ca="1" si="90"/>
        <v>1.0926091917065321</v>
      </c>
      <c r="W249" s="304">
        <f t="shared" ca="1" si="91"/>
        <v>4.6710737703430363</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8.0436512166858609</v>
      </c>
      <c r="AH249" s="304">
        <f t="shared" ca="1" si="115"/>
        <v>-1.4961435416047937</v>
      </c>
    </row>
    <row r="250" spans="1:34" x14ac:dyDescent="0.2">
      <c r="A250" s="347">
        <f t="shared" ca="1" si="93"/>
        <v>0.1</v>
      </c>
      <c r="B250" s="304">
        <f t="shared" ca="1" si="94"/>
        <v>18.799999999999976</v>
      </c>
      <c r="D250" s="306">
        <f t="shared" ca="1" si="95"/>
        <v>-0.35394809494881807</v>
      </c>
      <c r="E250" s="307">
        <f t="shared" ca="1" si="96"/>
        <v>-8.3000572290949624</v>
      </c>
      <c r="F250" s="304">
        <f t="shared" ca="1" si="97"/>
        <v>8.3076006921474885</v>
      </c>
      <c r="G250" s="306">
        <f t="shared" ca="1" si="98"/>
        <v>10.41103183676241</v>
      </c>
      <c r="H250" s="307">
        <f t="shared" ca="1" si="99"/>
        <v>-45.39446763528921</v>
      </c>
      <c r="I250" s="304">
        <f t="shared" ca="1" si="100"/>
        <v>46.573031636317175</v>
      </c>
      <c r="J250" s="306">
        <f t="shared" ca="1" si="101"/>
        <v>267.68523743759056</v>
      </c>
      <c r="K250" s="307">
        <f t="shared" ca="1" si="102"/>
        <v>1137.9794717795253</v>
      </c>
      <c r="L250" s="304">
        <f t="shared" ca="1" si="87"/>
        <v>1169.0392057299134</v>
      </c>
      <c r="M250" s="306">
        <f t="shared" ca="1" si="103"/>
        <v>-1.3453493310136826</v>
      </c>
      <c r="N250" s="304">
        <f t="shared" ca="1" si="104"/>
        <v>-77.082838637832765</v>
      </c>
      <c r="P250" s="310">
        <f t="shared" ca="1" si="105"/>
        <v>23</v>
      </c>
      <c r="Q250" s="304">
        <f t="shared" ca="1" si="106"/>
        <v>0</v>
      </c>
      <c r="R250" s="306">
        <f t="shared" ca="1" si="107"/>
        <v>0</v>
      </c>
      <c r="S250" s="307">
        <f t="shared" ca="1" si="108"/>
        <v>3.0118999999999994</v>
      </c>
      <c r="T250" s="304">
        <f t="shared" ca="1" si="88"/>
        <v>29.546738999999995</v>
      </c>
      <c r="U250" s="311">
        <f t="shared" ca="1" si="89"/>
        <v>0</v>
      </c>
      <c r="V250" s="306">
        <f t="shared" ca="1" si="90"/>
        <v>1.093102355308744</v>
      </c>
      <c r="W250" s="304">
        <f t="shared" ca="1" si="91"/>
        <v>4.8380795977293261</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8.000225550212912</v>
      </c>
      <c r="AH250" s="304">
        <f t="shared" ca="1" si="115"/>
        <v>-1.5508727946953873</v>
      </c>
    </row>
    <row r="251" spans="1:34" x14ac:dyDescent="0.2">
      <c r="A251" s="347">
        <f t="shared" ca="1" si="93"/>
        <v>0.1</v>
      </c>
      <c r="B251" s="304">
        <f t="shared" ca="1" si="94"/>
        <v>18.899999999999977</v>
      </c>
      <c r="D251" s="306">
        <f t="shared" ca="1" si="95"/>
        <v>-0.35908042156888648</v>
      </c>
      <c r="E251" s="307">
        <f t="shared" ca="1" si="96"/>
        <v>-8.2443276602212556</v>
      </c>
      <c r="F251" s="304">
        <f t="shared" ca="1" si="97"/>
        <v>8.2521438013550981</v>
      </c>
      <c r="G251" s="306">
        <f t="shared" ca="1" si="98"/>
        <v>10.375123794605521</v>
      </c>
      <c r="H251" s="307">
        <f t="shared" ca="1" si="99"/>
        <v>-46.218900401311338</v>
      </c>
      <c r="I251" s="304">
        <f t="shared" ca="1" si="100"/>
        <v>47.369082195665634</v>
      </c>
      <c r="J251" s="306">
        <f t="shared" ca="1" si="101"/>
        <v>268.72454521915893</v>
      </c>
      <c r="K251" s="307">
        <f t="shared" ca="1" si="102"/>
        <v>1133.3988033776952</v>
      </c>
      <c r="L251" s="304">
        <f t="shared" ca="1" si="87"/>
        <v>1164.8200413373884</v>
      </c>
      <c r="M251" s="306">
        <f t="shared" ca="1" si="103"/>
        <v>-1.3499788391769709</v>
      </c>
      <c r="N251" s="304">
        <f t="shared" ca="1" si="104"/>
        <v>-77.348089916810551</v>
      </c>
      <c r="P251" s="310">
        <f t="shared" ca="1" si="105"/>
        <v>23</v>
      </c>
      <c r="Q251" s="304">
        <f t="shared" ca="1" si="106"/>
        <v>0</v>
      </c>
      <c r="R251" s="306">
        <f t="shared" ca="1" si="107"/>
        <v>0</v>
      </c>
      <c r="S251" s="307">
        <f t="shared" ca="1" si="108"/>
        <v>3.0118999999999994</v>
      </c>
      <c r="T251" s="304">
        <f t="shared" ca="1" si="88"/>
        <v>29.546738999999995</v>
      </c>
      <c r="U251" s="311">
        <f t="shared" ca="1" si="89"/>
        <v>0</v>
      </c>
      <c r="V251" s="306">
        <f t="shared" ca="1" si="90"/>
        <v>1.0936048044561797</v>
      </c>
      <c r="W251" s="304">
        <f t="shared" ca="1" si="91"/>
        <v>5.0071835414275068</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7.9554294497934919</v>
      </c>
      <c r="AH251" s="304">
        <f t="shared" ca="1" si="115"/>
        <v>-1.6063214574618436</v>
      </c>
    </row>
    <row r="252" spans="1:34" x14ac:dyDescent="0.2">
      <c r="A252" s="347">
        <f t="shared" ca="1" si="93"/>
        <v>0.1</v>
      </c>
      <c r="B252" s="304">
        <f t="shared" ca="1" si="94"/>
        <v>18.999999999999979</v>
      </c>
      <c r="D252" s="306">
        <f t="shared" ca="1" si="95"/>
        <v>-0.36412565579706541</v>
      </c>
      <c r="E252" s="307">
        <f t="shared" ca="1" si="96"/>
        <v>-8.1879000856262429</v>
      </c>
      <c r="F252" s="304">
        <f t="shared" ca="1" si="97"/>
        <v>8.1959926369786285</v>
      </c>
      <c r="G252" s="306">
        <f t="shared" ca="1" si="98"/>
        <v>10.338711229025815</v>
      </c>
      <c r="H252" s="307">
        <f t="shared" ca="1" si="99"/>
        <v>-47.03769040987396</v>
      </c>
      <c r="I252" s="304">
        <f t="shared" ca="1" si="100"/>
        <v>48.160494899578566</v>
      </c>
      <c r="J252" s="306">
        <f t="shared" ca="1" si="101"/>
        <v>269.76023697034049</v>
      </c>
      <c r="K252" s="307">
        <f t="shared" ca="1" si="102"/>
        <v>1128.735973837136</v>
      </c>
      <c r="L252" s="304">
        <f t="shared" ca="1" si="87"/>
        <v>1160.5237972934299</v>
      </c>
      <c r="M252" s="306">
        <f t="shared" ca="1" si="103"/>
        <v>-1.3544403076079057</v>
      </c>
      <c r="N252" s="304">
        <f t="shared" ca="1" si="104"/>
        <v>-77.603713228333959</v>
      </c>
      <c r="P252" s="310">
        <f t="shared" ca="1" si="105"/>
        <v>23</v>
      </c>
      <c r="Q252" s="304">
        <f t="shared" ca="1" si="106"/>
        <v>0</v>
      </c>
      <c r="R252" s="306">
        <f t="shared" ca="1" si="107"/>
        <v>0</v>
      </c>
      <c r="S252" s="307">
        <f t="shared" ca="1" si="108"/>
        <v>3.0118999999999994</v>
      </c>
      <c r="T252" s="304">
        <f t="shared" ca="1" si="88"/>
        <v>29.546738999999995</v>
      </c>
      <c r="U252" s="311">
        <f t="shared" ca="1" si="89"/>
        <v>0</v>
      </c>
      <c r="V252" s="306">
        <f t="shared" ca="1" si="90"/>
        <v>1.0941164895370328</v>
      </c>
      <c r="W252" s="304">
        <f t="shared" ca="1" si="91"/>
        <v>5.1783166884652889</v>
      </c>
      <c r="Y252" s="314" t="str">
        <f t="shared" ca="1" si="109"/>
        <v/>
      </c>
      <c r="Z252" s="315" t="str">
        <f t="shared" ca="1" si="110"/>
        <v/>
      </c>
      <c r="AA252" s="316" t="str">
        <f t="shared" ca="1" si="111"/>
        <v/>
      </c>
      <c r="AC252" s="310">
        <f t="shared" ca="1" si="112"/>
        <v>18.999999999999979</v>
      </c>
      <c r="AD252" s="323">
        <f t="shared" ca="1" si="113"/>
        <v>269.76023697034049</v>
      </c>
      <c r="AE252" s="324" t="e">
        <f t="shared" ca="1" si="92"/>
        <v>#N/A</v>
      </c>
      <c r="AG252" s="306">
        <f t="shared" ca="1" si="114"/>
        <v>7.9093339459307348</v>
      </c>
      <c r="AH252" s="304">
        <f t="shared" ca="1" si="115"/>
        <v>-1.6624667291170052</v>
      </c>
    </row>
    <row r="253" spans="1:34" x14ac:dyDescent="0.2">
      <c r="A253" s="347">
        <f t="shared" ca="1" si="93"/>
        <v>0.1</v>
      </c>
      <c r="B253" s="304">
        <f t="shared" ca="1" si="94"/>
        <v>19.09999999999998</v>
      </c>
      <c r="D253" s="306">
        <f t="shared" ca="1" si="95"/>
        <v>-0.36908255851208882</v>
      </c>
      <c r="E253" s="307">
        <f t="shared" ca="1" si="96"/>
        <v>-8.1307973664806887</v>
      </c>
      <c r="F253" s="304">
        <f t="shared" ca="1" si="97"/>
        <v>8.1391699668803543</v>
      </c>
      <c r="G253" s="306">
        <f t="shared" ca="1" si="98"/>
        <v>10.301802973174606</v>
      </c>
      <c r="H253" s="307">
        <f t="shared" ca="1" si="99"/>
        <v>-47.850770146522031</v>
      </c>
      <c r="I253" s="304">
        <f t="shared" ca="1" si="100"/>
        <v>48.947148518717547</v>
      </c>
      <c r="J253" s="306">
        <f t="shared" ca="1" si="101"/>
        <v>270.79226268045051</v>
      </c>
      <c r="K253" s="307">
        <f t="shared" ca="1" si="102"/>
        <v>1123.9915508093163</v>
      </c>
      <c r="L253" s="304">
        <f t="shared" ca="1" si="87"/>
        <v>1156.1511388301833</v>
      </c>
      <c r="M253" s="306">
        <f t="shared" ca="1" si="103"/>
        <v>-1.3587427831964007</v>
      </c>
      <c r="N253" s="304">
        <f t="shared" ca="1" si="104"/>
        <v>-77.850226921012791</v>
      </c>
      <c r="P253" s="310">
        <f t="shared" ca="1" si="105"/>
        <v>23</v>
      </c>
      <c r="Q253" s="304">
        <f t="shared" ca="1" si="106"/>
        <v>0</v>
      </c>
      <c r="R253" s="306">
        <f t="shared" ca="1" si="107"/>
        <v>0</v>
      </c>
      <c r="S253" s="307">
        <f t="shared" ca="1" si="108"/>
        <v>3.0118999999999994</v>
      </c>
      <c r="T253" s="304">
        <f t="shared" ca="1" si="88"/>
        <v>29.546738999999995</v>
      </c>
      <c r="U253" s="311">
        <f t="shared" ca="1" si="89"/>
        <v>0</v>
      </c>
      <c r="V253" s="306">
        <f t="shared" ca="1" si="90"/>
        <v>1.0946373603038426</v>
      </c>
      <c r="W253" s="304">
        <f t="shared" ca="1" si="91"/>
        <v>5.351409939194399</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7.8620058225590199</v>
      </c>
      <c r="AH253" s="304">
        <f t="shared" ca="1" si="115"/>
        <v>-1.7192857294283641</v>
      </c>
    </row>
    <row r="254" spans="1:34" x14ac:dyDescent="0.2">
      <c r="A254" s="347">
        <f t="shared" ca="1" si="93"/>
        <v>0.1</v>
      </c>
      <c r="B254" s="304">
        <f t="shared" ca="1" si="94"/>
        <v>19.199999999999982</v>
      </c>
      <c r="D254" s="306">
        <f t="shared" ca="1" si="95"/>
        <v>-0.3739499810132686</v>
      </c>
      <c r="E254" s="307">
        <f t="shared" ca="1" si="96"/>
        <v>-8.0730424369057765</v>
      </c>
      <c r="F254" s="304">
        <f t="shared" ca="1" si="97"/>
        <v>8.08169863187074</v>
      </c>
      <c r="G254" s="306">
        <f t="shared" ca="1" si="98"/>
        <v>10.264407975073279</v>
      </c>
      <c r="H254" s="307">
        <f t="shared" ca="1" si="99"/>
        <v>-48.658074390212612</v>
      </c>
      <c r="I254" s="304">
        <f t="shared" ca="1" si="100"/>
        <v>49.728927943825738</v>
      </c>
      <c r="J254" s="306">
        <f t="shared" ca="1" si="101"/>
        <v>271.82057322786289</v>
      </c>
      <c r="K254" s="307">
        <f t="shared" ca="1" si="102"/>
        <v>1119.1661085824796</v>
      </c>
      <c r="L254" s="304">
        <f t="shared" ca="1" si="87"/>
        <v>1151.7027405670156</v>
      </c>
      <c r="M254" s="306">
        <f t="shared" ca="1" si="103"/>
        <v>-1.3628946843106573</v>
      </c>
      <c r="N254" s="304">
        <f t="shared" ca="1" si="104"/>
        <v>-78.088113331815364</v>
      </c>
      <c r="P254" s="310">
        <f t="shared" ca="1" si="105"/>
        <v>23</v>
      </c>
      <c r="Q254" s="304">
        <f t="shared" ca="1" si="106"/>
        <v>0</v>
      </c>
      <c r="R254" s="306">
        <f t="shared" ca="1" si="107"/>
        <v>0</v>
      </c>
      <c r="S254" s="307">
        <f t="shared" ca="1" si="108"/>
        <v>3.0118999999999994</v>
      </c>
      <c r="T254" s="304">
        <f t="shared" ca="1" si="88"/>
        <v>29.546738999999995</v>
      </c>
      <c r="U254" s="311">
        <f t="shared" ca="1" si="89"/>
        <v>0</v>
      </c>
      <c r="V254" s="306">
        <f t="shared" ca="1" si="90"/>
        <v>1.095167365892691</v>
      </c>
      <c r="W254" s="304">
        <f t="shared" ca="1" si="91"/>
        <v>5.526394059285872</v>
      </c>
      <c r="Y254" s="314" t="str">
        <f t="shared" ca="1" si="109"/>
        <v/>
      </c>
      <c r="Z254" s="315" t="str">
        <f t="shared" ca="1" si="110"/>
        <v/>
      </c>
      <c r="AA254" s="316" t="str">
        <f t="shared" ca="1" si="111"/>
        <v/>
      </c>
      <c r="AC254" s="310" t="e">
        <f t="shared" ca="1" si="112"/>
        <v>#N/A</v>
      </c>
      <c r="AD254" s="323" t="e">
        <f t="shared" ca="1" si="113"/>
        <v>#N/A</v>
      </c>
      <c r="AE254" s="324" t="e">
        <f t="shared" ca="1" si="92"/>
        <v>#N/A</v>
      </c>
      <c r="AG254" s="306">
        <f t="shared" ca="1" si="114"/>
        <v>7.8135080506073935</v>
      </c>
      <c r="AH254" s="304">
        <f t="shared" ca="1" si="115"/>
        <v>-1.776755516183937</v>
      </c>
    </row>
    <row r="255" spans="1:34" x14ac:dyDescent="0.2">
      <c r="A255" s="347">
        <f t="shared" ca="1" si="93"/>
        <v>0.1</v>
      </c>
      <c r="B255" s="304">
        <f t="shared" ca="1" si="94"/>
        <v>19.299999999999983</v>
      </c>
      <c r="D255" s="306">
        <f t="shared" ca="1" si="95"/>
        <v>-0.37872686174146764</v>
      </c>
      <c r="E255" s="307">
        <f t="shared" ca="1" si="96"/>
        <v>-8.0146582855104676</v>
      </c>
      <c r="F255" s="304">
        <f t="shared" ca="1" si="97"/>
        <v>8.0236015273258765</v>
      </c>
      <c r="G255" s="306">
        <f t="shared" ca="1" si="98"/>
        <v>10.226535288899132</v>
      </c>
      <c r="H255" s="307">
        <f t="shared" ca="1" si="99"/>
        <v>-49.459540218763657</v>
      </c>
      <c r="I255" s="304">
        <f t="shared" ca="1" si="100"/>
        <v>50.50572386043585</v>
      </c>
      <c r="J255" s="306">
        <f t="shared" ca="1" si="101"/>
        <v>272.84512039106153</v>
      </c>
      <c r="K255" s="307">
        <f t="shared" ca="1" si="102"/>
        <v>1114.2602278520308</v>
      </c>
      <c r="L255" s="304">
        <f t="shared" ca="1" si="87"/>
        <v>1147.1792863777102</v>
      </c>
      <c r="M255" s="306">
        <f t="shared" ca="1" si="103"/>
        <v>-1.3669038534575537</v>
      </c>
      <c r="N255" s="304">
        <f t="shared" ca="1" si="104"/>
        <v>-78.317821803286591</v>
      </c>
      <c r="P255" s="310">
        <f t="shared" ca="1" si="105"/>
        <v>23</v>
      </c>
      <c r="Q255" s="304">
        <f t="shared" ca="1" si="106"/>
        <v>0</v>
      </c>
      <c r="R255" s="306">
        <f t="shared" ca="1" si="107"/>
        <v>0</v>
      </c>
      <c r="S255" s="307">
        <f t="shared" ca="1" si="108"/>
        <v>3.0118999999999994</v>
      </c>
      <c r="T255" s="304">
        <f t="shared" ca="1" si="88"/>
        <v>29.546738999999995</v>
      </c>
      <c r="U255" s="311">
        <f t="shared" ca="1" si="89"/>
        <v>0</v>
      </c>
      <c r="V255" s="306">
        <f t="shared" ca="1" si="90"/>
        <v>1.0957064548424771</v>
      </c>
      <c r="W255" s="304">
        <f t="shared" ca="1" si="91"/>
        <v>5.7031997310557889</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7.7639001686221736</v>
      </c>
      <c r="AH255" s="304">
        <f t="shared" ca="1" si="115"/>
        <v>-1.8348531024555508</v>
      </c>
    </row>
    <row r="256" spans="1:34" x14ac:dyDescent="0.2">
      <c r="A256" s="347">
        <f t="shared" ca="1" si="93"/>
        <v>0.1</v>
      </c>
      <c r="B256" s="304">
        <f t="shared" ca="1" si="94"/>
        <v>19.399999999999984</v>
      </c>
      <c r="D256" s="306">
        <f t="shared" ca="1" si="95"/>
        <v>-0.38341222325961277</v>
      </c>
      <c r="E256" s="307">
        <f t="shared" ca="1" si="96"/>
        <v>-7.9556679372867265</v>
      </c>
      <c r="F256" s="304">
        <f t="shared" ca="1" si="97"/>
        <v>7.9649015851620488</v>
      </c>
      <c r="G256" s="306">
        <f t="shared" ca="1" si="98"/>
        <v>10.188194066573171</v>
      </c>
      <c r="H256" s="307">
        <f t="shared" ca="1" si="99"/>
        <v>-50.255107012492331</v>
      </c>
      <c r="I256" s="304">
        <f t="shared" ca="1" si="100"/>
        <v>51.277432454981721</v>
      </c>
      <c r="J256" s="306">
        <f t="shared" ca="1" si="101"/>
        <v>273.86585685883512</v>
      </c>
      <c r="K256" s="307">
        <f t="shared" ca="1" si="102"/>
        <v>1109.2744954904679</v>
      </c>
      <c r="L256" s="304">
        <f t="shared" ca="1" si="87"/>
        <v>1142.5814692610134</v>
      </c>
      <c r="M256" s="306">
        <f t="shared" ca="1" si="103"/>
        <v>-1.3707776048356084</v>
      </c>
      <c r="N256" s="304">
        <f t="shared" ca="1" si="104"/>
        <v>-78.539771408132111</v>
      </c>
      <c r="P256" s="310">
        <f t="shared" ca="1" si="105"/>
        <v>23</v>
      </c>
      <c r="Q256" s="304">
        <f t="shared" ca="1" si="106"/>
        <v>0</v>
      </c>
      <c r="R256" s="306">
        <f t="shared" ca="1" si="107"/>
        <v>0</v>
      </c>
      <c r="S256" s="307">
        <f t="shared" ca="1" si="108"/>
        <v>3.0118999999999994</v>
      </c>
      <c r="T256" s="304">
        <f t="shared" ca="1" si="88"/>
        <v>29.546738999999995</v>
      </c>
      <c r="U256" s="311">
        <f t="shared" ca="1" si="89"/>
        <v>0</v>
      </c>
      <c r="V256" s="306">
        <f t="shared" ca="1" si="90"/>
        <v>1.0962545751142598</v>
      </c>
      <c r="W256" s="304">
        <f t="shared" ca="1" si="91"/>
        <v>5.8817576040646165</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7.7132386173989556</v>
      </c>
      <c r="AH256" s="304">
        <f t="shared" ca="1" si="115"/>
        <v>-1.8935554736398255</v>
      </c>
    </row>
    <row r="257" spans="1:34" x14ac:dyDescent="0.2">
      <c r="A257" s="347">
        <f t="shared" ca="1" si="93"/>
        <v>0.1</v>
      </c>
      <c r="B257" s="304">
        <f t="shared" ca="1" si="94"/>
        <v>19.499999999999986</v>
      </c>
      <c r="D257" s="306">
        <f t="shared" ca="1" si="95"/>
        <v>-0.38800516945807695</v>
      </c>
      <c r="E257" s="307">
        <f t="shared" ca="1" si="96"/>
        <v>-7.8960944358635974</v>
      </c>
      <c r="F257" s="304">
        <f t="shared" ca="1" si="97"/>
        <v>7.9056217561683439</v>
      </c>
      <c r="G257" s="306">
        <f t="shared" ca="1" si="98"/>
        <v>10.149393549627364</v>
      </c>
      <c r="H257" s="307">
        <f t="shared" ca="1" si="99"/>
        <v>-51.044716456078689</v>
      </c>
      <c r="I257" s="304">
        <f t="shared" ca="1" si="100"/>
        <v>52.043955148573097</v>
      </c>
      <c r="J257" s="306">
        <f t="shared" ca="1" si="101"/>
        <v>274.88273623964517</v>
      </c>
      <c r="K257" s="307">
        <f t="shared" ca="1" si="102"/>
        <v>1104.2095043170393</v>
      </c>
      <c r="L257" s="304">
        <f t="shared" ca="1" si="87"/>
        <v>1137.9099912148922</v>
      </c>
      <c r="M257" s="306">
        <f t="shared" ca="1" si="103"/>
        <v>-1.3745227673373572</v>
      </c>
      <c r="N257" s="304">
        <f t="shared" ca="1" si="104"/>
        <v>-78.754353413072977</v>
      </c>
      <c r="P257" s="310">
        <f t="shared" ca="1" si="105"/>
        <v>23</v>
      </c>
      <c r="Q257" s="304">
        <f t="shared" ca="1" si="106"/>
        <v>0</v>
      </c>
      <c r="R257" s="306">
        <f t="shared" ca="1" si="107"/>
        <v>0</v>
      </c>
      <c r="S257" s="307">
        <f t="shared" ca="1" si="108"/>
        <v>3.0118999999999994</v>
      </c>
      <c r="T257" s="304">
        <f t="shared" ca="1" si="88"/>
        <v>29.546738999999995</v>
      </c>
      <c r="U257" s="311">
        <f t="shared" ca="1" si="89"/>
        <v>0</v>
      </c>
      <c r="V257" s="306">
        <f t="shared" ca="1" si="90"/>
        <v>1.0968116741106386</v>
      </c>
      <c r="W257" s="304">
        <f t="shared" ca="1" si="91"/>
        <v>6.0619983449357155</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7.6615770345894143</v>
      </c>
      <c r="AH257" s="304">
        <f t="shared" ca="1" si="115"/>
        <v>-1.9528396042579825</v>
      </c>
    </row>
    <row r="258" spans="1:34" x14ac:dyDescent="0.2">
      <c r="A258" s="347">
        <f t="shared" ca="1" si="93"/>
        <v>0.1</v>
      </c>
      <c r="B258" s="304">
        <f t="shared" ca="1" si="94"/>
        <v>19.599999999999987</v>
      </c>
      <c r="D258" s="306">
        <f t="shared" ca="1" si="95"/>
        <v>-0.39250488295492086</v>
      </c>
      <c r="E258" s="307">
        <f t="shared" ca="1" si="96"/>
        <v>-7.8359608261228688</v>
      </c>
      <c r="F258" s="304">
        <f t="shared" ca="1" si="97"/>
        <v>7.8457849926999437</v>
      </c>
      <c r="G258" s="306">
        <f t="shared" ca="1" si="98"/>
        <v>10.110143061331872</v>
      </c>
      <c r="H258" s="307">
        <f t="shared" ca="1" si="99"/>
        <v>-51.828312538690973</v>
      </c>
      <c r="I258" s="304">
        <f t="shared" ca="1" si="100"/>
        <v>52.805198355169814</v>
      </c>
      <c r="J258" s="306">
        <f t="shared" ca="1" si="101"/>
        <v>275.89571307019315</v>
      </c>
      <c r="K258" s="307">
        <f t="shared" ca="1" si="102"/>
        <v>1099.0658528673009</v>
      </c>
      <c r="L258" s="304">
        <f t="shared" ca="1" si="87"/>
        <v>1133.165563114869</v>
      </c>
      <c r="M258" s="306">
        <f t="shared" ca="1" si="103"/>
        <v>-1.3781457234912837</v>
      </c>
      <c r="N258" s="304">
        <f t="shared" ca="1" si="104"/>
        <v>-78.96193351005391</v>
      </c>
      <c r="P258" s="310">
        <f t="shared" ca="1" si="105"/>
        <v>23</v>
      </c>
      <c r="Q258" s="304">
        <f t="shared" ca="1" si="106"/>
        <v>0</v>
      </c>
      <c r="R258" s="306">
        <f t="shared" ca="1" si="107"/>
        <v>0</v>
      </c>
      <c r="S258" s="307">
        <f t="shared" ca="1" si="108"/>
        <v>3.0118999999999994</v>
      </c>
      <c r="T258" s="304">
        <f t="shared" ca="1" si="88"/>
        <v>29.546738999999995</v>
      </c>
      <c r="U258" s="311">
        <f t="shared" ca="1" si="89"/>
        <v>0</v>
      </c>
      <c r="V258" s="306">
        <f t="shared" ca="1" si="90"/>
        <v>1.0973776986951793</v>
      </c>
      <c r="W258" s="304">
        <f t="shared" ca="1" si="91"/>
        <v>6.2438526863414223</v>
      </c>
      <c r="Y258" s="314" t="str">
        <f t="shared" ca="1" si="109"/>
        <v/>
      </c>
      <c r="Z258" s="315" t="str">
        <f t="shared" ca="1" si="110"/>
        <v/>
      </c>
      <c r="AA258" s="316" t="str">
        <f t="shared" ca="1" si="111"/>
        <v/>
      </c>
      <c r="AC258" s="310" t="e">
        <f t="shared" ca="1" si="112"/>
        <v>#N/A</v>
      </c>
      <c r="AD258" s="323" t="e">
        <f t="shared" ca="1" si="113"/>
        <v>#N/A</v>
      </c>
      <c r="AE258" s="324" t="e">
        <f t="shared" ca="1" si="92"/>
        <v>#N/A</v>
      </c>
      <c r="AG258" s="306">
        <f t="shared" ca="1" si="114"/>
        <v>7.608966514413332</v>
      </c>
      <c r="AH258" s="304">
        <f t="shared" ca="1" si="115"/>
        <v>-2.0126824744964034</v>
      </c>
    </row>
    <row r="259" spans="1:34" x14ac:dyDescent="0.2">
      <c r="A259" s="347">
        <f t="shared" ca="1" si="93"/>
        <v>0.1</v>
      </c>
      <c r="B259" s="304">
        <f t="shared" ca="1" si="94"/>
        <v>19.699999999999989</v>
      </c>
      <c r="D259" s="306">
        <f t="shared" ca="1" si="95"/>
        <v>-0.39691062266501242</v>
      </c>
      <c r="E259" s="307">
        <f t="shared" ca="1" si="96"/>
        <v>-7.7752901371804395</v>
      </c>
      <c r="F259" s="304">
        <f t="shared" ca="1" si="97"/>
        <v>7.7854142317361479</v>
      </c>
      <c r="G259" s="306">
        <f t="shared" ca="1" si="98"/>
        <v>10.070451999065371</v>
      </c>
      <c r="H259" s="307">
        <f t="shared" ca="1" si="99"/>
        <v>-52.605841552409018</v>
      </c>
      <c r="I259" s="304">
        <f t="shared" ca="1" si="100"/>
        <v>53.561073261302774</v>
      </c>
      <c r="J259" s="306">
        <f t="shared" ca="1" si="101"/>
        <v>276.90474282321304</v>
      </c>
      <c r="K259" s="307">
        <f t="shared" ca="1" si="102"/>
        <v>1093.8441451627459</v>
      </c>
      <c r="L259" s="304">
        <f t="shared" ca="1" si="87"/>
        <v>1128.3489045968042</v>
      </c>
      <c r="M259" s="306">
        <f t="shared" ca="1" si="103"/>
        <v>-1.3816524447753409</v>
      </c>
      <c r="N259" s="304">
        <f t="shared" ca="1" si="104"/>
        <v>-79.162853839559077</v>
      </c>
      <c r="P259" s="310">
        <f t="shared" ca="1" si="105"/>
        <v>23</v>
      </c>
      <c r="Q259" s="304">
        <f t="shared" ca="1" si="106"/>
        <v>0</v>
      </c>
      <c r="R259" s="306">
        <f t="shared" ca="1" si="107"/>
        <v>0</v>
      </c>
      <c r="S259" s="307">
        <f t="shared" ca="1" si="108"/>
        <v>3.0118999999999994</v>
      </c>
      <c r="T259" s="304">
        <f t="shared" ca="1" si="88"/>
        <v>29.546738999999995</v>
      </c>
      <c r="U259" s="311">
        <f t="shared" ca="1" si="89"/>
        <v>0</v>
      </c>
      <c r="V259" s="306">
        <f t="shared" ca="1" si="90"/>
        <v>1.0979525952118461</v>
      </c>
      <c r="W259" s="304">
        <f t="shared" ca="1" si="91"/>
        <v>6.4272514751074405</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7.5554558368972273</v>
      </c>
      <c r="AH259" s="304">
        <f t="shared" ca="1" si="115"/>
        <v>-2.073061086470807</v>
      </c>
    </row>
    <row r="260" spans="1:34" x14ac:dyDescent="0.2">
      <c r="A260" s="347">
        <f t="shared" ca="1" si="93"/>
        <v>0.1</v>
      </c>
      <c r="B260" s="304">
        <f t="shared" ca="1" si="94"/>
        <v>19.79999999999999</v>
      </c>
      <c r="D260" s="306">
        <f t="shared" ca="1" si="95"/>
        <v>-0.40122172151549429</v>
      </c>
      <c r="E260" s="307">
        <f t="shared" ca="1" si="96"/>
        <v>-7.7141053657385248</v>
      </c>
      <c r="F260" s="304">
        <f t="shared" ca="1" si="97"/>
        <v>7.7245323783082007</v>
      </c>
      <c r="G260" s="306">
        <f t="shared" ca="1" si="98"/>
        <v>10.030329826913821</v>
      </c>
      <c r="H260" s="307">
        <f t="shared" ca="1" si="99"/>
        <v>-53.377252088982871</v>
      </c>
      <c r="I260" s="304">
        <f t="shared" ca="1" si="100"/>
        <v>54.311495624844504</v>
      </c>
      <c r="J260" s="306">
        <f t="shared" ca="1" si="101"/>
        <v>277.909781914512</v>
      </c>
      <c r="K260" s="307">
        <f t="shared" ca="1" si="102"/>
        <v>1088.5449904806762</v>
      </c>
      <c r="L260" s="304">
        <f t="shared" ref="L260:L323" ca="1" si="116">SQRT(pos_x^2+pos_z^2)</f>
        <v>1123.4607439445078</v>
      </c>
      <c r="M260" s="306">
        <f t="shared" ca="1" si="103"/>
        <v>-1.3850485236834464</v>
      </c>
      <c r="N260" s="304">
        <f t="shared" ca="1" si="104"/>
        <v>-79.357434827886934</v>
      </c>
      <c r="P260" s="310">
        <f t="shared" ca="1" si="105"/>
        <v>23</v>
      </c>
      <c r="Q260" s="304">
        <f t="shared" ca="1" si="106"/>
        <v>0</v>
      </c>
      <c r="R260" s="306">
        <f t="shared" ca="1" si="107"/>
        <v>0</v>
      </c>
      <c r="S260" s="307">
        <f t="shared" ca="1" si="108"/>
        <v>3.0118999999999994</v>
      </c>
      <c r="T260" s="304">
        <f t="shared" ref="T260:T323" ca="1" si="117">m*g</f>
        <v>29.546738999999995</v>
      </c>
      <c r="U260" s="311">
        <f t="shared" ref="U260:U323" ca="1" si="118">IF(pos_xz&lt;L_rampe,Poids*COS(Beta),0)</f>
        <v>0</v>
      </c>
      <c r="V260" s="306">
        <f t="shared" ref="V260:V323" ca="1" si="119">Rho_moyen*(20000-Alt_rampe-pos_z)/(20000+Alt_rampe+pos_z)</f>
        <v>1.0985363095044487</v>
      </c>
      <c r="W260" s="304">
        <f t="shared" ref="W260:W323" ca="1" si="120">1/2*Rho*Sref*Cx*vit_xz^2</f>
        <v>6.6121257193891454</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7.5010916704575523</v>
      </c>
      <c r="AH260" s="304">
        <f t="shared" ca="1" si="115"/>
        <v>-2.1339524801976966</v>
      </c>
    </row>
    <row r="261" spans="1:34" x14ac:dyDescent="0.2">
      <c r="A261" s="347">
        <f t="shared" ref="A261:A324" ca="1" si="122">IF(B260+0.01&lt;=T_ini+ROUNDUP(Temps_fin_propu,0), 0.01, IF(K260&gt;0, 0.1, 0.0001))</f>
        <v>0.1</v>
      </c>
      <c r="B261" s="304">
        <f t="shared" ref="B261:B324" ca="1" si="123">B260+pas</f>
        <v>19.899999999999991</v>
      </c>
      <c r="D261" s="306">
        <f t="shared" ref="D261:D324" ca="1" si="124">IF(AND(L260&lt;L_rampe,Poussee&lt;Poids*SIN(M260)),0,(-W260+Poussee)/m*COS(M260)-U260/m*SIN(M260))</f>
        <v>-0.40543758428808135</v>
      </c>
      <c r="E261" s="307">
        <f t="shared" ref="E261:E324" ca="1" si="125">IF(AND(L260&lt;L_rampe,Poussee&lt;Poids*SIN(M260)),0,(-W260+Poussee)/m*SIN(M260)+U260/m*COS(M260)-Poids/m)</f>
        <v>-7.6524294598145026</v>
      </c>
      <c r="F261" s="304">
        <f t="shared" ref="F261:F324" ca="1" si="126">SQRT(acc_x^2+acc_z^2)</f>
        <v>7.6631622893026501</v>
      </c>
      <c r="G261" s="306">
        <f t="shared" ref="G261:G324" ca="1" si="127">G260+acc_x*pas</f>
        <v>9.9897860684850137</v>
      </c>
      <c r="H261" s="307">
        <f t="shared" ref="H261:H324" ca="1" si="128">H260+acc_z*pas</f>
        <v>-54.14249503496432</v>
      </c>
      <c r="I261" s="304">
        <f t="shared" ref="I261:I324" ca="1" si="129">SQRT(vit_x^2+vit_z^2)</f>
        <v>55.056385590640012</v>
      </c>
      <c r="J261" s="306">
        <f t="shared" ref="J261:J324" ca="1" si="130">J260+0.5*(vit_x+G260)*pas*(K260&gt;=0)</f>
        <v>278.91078770928192</v>
      </c>
      <c r="K261" s="307">
        <f t="shared" ref="K261:K324" ca="1" si="131">K260+0.5*(vit_z+H260)*pas</f>
        <v>1083.1690031244789</v>
      </c>
      <c r="L261" s="304">
        <f t="shared" ca="1" si="116"/>
        <v>1118.501817982559</v>
      </c>
      <c r="M261" s="306">
        <f t="shared" ref="M261:M324" ca="1" si="132">IF(AND(L260&gt;L_rampe,G261&gt;0),ATAN2(G261,H261),$M$4)</f>
        <v>-1.3883392028820978</v>
      </c>
      <c r="N261" s="304">
        <f t="shared" ref="N261:N324" ca="1" si="133">DEGREES(Beta)</f>
        <v>-79.545976857701135</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3.0118999999999994</v>
      </c>
      <c r="T261" s="304">
        <f t="shared" ca="1" si="117"/>
        <v>29.546738999999995</v>
      </c>
      <c r="U261" s="311">
        <f t="shared" ca="1" si="118"/>
        <v>0</v>
      </c>
      <c r="V261" s="306">
        <f t="shared" ca="1" si="119"/>
        <v>1.0991287869360771</v>
      </c>
      <c r="W261" s="304">
        <f t="shared" ca="1" si="120"/>
        <v>6.7984066348758985</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7.4459187511317761</v>
      </c>
      <c r="AH261" s="304">
        <f t="shared" ref="AH261:AH324" ca="1" si="144">IF(AND(L260&lt;L_rampe,Poussee&lt;Poids*SIN(M260)), g*SIN(M260), (-W260+Poussee)/m)</f>
        <v>-2.1953337492576601</v>
      </c>
    </row>
    <row r="262" spans="1:34" x14ac:dyDescent="0.2">
      <c r="A262" s="347">
        <f t="shared" ca="1" si="122"/>
        <v>0.1</v>
      </c>
      <c r="B262" s="304">
        <f t="shared" ca="1" si="123"/>
        <v>19.999999999999993</v>
      </c>
      <c r="D262" s="306">
        <f t="shared" ca="1" si="124"/>
        <v>-0.40955768557125982</v>
      </c>
      <c r="E262" s="307">
        <f t="shared" ca="1" si="125"/>
        <v>-7.5902853028527124</v>
      </c>
      <c r="F262" s="304">
        <f t="shared" ca="1" si="126"/>
        <v>7.6013267576464818</v>
      </c>
      <c r="G262" s="306">
        <f t="shared" ca="1" si="127"/>
        <v>9.9488302999278879</v>
      </c>
      <c r="H262" s="307">
        <f t="shared" ca="1" si="128"/>
        <v>-54.90152356524959</v>
      </c>
      <c r="I262" s="304">
        <f t="shared" ca="1" si="129"/>
        <v>55.795667521075679</v>
      </c>
      <c r="J262" s="306">
        <f t="shared" ca="1" si="130"/>
        <v>279.90771852770257</v>
      </c>
      <c r="K262" s="307">
        <f t="shared" ca="1" si="131"/>
        <v>1077.7168021944681</v>
      </c>
      <c r="L262" s="304">
        <f t="shared" ca="1" si="116"/>
        <v>1113.4728719747302</v>
      </c>
      <c r="M262" s="306">
        <f t="shared" ca="1" si="132"/>
        <v>-1.3915294017555841</v>
      </c>
      <c r="N262" s="304">
        <f t="shared" ca="1" si="133"/>
        <v>-79.728761788959304</v>
      </c>
      <c r="P262" s="310">
        <f t="shared" ca="1" si="134"/>
        <v>23</v>
      </c>
      <c r="Q262" s="304">
        <f t="shared" ca="1" si="135"/>
        <v>0</v>
      </c>
      <c r="R262" s="306">
        <f t="shared" ca="1" si="136"/>
        <v>0</v>
      </c>
      <c r="S262" s="307">
        <f t="shared" ca="1" si="137"/>
        <v>3.0118999999999994</v>
      </c>
      <c r="T262" s="304">
        <f t="shared" ca="1" si="117"/>
        <v>29.546738999999995</v>
      </c>
      <c r="U262" s="311">
        <f t="shared" ca="1" si="118"/>
        <v>0</v>
      </c>
      <c r="V262" s="306">
        <f t="shared" ca="1" si="119"/>
        <v>1.0997299724085132</v>
      </c>
      <c r="W262" s="304">
        <f t="shared" ca="1" si="120"/>
        <v>6.9860256899822257</v>
      </c>
      <c r="Y262" s="314" t="str">
        <f t="shared" ca="1" si="138"/>
        <v/>
      </c>
      <c r="Z262" s="315" t="str">
        <f t="shared" ca="1" si="139"/>
        <v/>
      </c>
      <c r="AA262" s="316" t="str">
        <f t="shared" ca="1" si="140"/>
        <v/>
      </c>
      <c r="AC262" s="310">
        <f t="shared" ca="1" si="141"/>
        <v>19.999999999999993</v>
      </c>
      <c r="AD262" s="323">
        <f t="shared" ca="1" si="142"/>
        <v>279.90771852770257</v>
      </c>
      <c r="AE262" s="324" t="e">
        <f t="shared" ca="1" si="121"/>
        <v>#N/A</v>
      </c>
      <c r="AG262" s="306">
        <f t="shared" ca="1" si="143"/>
        <v>7.3899800413210386</v>
      </c>
      <c r="AH262" s="304">
        <f t="shared" ca="1" si="144"/>
        <v>-2.2571820561359606</v>
      </c>
    </row>
    <row r="263" spans="1:34" x14ac:dyDescent="0.2">
      <c r="A263" s="347">
        <f t="shared" ca="1" si="122"/>
        <v>0.1</v>
      </c>
      <c r="B263" s="304">
        <f t="shared" ca="1" si="123"/>
        <v>20.099999999999994</v>
      </c>
      <c r="D263" s="306">
        <f t="shared" ca="1" si="124"/>
        <v>-0.41358156780770572</v>
      </c>
      <c r="E263" s="307">
        <f t="shared" ca="1" si="125"/>
        <v>-7.5276956982257293</v>
      </c>
      <c r="F263" s="304">
        <f t="shared" ca="1" si="126"/>
        <v>7.53904849688052</v>
      </c>
      <c r="G263" s="306">
        <f t="shared" ca="1" si="127"/>
        <v>9.9074721431471175</v>
      </c>
      <c r="H263" s="307">
        <f t="shared" ca="1" si="128"/>
        <v>-55.654293135072166</v>
      </c>
      <c r="I263" s="304">
        <f t="shared" ca="1" si="129"/>
        <v>56.52926983989601</v>
      </c>
      <c r="J263" s="306">
        <f t="shared" ca="1" si="130"/>
        <v>280.9005336498563</v>
      </c>
      <c r="K263" s="307">
        <f t="shared" ca="1" si="131"/>
        <v>1072.189011359452</v>
      </c>
      <c r="L263" s="304">
        <f t="shared" ca="1" si="116"/>
        <v>1108.3746595284165</v>
      </c>
      <c r="M263" s="306">
        <f t="shared" ca="1" si="132"/>
        <v>-1.3946237406044057</v>
      </c>
      <c r="N263" s="304">
        <f t="shared" ca="1" si="133"/>
        <v>-79.906054345380142</v>
      </c>
      <c r="P263" s="310">
        <f t="shared" ca="1" si="134"/>
        <v>23</v>
      </c>
      <c r="Q263" s="304">
        <f t="shared" ca="1" si="135"/>
        <v>0</v>
      </c>
      <c r="R263" s="306">
        <f t="shared" ca="1" si="136"/>
        <v>0</v>
      </c>
      <c r="S263" s="307">
        <f t="shared" ca="1" si="137"/>
        <v>3.0118999999999994</v>
      </c>
      <c r="T263" s="304">
        <f t="shared" ca="1" si="117"/>
        <v>29.546738999999995</v>
      </c>
      <c r="U263" s="311">
        <f t="shared" ca="1" si="118"/>
        <v>0</v>
      </c>
      <c r="V263" s="306">
        <f t="shared" ca="1" si="119"/>
        <v>1.1003398103816084</v>
      </c>
      <c r="W263" s="304">
        <f t="shared" ca="1" si="120"/>
        <v>7.1749146499873051</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7.3333168705315028</v>
      </c>
      <c r="AH263" s="304">
        <f t="shared" ca="1" si="144"/>
        <v>-2.3194746472267429</v>
      </c>
    </row>
    <row r="264" spans="1:34" x14ac:dyDescent="0.2">
      <c r="A264" s="347">
        <f t="shared" ca="1" si="122"/>
        <v>0.1</v>
      </c>
      <c r="B264" s="304">
        <f t="shared" ca="1" si="123"/>
        <v>20.199999999999996</v>
      </c>
      <c r="D264" s="306">
        <f t="shared" ca="1" si="124"/>
        <v>-0.41750883942421396</v>
      </c>
      <c r="E264" s="307">
        <f t="shared" ca="1" si="125"/>
        <v>-7.4646833541317452</v>
      </c>
      <c r="F264" s="304">
        <f t="shared" ca="1" si="126"/>
        <v>7.4763501261276497</v>
      </c>
      <c r="G264" s="306">
        <f t="shared" ca="1" si="127"/>
        <v>9.8657212592046957</v>
      </c>
      <c r="H264" s="307">
        <f t="shared" ca="1" si="128"/>
        <v>-56.400761470485342</v>
      </c>
      <c r="I264" s="304">
        <f t="shared" ca="1" si="129"/>
        <v>57.257124887780627</v>
      </c>
      <c r="J264" s="306">
        <f t="shared" ca="1" si="130"/>
        <v>281.88919331997391</v>
      </c>
      <c r="K264" s="307">
        <f t="shared" ca="1" si="131"/>
        <v>1066.5862586291742</v>
      </c>
      <c r="L264" s="304">
        <f t="shared" ca="1" si="116"/>
        <v>1103.2079425054758</v>
      </c>
      <c r="M264" s="306">
        <f t="shared" ca="1" si="132"/>
        <v>-1.3976265627318327</v>
      </c>
      <c r="N264" s="304">
        <f t="shared" ca="1" si="133"/>
        <v>-80.078103379910203</v>
      </c>
      <c r="P264" s="310">
        <f t="shared" ca="1" si="134"/>
        <v>23</v>
      </c>
      <c r="Q264" s="304">
        <f t="shared" ca="1" si="135"/>
        <v>0</v>
      </c>
      <c r="R264" s="306">
        <f t="shared" ca="1" si="136"/>
        <v>0</v>
      </c>
      <c r="S264" s="307">
        <f t="shared" ca="1" si="137"/>
        <v>3.0118999999999994</v>
      </c>
      <c r="T264" s="304">
        <f t="shared" ca="1" si="117"/>
        <v>29.546738999999995</v>
      </c>
      <c r="U264" s="311">
        <f t="shared" ca="1" si="118"/>
        <v>0</v>
      </c>
      <c r="V264" s="306">
        <f t="shared" ca="1" si="119"/>
        <v>1.1009582448926154</v>
      </c>
      <c r="W264" s="304">
        <f t="shared" ca="1" si="120"/>
        <v>7.3650056200869747</v>
      </c>
      <c r="Y264" s="314" t="str">
        <f t="shared" ca="1" si="138"/>
        <v/>
      </c>
      <c r="Z264" s="315" t="str">
        <f t="shared" ca="1" si="139"/>
        <v/>
      </c>
      <c r="AA264" s="316" t="str">
        <f t="shared" ca="1" si="140"/>
        <v/>
      </c>
      <c r="AC264" s="310" t="e">
        <f t="shared" ca="1" si="141"/>
        <v>#N/A</v>
      </c>
      <c r="AD264" s="323" t="e">
        <f t="shared" ca="1" si="142"/>
        <v>#N/A</v>
      </c>
      <c r="AE264" s="324" t="e">
        <f t="shared" ca="1" si="121"/>
        <v>#N/A</v>
      </c>
      <c r="AG264" s="306">
        <f t="shared" ca="1" si="143"/>
        <v>7.2759690602786922</v>
      </c>
      <c r="AH264" s="304">
        <f t="shared" ca="1" si="144"/>
        <v>-2.382188867488066</v>
      </c>
    </row>
    <row r="265" spans="1:34" x14ac:dyDescent="0.2">
      <c r="A265" s="347">
        <f t="shared" ca="1" si="122"/>
        <v>0.1</v>
      </c>
      <c r="B265" s="304">
        <f t="shared" ca="1" si="123"/>
        <v>20.299999999999997</v>
      </c>
      <c r="D265" s="306">
        <f t="shared" ca="1" si="124"/>
        <v>-0.42133917303311341</v>
      </c>
      <c r="E265" s="307">
        <f t="shared" ca="1" si="125"/>
        <v>-7.4012708688946027</v>
      </c>
      <c r="F265" s="304">
        <f t="shared" ca="1" si="126"/>
        <v>7.4132541554623694</v>
      </c>
      <c r="G265" s="306">
        <f t="shared" ca="1" si="127"/>
        <v>9.8235873419013835</v>
      </c>
      <c r="H265" s="307">
        <f t="shared" ca="1" si="128"/>
        <v>-57.140888557374801</v>
      </c>
      <c r="I265" s="304">
        <f t="shared" ca="1" si="129"/>
        <v>57.979168788369947</v>
      </c>
      <c r="J265" s="306">
        <f t="shared" ca="1" si="130"/>
        <v>282.87365875002922</v>
      </c>
      <c r="K265" s="307">
        <f t="shared" ca="1" si="131"/>
        <v>1060.9091761277812</v>
      </c>
      <c r="L265" s="304">
        <f t="shared" ca="1" si="116"/>
        <v>1097.9734909399021</v>
      </c>
      <c r="M265" s="306">
        <f t="shared" ca="1" si="132"/>
        <v>-1.4005419546274658</v>
      </c>
      <c r="N265" s="304">
        <f t="shared" ca="1" si="133"/>
        <v>-80.24514303115663</v>
      </c>
      <c r="P265" s="310">
        <f t="shared" ca="1" si="134"/>
        <v>23</v>
      </c>
      <c r="Q265" s="304">
        <f t="shared" ca="1" si="135"/>
        <v>0</v>
      </c>
      <c r="R265" s="306">
        <f t="shared" ca="1" si="136"/>
        <v>0</v>
      </c>
      <c r="S265" s="307">
        <f t="shared" ca="1" si="137"/>
        <v>3.0118999999999994</v>
      </c>
      <c r="T265" s="304">
        <f t="shared" ca="1" si="117"/>
        <v>29.546738999999995</v>
      </c>
      <c r="U265" s="311">
        <f t="shared" ca="1" si="118"/>
        <v>0</v>
      </c>
      <c r="V265" s="306">
        <f t="shared" ca="1" si="119"/>
        <v>1.1015852195754565</v>
      </c>
      <c r="W265" s="304">
        <f t="shared" ca="1" si="120"/>
        <v>7.5562310873250222</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7.2179750350413929</v>
      </c>
      <c r="AH265" s="304">
        <f t="shared" ca="1" si="144"/>
        <v>-2.4453021747358732</v>
      </c>
    </row>
    <row r="266" spans="1:34" x14ac:dyDescent="0.2">
      <c r="A266" s="347">
        <f t="shared" ca="1" si="122"/>
        <v>0.1</v>
      </c>
      <c r="B266" s="304">
        <f t="shared" ca="1" si="123"/>
        <v>20.399999999999999</v>
      </c>
      <c r="D266" s="306">
        <f t="shared" ca="1" si="124"/>
        <v>-0.42507230369564641</v>
      </c>
      <c r="E266" s="307">
        <f t="shared" ca="1" si="125"/>
        <v>-7.3374807166728679</v>
      </c>
      <c r="F266" s="304">
        <f t="shared" ca="1" si="126"/>
        <v>7.3497829716880281</v>
      </c>
      <c r="G266" s="306">
        <f t="shared" ca="1" si="127"/>
        <v>9.7810801115318196</v>
      </c>
      <c r="H266" s="307">
        <f t="shared" ca="1" si="128"/>
        <v>-57.874636629042087</v>
      </c>
      <c r="I266" s="304">
        <f t="shared" ca="1" si="129"/>
        <v>58.695341323582603</v>
      </c>
      <c r="J266" s="306">
        <f t="shared" ca="1" si="130"/>
        <v>283.85389212270087</v>
      </c>
      <c r="K266" s="307">
        <f t="shared" ca="1" si="131"/>
        <v>1055.1583998684603</v>
      </c>
      <c r="L266" s="304">
        <f t="shared" ca="1" si="116"/>
        <v>1092.6720829627593</v>
      </c>
      <c r="M266" s="306">
        <f t="shared" ca="1" si="132"/>
        <v>-1.4033737644337554</v>
      </c>
      <c r="N266" s="304">
        <f t="shared" ca="1" si="133"/>
        <v>-80.407393781440774</v>
      </c>
      <c r="P266" s="310">
        <f t="shared" ca="1" si="134"/>
        <v>23</v>
      </c>
      <c r="Q266" s="304">
        <f t="shared" ca="1" si="135"/>
        <v>0</v>
      </c>
      <c r="R266" s="306">
        <f t="shared" ca="1" si="136"/>
        <v>0</v>
      </c>
      <c r="S266" s="307">
        <f t="shared" ca="1" si="137"/>
        <v>3.0118999999999994</v>
      </c>
      <c r="T266" s="304">
        <f t="shared" ca="1" si="117"/>
        <v>29.546738999999995</v>
      </c>
      <c r="U266" s="311">
        <f t="shared" ca="1" si="118"/>
        <v>0</v>
      </c>
      <c r="V266" s="306">
        <f t="shared" ca="1" si="119"/>
        <v>1.1022206776799228</v>
      </c>
      <c r="W266" s="304">
        <f t="shared" ca="1" si="120"/>
        <v>7.7485239613733432</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7.1593719209126956</v>
      </c>
      <c r="AH266" s="304">
        <f t="shared" ca="1" si="144"/>
        <v>-2.5087921535658633</v>
      </c>
    </row>
    <row r="267" spans="1:34" x14ac:dyDescent="0.2">
      <c r="A267" s="347">
        <f t="shared" ca="1" si="122"/>
        <v>0.1</v>
      </c>
      <c r="B267" s="304">
        <f t="shared" ca="1" si="123"/>
        <v>20.5</v>
      </c>
      <c r="D267" s="306">
        <f t="shared" ca="1" si="124"/>
        <v>-0.42870802723907514</v>
      </c>
      <c r="E267" s="307">
        <f t="shared" ca="1" si="125"/>
        <v>-7.2733352335840102</v>
      </c>
      <c r="F267" s="304">
        <f t="shared" ca="1" si="126"/>
        <v>7.2859588245277491</v>
      </c>
      <c r="G267" s="306">
        <f t="shared" ca="1" si="127"/>
        <v>9.738209308807912</v>
      </c>
      <c r="H267" s="307">
        <f t="shared" ca="1" si="128"/>
        <v>-58.60197015240049</v>
      </c>
      <c r="I267" s="304">
        <f t="shared" ca="1" si="129"/>
        <v>59.405585817202329</v>
      </c>
      <c r="J267" s="306">
        <f t="shared" ca="1" si="130"/>
        <v>284.82985659371786</v>
      </c>
      <c r="K267" s="307">
        <f t="shared" ca="1" si="131"/>
        <v>1049.3345695293881</v>
      </c>
      <c r="L267" s="304">
        <f t="shared" ca="1" si="116"/>
        <v>1087.3045047348162</v>
      </c>
      <c r="M267" s="306">
        <f t="shared" ca="1" si="132"/>
        <v>-1.4061256188612572</v>
      </c>
      <c r="N267" s="304">
        <f t="shared" ca="1" si="133"/>
        <v>-80.565063425971019</v>
      </c>
      <c r="P267" s="310">
        <f t="shared" ca="1" si="134"/>
        <v>23</v>
      </c>
      <c r="Q267" s="304">
        <f t="shared" ca="1" si="135"/>
        <v>0</v>
      </c>
      <c r="R267" s="306">
        <f t="shared" ca="1" si="136"/>
        <v>0</v>
      </c>
      <c r="S267" s="307">
        <f t="shared" ca="1" si="137"/>
        <v>3.0118999999999994</v>
      </c>
      <c r="T267" s="304">
        <f t="shared" ca="1" si="117"/>
        <v>29.546738999999995</v>
      </c>
      <c r="U267" s="311">
        <f t="shared" ca="1" si="118"/>
        <v>0</v>
      </c>
      <c r="V267" s="306">
        <f t="shared" ca="1" si="119"/>
        <v>1.1028645620907875</v>
      </c>
      <c r="W267" s="304">
        <f t="shared" ca="1" si="120"/>
        <v>7.9418176141329759</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7.1001956333893954</v>
      </c>
      <c r="AH267" s="304">
        <f t="shared" ca="1" si="144"/>
        <v>-2.5726365288931721</v>
      </c>
    </row>
    <row r="268" spans="1:34" x14ac:dyDescent="0.2">
      <c r="A268" s="347">
        <f t="shared" ca="1" si="122"/>
        <v>0.1</v>
      </c>
      <c r="B268" s="304">
        <f t="shared" ca="1" si="123"/>
        <v>20.6</v>
      </c>
      <c r="D268" s="306">
        <f t="shared" ca="1" si="124"/>
        <v>-0.4322461986204133</v>
      </c>
      <c r="E268" s="307">
        <f t="shared" ca="1" si="125"/>
        <v>-7.2088566042494691</v>
      </c>
      <c r="F268" s="304">
        <f t="shared" ca="1" si="126"/>
        <v>7.2218038132348195</v>
      </c>
      <c r="G268" s="306">
        <f t="shared" ca="1" si="127"/>
        <v>9.6949846889458708</v>
      </c>
      <c r="H268" s="307">
        <f t="shared" ca="1" si="128"/>
        <v>-59.322855812825438</v>
      </c>
      <c r="I268" s="304">
        <f t="shared" ca="1" si="129"/>
        <v>60.109849025830798</v>
      </c>
      <c r="J268" s="306">
        <f t="shared" ca="1" si="130"/>
        <v>285.80151629360557</v>
      </c>
      <c r="K268" s="307">
        <f t="shared" ca="1" si="131"/>
        <v>1043.4383282311269</v>
      </c>
      <c r="L268" s="304">
        <f t="shared" ca="1" si="116"/>
        <v>1081.8715503873336</v>
      </c>
      <c r="M268" s="306">
        <f t="shared" ca="1" si="132"/>
        <v>-1.4088009387006224</v>
      </c>
      <c r="N268" s="304">
        <f t="shared" ca="1" si="133"/>
        <v>-80.718347961614271</v>
      </c>
      <c r="P268" s="310">
        <f t="shared" ca="1" si="134"/>
        <v>23</v>
      </c>
      <c r="Q268" s="304">
        <f t="shared" ca="1" si="135"/>
        <v>0</v>
      </c>
      <c r="R268" s="306">
        <f t="shared" ca="1" si="136"/>
        <v>0</v>
      </c>
      <c r="S268" s="307">
        <f t="shared" ca="1" si="137"/>
        <v>3.0118999999999994</v>
      </c>
      <c r="T268" s="304">
        <f t="shared" ca="1" si="117"/>
        <v>29.546738999999995</v>
      </c>
      <c r="U268" s="311">
        <f t="shared" ca="1" si="118"/>
        <v>0</v>
      </c>
      <c r="V268" s="306">
        <f t="shared" ca="1" si="119"/>
        <v>1.1035168153468222</v>
      </c>
      <c r="W268" s="304">
        <f t="shared" ca="1" si="120"/>
        <v>8.1360459181308791</v>
      </c>
      <c r="Y268" s="314" t="str">
        <f t="shared" ca="1" si="138"/>
        <v/>
      </c>
      <c r="Z268" s="315" t="str">
        <f t="shared" ca="1" si="139"/>
        <v/>
      </c>
      <c r="AA268" s="316" t="str">
        <f t="shared" ca="1" si="140"/>
        <v/>
      </c>
      <c r="AC268" s="310" t="e">
        <f t="shared" ca="1" si="141"/>
        <v>#N/A</v>
      </c>
      <c r="AD268" s="323" t="e">
        <f t="shared" ca="1" si="142"/>
        <v>#N/A</v>
      </c>
      <c r="AE268" s="324" t="e">
        <f t="shared" ca="1" si="121"/>
        <v>#N/A</v>
      </c>
      <c r="AG268" s="306">
        <f t="shared" ca="1" si="143"/>
        <v>7.0404809555627299</v>
      </c>
      <c r="AH268" s="304">
        <f t="shared" ca="1" si="144"/>
        <v>-2.6368131791005602</v>
      </c>
    </row>
    <row r="269" spans="1:34" x14ac:dyDescent="0.2">
      <c r="A269" s="347">
        <f t="shared" ca="1" si="122"/>
        <v>0.1</v>
      </c>
      <c r="B269" s="304">
        <f t="shared" ca="1" si="123"/>
        <v>20.700000000000003</v>
      </c>
      <c r="D269" s="306">
        <f t="shared" ca="1" si="124"/>
        <v>-0.43568673033067867</v>
      </c>
      <c r="E269" s="307">
        <f t="shared" ca="1" si="125"/>
        <v>-7.1440668487658581</v>
      </c>
      <c r="F269" s="304">
        <f t="shared" ca="1" si="126"/>
        <v>7.1573398736277412</v>
      </c>
      <c r="G269" s="306">
        <f t="shared" ca="1" si="127"/>
        <v>9.6514160159128028</v>
      </c>
      <c r="H269" s="307">
        <f t="shared" ca="1" si="128"/>
        <v>-60.037262497702024</v>
      </c>
      <c r="I269" s="304">
        <f t="shared" ca="1" si="129"/>
        <v>60.808081036406634</v>
      </c>
      <c r="J269" s="306">
        <f t="shared" ca="1" si="130"/>
        <v>286.76883632884852</v>
      </c>
      <c r="K269" s="307">
        <f t="shared" ca="1" si="131"/>
        <v>1037.4703223156005</v>
      </c>
      <c r="L269" s="304">
        <f t="shared" ca="1" si="116"/>
        <v>1076.3740219714696</v>
      </c>
      <c r="M269" s="306">
        <f t="shared" ca="1" si="132"/>
        <v>-1.4114029530636212</v>
      </c>
      <c r="N269" s="304">
        <f t="shared" ca="1" si="133"/>
        <v>-80.867432402846518</v>
      </c>
      <c r="P269" s="310">
        <f t="shared" ca="1" si="134"/>
        <v>23</v>
      </c>
      <c r="Q269" s="304">
        <f t="shared" ca="1" si="135"/>
        <v>0</v>
      </c>
      <c r="R269" s="306">
        <f t="shared" ca="1" si="136"/>
        <v>0</v>
      </c>
      <c r="S269" s="307">
        <f t="shared" ca="1" si="137"/>
        <v>3.0118999999999994</v>
      </c>
      <c r="T269" s="304">
        <f t="shared" ca="1" si="117"/>
        <v>29.546738999999995</v>
      </c>
      <c r="U269" s="311">
        <f t="shared" ca="1" si="118"/>
        <v>0</v>
      </c>
      <c r="V269" s="306">
        <f t="shared" ca="1" si="119"/>
        <v>1.1041773796597119</v>
      </c>
      <c r="W269" s="304">
        <f t="shared" ca="1" si="120"/>
        <v>8.3311432836897712</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6.9802616078187896</v>
      </c>
      <c r="AH269" s="304">
        <f t="shared" ca="1" si="144"/>
        <v>-2.7013001487867729</v>
      </c>
    </row>
    <row r="270" spans="1:34" x14ac:dyDescent="0.2">
      <c r="A270" s="347">
        <f t="shared" ca="1" si="122"/>
        <v>0.1</v>
      </c>
      <c r="B270" s="304">
        <f t="shared" ca="1" si="123"/>
        <v>20.800000000000004</v>
      </c>
      <c r="D270" s="306">
        <f t="shared" ca="1" si="124"/>
        <v>-0.43902959083441961</v>
      </c>
      <c r="E270" s="307">
        <f t="shared" ca="1" si="125"/>
        <v>-7.0789878101071704</v>
      </c>
      <c r="F270" s="304">
        <f t="shared" ca="1" si="126"/>
        <v>7.0925887655547992</v>
      </c>
      <c r="G270" s="306">
        <f t="shared" ca="1" si="127"/>
        <v>9.6075130568293616</v>
      </c>
      <c r="H270" s="307">
        <f t="shared" ca="1" si="128"/>
        <v>-60.745161278712743</v>
      </c>
      <c r="I270" s="304">
        <f t="shared" ca="1" si="129"/>
        <v>61.500235169582631</v>
      </c>
      <c r="J270" s="306">
        <f t="shared" ca="1" si="130"/>
        <v>287.73178278248565</v>
      </c>
      <c r="K270" s="307">
        <f t="shared" ca="1" si="131"/>
        <v>1031.4312011267798</v>
      </c>
      <c r="L270" s="304">
        <f t="shared" ca="1" si="116"/>
        <v>1070.8127294167825</v>
      </c>
      <c r="M270" s="306">
        <f t="shared" ca="1" si="132"/>
        <v>-1.4139347124716182</v>
      </c>
      <c r="N270" s="304">
        <f t="shared" ca="1" si="133"/>
        <v>-81.01249153166728</v>
      </c>
      <c r="P270" s="310">
        <f t="shared" ca="1" si="134"/>
        <v>23</v>
      </c>
      <c r="Q270" s="304">
        <f t="shared" ca="1" si="135"/>
        <v>0</v>
      </c>
      <c r="R270" s="306">
        <f t="shared" ca="1" si="136"/>
        <v>0</v>
      </c>
      <c r="S270" s="307">
        <f t="shared" ca="1" si="137"/>
        <v>3.0118999999999994</v>
      </c>
      <c r="T270" s="304">
        <f t="shared" ca="1" si="117"/>
        <v>29.546738999999995</v>
      </c>
      <c r="U270" s="311">
        <f t="shared" ca="1" si="118"/>
        <v>0</v>
      </c>
      <c r="V270" s="306">
        <f t="shared" ca="1" si="119"/>
        <v>1.1048461969328449</v>
      </c>
      <c r="W270" s="304">
        <f t="shared" ca="1" si="120"/>
        <v>8.5270446948509804</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6.9195703100230999</v>
      </c>
      <c r="AH270" s="304">
        <f t="shared" ca="1" si="144"/>
        <v>-2.7660756611075312</v>
      </c>
    </row>
    <row r="271" spans="1:34" x14ac:dyDescent="0.2">
      <c r="A271" s="347">
        <f t="shared" ca="1" si="122"/>
        <v>0.1</v>
      </c>
      <c r="B271" s="304">
        <f t="shared" ca="1" si="123"/>
        <v>20.900000000000006</v>
      </c>
      <c r="D271" s="306">
        <f t="shared" ca="1" si="124"/>
        <v>-0.44227480304003808</v>
      </c>
      <c r="E271" s="307">
        <f t="shared" ca="1" si="125"/>
        <v>-7.0136411419622631</v>
      </c>
      <c r="F271" s="304">
        <f t="shared" ca="1" si="126"/>
        <v>7.0275720607923917</v>
      </c>
      <c r="G271" s="306">
        <f t="shared" ca="1" si="127"/>
        <v>9.5632855765253577</v>
      </c>
      <c r="H271" s="307">
        <f t="shared" ca="1" si="128"/>
        <v>-61.446525392908967</v>
      </c>
      <c r="I271" s="304">
        <f t="shared" ca="1" si="129"/>
        <v>62.186267888333553</v>
      </c>
      <c r="J271" s="306">
        <f t="shared" ca="1" si="130"/>
        <v>288.69032271415341</v>
      </c>
      <c r="K271" s="307">
        <f t="shared" ca="1" si="131"/>
        <v>1025.3216167931987</v>
      </c>
      <c r="L271" s="304">
        <f t="shared" ca="1" si="116"/>
        <v>1065.1884904993206</v>
      </c>
      <c r="M271" s="306">
        <f t="shared" ca="1" si="132"/>
        <v>-1.4163991008976331</v>
      </c>
      <c r="N271" s="304">
        <f t="shared" ca="1" si="133"/>
        <v>-81.153690587558827</v>
      </c>
      <c r="P271" s="310">
        <f t="shared" ca="1" si="134"/>
        <v>23</v>
      </c>
      <c r="Q271" s="304">
        <f t="shared" ca="1" si="135"/>
        <v>0</v>
      </c>
      <c r="R271" s="306">
        <f t="shared" ca="1" si="136"/>
        <v>0</v>
      </c>
      <c r="S271" s="307">
        <f t="shared" ca="1" si="137"/>
        <v>3.0118999999999994</v>
      </c>
      <c r="T271" s="304">
        <f t="shared" ca="1" si="117"/>
        <v>29.546738999999995</v>
      </c>
      <c r="U271" s="311">
        <f t="shared" ca="1" si="118"/>
        <v>0</v>
      </c>
      <c r="V271" s="306">
        <f t="shared" ca="1" si="119"/>
        <v>1.105523208779982</v>
      </c>
      <c r="W271" s="304">
        <f t="shared" ca="1" si="120"/>
        <v>8.7236857440327871</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6.8584388370471556</v>
      </c>
      <c r="AH271" s="304">
        <f t="shared" ca="1" si="144"/>
        <v>-2.8311181297025074</v>
      </c>
    </row>
    <row r="272" spans="1:34" x14ac:dyDescent="0.2">
      <c r="A272" s="347">
        <f t="shared" ca="1" si="122"/>
        <v>0.1</v>
      </c>
      <c r="B272" s="304">
        <f t="shared" ca="1" si="123"/>
        <v>21.000000000000007</v>
      </c>
      <c r="D272" s="306">
        <f t="shared" ca="1" si="124"/>
        <v>-0.44542244279709775</v>
      </c>
      <c r="E272" s="307">
        <f t="shared" ca="1" si="125"/>
        <v>-6.9480482970113648</v>
      </c>
      <c r="F272" s="304">
        <f t="shared" ca="1" si="126"/>
        <v>6.9623111313808623</v>
      </c>
      <c r="G272" s="306">
        <f t="shared" ca="1" si="127"/>
        <v>9.5187433322456485</v>
      </c>
      <c r="H272" s="307">
        <f t="shared" ca="1" si="128"/>
        <v>-62.141330222610101</v>
      </c>
      <c r="I272" s="304">
        <f t="shared" ca="1" si="129"/>
        <v>62.866138711238236</v>
      </c>
      <c r="J272" s="306">
        <f t="shared" ca="1" si="130"/>
        <v>289.64442415959195</v>
      </c>
      <c r="K272" s="307">
        <f t="shared" ca="1" si="131"/>
        <v>1019.1422240124227</v>
      </c>
      <c r="L272" s="304">
        <f t="shared" ca="1" si="116"/>
        <v>1059.5021308198152</v>
      </c>
      <c r="M272" s="306">
        <f t="shared" ca="1" si="132"/>
        <v>-1.4187988468572341</v>
      </c>
      <c r="N272" s="304">
        <f t="shared" ca="1" si="133"/>
        <v>-81.291185902947532</v>
      </c>
      <c r="P272" s="310">
        <f t="shared" ca="1" si="134"/>
        <v>23</v>
      </c>
      <c r="Q272" s="304">
        <f t="shared" ca="1" si="135"/>
        <v>0</v>
      </c>
      <c r="R272" s="306">
        <f t="shared" ca="1" si="136"/>
        <v>0</v>
      </c>
      <c r="S272" s="307">
        <f t="shared" ca="1" si="137"/>
        <v>3.0118999999999994</v>
      </c>
      <c r="T272" s="304">
        <f t="shared" ca="1" si="117"/>
        <v>29.546738999999995</v>
      </c>
      <c r="U272" s="311">
        <f t="shared" ca="1" si="118"/>
        <v>0</v>
      </c>
      <c r="V272" s="306">
        <f t="shared" ca="1" si="119"/>
        <v>1.1062083565437812</v>
      </c>
      <c r="W272" s="304">
        <f t="shared" ca="1" si="120"/>
        <v>8.9210026654092154</v>
      </c>
      <c r="Y272" s="314" t="str">
        <f t="shared" ca="1" si="138"/>
        <v/>
      </c>
      <c r="Z272" s="315" t="str">
        <f t="shared" ca="1" si="139"/>
        <v/>
      </c>
      <c r="AA272" s="316" t="str">
        <f t="shared" ca="1" si="140"/>
        <v/>
      </c>
      <c r="AC272" s="310">
        <f t="shared" ca="1" si="141"/>
        <v>21.000000000000007</v>
      </c>
      <c r="AD272" s="323">
        <f t="shared" ca="1" si="142"/>
        <v>289.64442415959195</v>
      </c>
      <c r="AE272" s="324" t="e">
        <f t="shared" ca="1" si="121"/>
        <v>#N/A</v>
      </c>
      <c r="AG272" s="306">
        <f t="shared" ca="1" si="143"/>
        <v>6.7968980683933315</v>
      </c>
      <c r="AH272" s="304">
        <f t="shared" ca="1" si="144"/>
        <v>-2.8964061702024599</v>
      </c>
    </row>
    <row r="273" spans="1:34" x14ac:dyDescent="0.2">
      <c r="A273" s="347">
        <f t="shared" ca="1" si="122"/>
        <v>0.1</v>
      </c>
      <c r="B273" s="304">
        <f t="shared" ca="1" si="123"/>
        <v>21.100000000000009</v>
      </c>
      <c r="D273" s="306">
        <f t="shared" ca="1" si="124"/>
        <v>-0.4484726374173818</v>
      </c>
      <c r="E273" s="307">
        <f t="shared" ca="1" si="125"/>
        <v>-6.8822305156447925</v>
      </c>
      <c r="F273" s="304">
        <f t="shared" ca="1" si="126"/>
        <v>6.8968271384009974</v>
      </c>
      <c r="G273" s="306">
        <f t="shared" ca="1" si="127"/>
        <v>9.47389606850391</v>
      </c>
      <c r="H273" s="307">
        <f t="shared" ca="1" si="128"/>
        <v>-62.829553274174579</v>
      </c>
      <c r="I273" s="304">
        <f t="shared" ca="1" si="129"/>
        <v>63.539810129942595</v>
      </c>
      <c r="J273" s="306">
        <f t="shared" ca="1" si="130"/>
        <v>290.59405612962945</v>
      </c>
      <c r="K273" s="307">
        <f t="shared" ca="1" si="131"/>
        <v>1012.8936798375835</v>
      </c>
      <c r="L273" s="304">
        <f t="shared" ca="1" si="116"/>
        <v>1053.7544837924968</v>
      </c>
      <c r="M273" s="306">
        <f t="shared" ca="1" si="132"/>
        <v>-1.4211365336338422</v>
      </c>
      <c r="N273" s="304">
        <f t="shared" ca="1" si="133"/>
        <v>-81.425125489070723</v>
      </c>
      <c r="P273" s="310">
        <f t="shared" ca="1" si="134"/>
        <v>23</v>
      </c>
      <c r="Q273" s="304">
        <f t="shared" ca="1" si="135"/>
        <v>0</v>
      </c>
      <c r="R273" s="306">
        <f t="shared" ca="1" si="136"/>
        <v>0</v>
      </c>
      <c r="S273" s="307">
        <f t="shared" ca="1" si="137"/>
        <v>3.0118999999999994</v>
      </c>
      <c r="T273" s="304">
        <f t="shared" ca="1" si="117"/>
        <v>29.546738999999995</v>
      </c>
      <c r="U273" s="311">
        <f t="shared" ca="1" si="118"/>
        <v>0</v>
      </c>
      <c r="V273" s="306">
        <f t="shared" ca="1" si="119"/>
        <v>1.10690158131418</v>
      </c>
      <c r="W273" s="304">
        <f t="shared" ca="1" si="120"/>
        <v>9.1189323669967752</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6.7349780325860316</v>
      </c>
      <c r="AH273" s="304">
        <f t="shared" ca="1" si="144"/>
        <v>-2.9619186113115368</v>
      </c>
    </row>
    <row r="274" spans="1:34" x14ac:dyDescent="0.2">
      <c r="A274" s="347">
        <f t="shared" ca="1" si="122"/>
        <v>0.1</v>
      </c>
      <c r="B274" s="304">
        <f t="shared" ca="1" si="123"/>
        <v>21.20000000000001</v>
      </c>
      <c r="D274" s="306">
        <f t="shared" ca="1" si="124"/>
        <v>-0.45142556421699287</v>
      </c>
      <c r="E274" s="307">
        <f t="shared" ca="1" si="125"/>
        <v>-6.8162088151263767</v>
      </c>
      <c r="F274" s="304">
        <f t="shared" ca="1" si="126"/>
        <v>6.8311410211936892</v>
      </c>
      <c r="G274" s="306">
        <f t="shared" ca="1" si="127"/>
        <v>9.4287535120822099</v>
      </c>
      <c r="H274" s="307">
        <f t="shared" ca="1" si="128"/>
        <v>-63.511174155687215</v>
      </c>
      <c r="I274" s="304">
        <f t="shared" ca="1" si="129"/>
        <v>64.207247530365564</v>
      </c>
      <c r="J274" s="306">
        <f t="shared" ca="1" si="130"/>
        <v>291.53918860865878</v>
      </c>
      <c r="K274" s="307">
        <f t="shared" ca="1" si="131"/>
        <v>1006.5766434660903</v>
      </c>
      <c r="L274" s="304">
        <f t="shared" ca="1" si="116"/>
        <v>1047.9463906450826</v>
      </c>
      <c r="M274" s="306">
        <f t="shared" ca="1" si="132"/>
        <v>-1.4234146087154387</v>
      </c>
      <c r="N274" s="304">
        <f t="shared" ca="1" si="133"/>
        <v>-81.555649576660116</v>
      </c>
      <c r="P274" s="310">
        <f t="shared" ca="1" si="134"/>
        <v>23</v>
      </c>
      <c r="Q274" s="304">
        <f t="shared" ca="1" si="135"/>
        <v>0</v>
      </c>
      <c r="R274" s="306">
        <f t="shared" ca="1" si="136"/>
        <v>0</v>
      </c>
      <c r="S274" s="307">
        <f t="shared" ca="1" si="137"/>
        <v>3.0118999999999994</v>
      </c>
      <c r="T274" s="304">
        <f t="shared" ca="1" si="117"/>
        <v>29.546738999999995</v>
      </c>
      <c r="U274" s="311">
        <f t="shared" ca="1" si="118"/>
        <v>0</v>
      </c>
      <c r="V274" s="306">
        <f t="shared" ca="1" si="119"/>
        <v>1.1076028239466147</v>
      </c>
      <c r="W274" s="304">
        <f t="shared" ca="1" si="120"/>
        <v>9.3174124614389182</v>
      </c>
      <c r="Y274" s="314" t="str">
        <f t="shared" ca="1" si="138"/>
        <v/>
      </c>
      <c r="Z274" s="315" t="str">
        <f t="shared" ca="1" si="139"/>
        <v/>
      </c>
      <c r="AA274" s="316" t="str">
        <f t="shared" ca="1" si="140"/>
        <v/>
      </c>
      <c r="AC274" s="310" t="e">
        <f t="shared" ca="1" si="141"/>
        <v>#N/A</v>
      </c>
      <c r="AD274" s="323" t="e">
        <f t="shared" ca="1" si="142"/>
        <v>#N/A</v>
      </c>
      <c r="AE274" s="324" t="e">
        <f t="shared" ca="1" si="121"/>
        <v>#N/A</v>
      </c>
      <c r="AG274" s="306">
        <f t="shared" ca="1" si="143"/>
        <v>6.6727079469194912</v>
      </c>
      <c r="AH274" s="304">
        <f t="shared" ca="1" si="144"/>
        <v>-3.0276345054605986</v>
      </c>
    </row>
    <row r="275" spans="1:34" x14ac:dyDescent="0.2">
      <c r="A275" s="347">
        <f t="shared" ca="1" si="122"/>
        <v>0.1</v>
      </c>
      <c r="B275" s="304">
        <f t="shared" ca="1" si="123"/>
        <v>21.300000000000011</v>
      </c>
      <c r="D275" s="306">
        <f t="shared" ca="1" si="124"/>
        <v>-0.45428144907722406</v>
      </c>
      <c r="E275" s="307">
        <f t="shared" ca="1" si="125"/>
        <v>-6.7500039792036119</v>
      </c>
      <c r="F275" s="304">
        <f t="shared" ca="1" si="126"/>
        <v>6.7652734870247704</v>
      </c>
      <c r="G275" s="306">
        <f t="shared" ca="1" si="127"/>
        <v>9.3833253671744874</v>
      </c>
      <c r="H275" s="307">
        <f t="shared" ca="1" si="128"/>
        <v>-64.186174553607572</v>
      </c>
      <c r="I275" s="304">
        <f t="shared" ca="1" si="129"/>
        <v>64.868419117259521</v>
      </c>
      <c r="J275" s="306">
        <f t="shared" ca="1" si="130"/>
        <v>292.47979255262163</v>
      </c>
      <c r="K275" s="307">
        <f t="shared" ca="1" si="131"/>
        <v>1000.1917760306256</v>
      </c>
      <c r="L275" s="304">
        <f t="shared" ca="1" si="116"/>
        <v>1042.0787004305009</v>
      </c>
      <c r="M275" s="306">
        <f t="shared" ca="1" si="132"/>
        <v>-1.4256353925120233</v>
      </c>
      <c r="N275" s="304">
        <f t="shared" ca="1" si="133"/>
        <v>-81.682891115415458</v>
      </c>
      <c r="P275" s="310">
        <f t="shared" ca="1" si="134"/>
        <v>23</v>
      </c>
      <c r="Q275" s="304">
        <f t="shared" ca="1" si="135"/>
        <v>0</v>
      </c>
      <c r="R275" s="306">
        <f t="shared" ca="1" si="136"/>
        <v>0</v>
      </c>
      <c r="S275" s="307">
        <f t="shared" ca="1" si="137"/>
        <v>3.0118999999999994</v>
      </c>
      <c r="T275" s="304">
        <f t="shared" ca="1" si="117"/>
        <v>29.546738999999995</v>
      </c>
      <c r="U275" s="311">
        <f t="shared" ca="1" si="118"/>
        <v>0</v>
      </c>
      <c r="V275" s="306">
        <f t="shared" ca="1" si="119"/>
        <v>1.1083120250800773</v>
      </c>
      <c r="W275" s="304">
        <f t="shared" ca="1" si="120"/>
        <v>9.5163812954804907</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6.6101162530850086</v>
      </c>
      <c r="AH275" s="304">
        <f t="shared" ca="1" si="144"/>
        <v>-3.0935331390281617</v>
      </c>
    </row>
    <row r="276" spans="1:34" x14ac:dyDescent="0.2">
      <c r="A276" s="347">
        <f t="shared" ca="1" si="122"/>
        <v>0.1</v>
      </c>
      <c r="B276" s="304">
        <f t="shared" ca="1" si="123"/>
        <v>21.400000000000013</v>
      </c>
      <c r="D276" s="306">
        <f t="shared" ca="1" si="124"/>
        <v>-0.45704056502233631</v>
      </c>
      <c r="E276" s="307">
        <f t="shared" ca="1" si="125"/>
        <v>-6.6836365481657953</v>
      </c>
      <c r="F276" s="304">
        <f t="shared" ca="1" si="126"/>
        <v>6.6992450011962932</v>
      </c>
      <c r="G276" s="306">
        <f t="shared" ca="1" si="127"/>
        <v>9.3376213106722545</v>
      </c>
      <c r="H276" s="307">
        <f t="shared" ca="1" si="128"/>
        <v>-64.854538208424145</v>
      </c>
      <c r="I276" s="304">
        <f t="shared" ca="1" si="129"/>
        <v>65.523295841780339</v>
      </c>
      <c r="J276" s="306">
        <f t="shared" ca="1" si="130"/>
        <v>293.41583988651399</v>
      </c>
      <c r="K276" s="307">
        <f t="shared" ca="1" si="131"/>
        <v>993.73974039252403</v>
      </c>
      <c r="L276" s="304">
        <f t="shared" ca="1" si="116"/>
        <v>1036.1522700509367</v>
      </c>
      <c r="M276" s="306">
        <f t="shared" ca="1" si="132"/>
        <v>-1.4278010864163606</v>
      </c>
      <c r="N276" s="304">
        <f t="shared" ca="1" si="133"/>
        <v>-81.806976235851195</v>
      </c>
      <c r="P276" s="310">
        <f t="shared" ca="1" si="134"/>
        <v>23</v>
      </c>
      <c r="Q276" s="304">
        <f t="shared" ca="1" si="135"/>
        <v>0</v>
      </c>
      <c r="R276" s="306">
        <f t="shared" ca="1" si="136"/>
        <v>0</v>
      </c>
      <c r="S276" s="307">
        <f t="shared" ca="1" si="137"/>
        <v>3.0118999999999994</v>
      </c>
      <c r="T276" s="304">
        <f t="shared" ca="1" si="117"/>
        <v>29.546738999999995</v>
      </c>
      <c r="U276" s="311">
        <f t="shared" ca="1" si="118"/>
        <v>0</v>
      </c>
      <c r="V276" s="306">
        <f t="shared" ca="1" si="119"/>
        <v>1.1090291251549944</v>
      </c>
      <c r="W276" s="304">
        <f t="shared" ca="1" si="120"/>
        <v>9.7157779781266509</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6.5472306491409018</v>
      </c>
      <c r="AH276" s="304">
        <f t="shared" ca="1" si="144"/>
        <v>-3.1595940421263964</v>
      </c>
    </row>
    <row r="277" spans="1:34" x14ac:dyDescent="0.2">
      <c r="A277" s="347">
        <f t="shared" ca="1" si="122"/>
        <v>0.1</v>
      </c>
      <c r="B277" s="304">
        <f t="shared" ca="1" si="123"/>
        <v>21.500000000000014</v>
      </c>
      <c r="D277" s="306">
        <f t="shared" ca="1" si="124"/>
        <v>-0.45970323081271502</v>
      </c>
      <c r="E277" s="307">
        <f t="shared" ca="1" si="125"/>
        <v>-6.6171268093508901</v>
      </c>
      <c r="F277" s="304">
        <f t="shared" ca="1" si="126"/>
        <v>6.633075777604982</v>
      </c>
      <c r="G277" s="306">
        <f t="shared" ca="1" si="127"/>
        <v>9.2916509875909838</v>
      </c>
      <c r="H277" s="307">
        <f t="shared" ca="1" si="128"/>
        <v>-65.516250889359227</v>
      </c>
      <c r="I277" s="304">
        <f t="shared" ca="1" si="129"/>
        <v>66.171851331760877</v>
      </c>
      <c r="J277" s="306">
        <f t="shared" ca="1" si="130"/>
        <v>294.34730350142718</v>
      </c>
      <c r="K277" s="307">
        <f t="shared" ca="1" si="131"/>
        <v>987.22120093763488</v>
      </c>
      <c r="L277" s="304">
        <f t="shared" ca="1" si="116"/>
        <v>1030.1679642948072</v>
      </c>
      <c r="M277" s="306">
        <f t="shared" ca="1" si="132"/>
        <v>-1.4299137802644772</v>
      </c>
      <c r="N277" s="304">
        <f t="shared" ca="1" si="133"/>
        <v>-81.928024676751534</v>
      </c>
      <c r="P277" s="310">
        <f t="shared" ca="1" si="134"/>
        <v>23</v>
      </c>
      <c r="Q277" s="304">
        <f t="shared" ca="1" si="135"/>
        <v>0</v>
      </c>
      <c r="R277" s="306">
        <f t="shared" ca="1" si="136"/>
        <v>0</v>
      </c>
      <c r="S277" s="307">
        <f t="shared" ca="1" si="137"/>
        <v>3.0118999999999994</v>
      </c>
      <c r="T277" s="304">
        <f t="shared" ca="1" si="117"/>
        <v>29.546738999999995</v>
      </c>
      <c r="U277" s="311">
        <f t="shared" ca="1" si="118"/>
        <v>0</v>
      </c>
      <c r="V277" s="306">
        <f t="shared" ca="1" si="119"/>
        <v>1.1097540644309241</v>
      </c>
      <c r="W277" s="304">
        <f t="shared" ca="1" si="120"/>
        <v>9.9155424074830165</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6.4840781182363285</v>
      </c>
      <c r="AH277" s="304">
        <f t="shared" ca="1" si="144"/>
        <v>-3.225796997950348</v>
      </c>
    </row>
    <row r="278" spans="1:34" x14ac:dyDescent="0.2">
      <c r="A278" s="347">
        <f t="shared" ca="1" si="122"/>
        <v>0.1</v>
      </c>
      <c r="B278" s="304">
        <f t="shared" ca="1" si="123"/>
        <v>21.600000000000016</v>
      </c>
      <c r="D278" s="306">
        <f t="shared" ca="1" si="124"/>
        <v>-0.46226980955219094</v>
      </c>
      <c r="E278" s="307">
        <f t="shared" ca="1" si="125"/>
        <v>-6.5504947881011795</v>
      </c>
      <c r="F278" s="304">
        <f t="shared" ca="1" si="126"/>
        <v>6.5667857697479466</v>
      </c>
      <c r="G278" s="306">
        <f t="shared" ca="1" si="127"/>
        <v>9.2454240066357656</v>
      </c>
      <c r="H278" s="307">
        <f t="shared" ca="1" si="128"/>
        <v>-66.171300368169341</v>
      </c>
      <c r="I278" s="304">
        <f t="shared" ca="1" si="129"/>
        <v>66.814061824416612</v>
      </c>
      <c r="J278" s="306">
        <f t="shared" ca="1" si="130"/>
        <v>295.27415725113849</v>
      </c>
      <c r="K278" s="307">
        <f t="shared" ca="1" si="131"/>
        <v>980.63682337475848</v>
      </c>
      <c r="L278" s="304">
        <f t="shared" ca="1" si="116"/>
        <v>1024.1266558873015</v>
      </c>
      <c r="M278" s="306">
        <f t="shared" ca="1" si="132"/>
        <v>-1.431975459246948</v>
      </c>
      <c r="N278" s="304">
        <f t="shared" ca="1" si="133"/>
        <v>-82.046150181157941</v>
      </c>
      <c r="P278" s="310">
        <f t="shared" ca="1" si="134"/>
        <v>23</v>
      </c>
      <c r="Q278" s="304">
        <f t="shared" ca="1" si="135"/>
        <v>0</v>
      </c>
      <c r="R278" s="306">
        <f t="shared" ca="1" si="136"/>
        <v>0</v>
      </c>
      <c r="S278" s="307">
        <f t="shared" ca="1" si="137"/>
        <v>3.0118999999999994</v>
      </c>
      <c r="T278" s="304">
        <f t="shared" ca="1" si="117"/>
        <v>29.546738999999995</v>
      </c>
      <c r="U278" s="311">
        <f t="shared" ca="1" si="118"/>
        <v>0</v>
      </c>
      <c r="V278" s="306">
        <f t="shared" ca="1" si="119"/>
        <v>1.1104867830040581</v>
      </c>
      <c r="W278" s="304">
        <f t="shared" ca="1" si="120"/>
        <v>10.11561529627604</v>
      </c>
      <c r="Y278" s="314" t="str">
        <f t="shared" ca="1" si="138"/>
        <v/>
      </c>
      <c r="Z278" s="315" t="str">
        <f t="shared" ca="1" si="139"/>
        <v/>
      </c>
      <c r="AA278" s="316" t="str">
        <f t="shared" ca="1" si="140"/>
        <v/>
      </c>
      <c r="AC278" s="310" t="e">
        <f t="shared" ca="1" si="141"/>
        <v>#N/A</v>
      </c>
      <c r="AD278" s="323" t="e">
        <f t="shared" ca="1" si="142"/>
        <v>#N/A</v>
      </c>
      <c r="AE278" s="324" t="e">
        <f t="shared" ca="1" si="121"/>
        <v>#N/A</v>
      </c>
      <c r="AG278" s="306">
        <f t="shared" ca="1" si="143"/>
        <v>6.4206849544542086</v>
      </c>
      <c r="AH278" s="304">
        <f t="shared" ca="1" si="144"/>
        <v>-3.2921220516893053</v>
      </c>
    </row>
    <row r="279" spans="1:34" x14ac:dyDescent="0.2">
      <c r="A279" s="347">
        <f t="shared" ca="1" si="122"/>
        <v>0.1</v>
      </c>
      <c r="B279" s="304">
        <f t="shared" ca="1" si="123"/>
        <v>21.700000000000017</v>
      </c>
      <c r="D279" s="306">
        <f t="shared" ca="1" si="124"/>
        <v>-0.46474070730856309</v>
      </c>
      <c r="E279" s="307">
        <f t="shared" ca="1" si="125"/>
        <v>-6.4837602391671556</v>
      </c>
      <c r="F279" s="304">
        <f t="shared" ca="1" si="126"/>
        <v>6.5003946621751041</v>
      </c>
      <c r="G279" s="306">
        <f t="shared" ca="1" si="127"/>
        <v>9.1989499359049098</v>
      </c>
      <c r="H279" s="307">
        <f t="shared" ca="1" si="128"/>
        <v>-66.819676392086052</v>
      </c>
      <c r="I279" s="304">
        <f t="shared" ca="1" si="129"/>
        <v>67.449906101242178</v>
      </c>
      <c r="J279" s="306">
        <f t="shared" ca="1" si="130"/>
        <v>296.19637594826554</v>
      </c>
      <c r="K279" s="307">
        <f t="shared" ca="1" si="131"/>
        <v>973.98727453674576</v>
      </c>
      <c r="L279" s="304">
        <f t="shared" ca="1" si="116"/>
        <v>1018.0292255551431</v>
      </c>
      <c r="M279" s="306">
        <f t="shared" ca="1" si="132"/>
        <v>-1.4339880103171525</v>
      </c>
      <c r="N279" s="304">
        <f t="shared" ca="1" si="133"/>
        <v>-82.161460863535183</v>
      </c>
      <c r="P279" s="310">
        <f t="shared" ca="1" si="134"/>
        <v>23</v>
      </c>
      <c r="Q279" s="304">
        <f t="shared" ca="1" si="135"/>
        <v>0</v>
      </c>
      <c r="R279" s="306">
        <f t="shared" ca="1" si="136"/>
        <v>0</v>
      </c>
      <c r="S279" s="307">
        <f t="shared" ca="1" si="137"/>
        <v>3.0118999999999994</v>
      </c>
      <c r="T279" s="304">
        <f t="shared" ca="1" si="117"/>
        <v>29.546738999999995</v>
      </c>
      <c r="U279" s="311">
        <f t="shared" ca="1" si="118"/>
        <v>0</v>
      </c>
      <c r="V279" s="306">
        <f t="shared" ca="1" si="119"/>
        <v>1.111227220824528</v>
      </c>
      <c r="W279" s="304">
        <f t="shared" ca="1" si="120"/>
        <v>10.315938196054526</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6.3570767860979469</v>
      </c>
      <c r="AH279" s="304">
        <f t="shared" ca="1" si="144"/>
        <v>-3.3585495189999808</v>
      </c>
    </row>
    <row r="280" spans="1:34" x14ac:dyDescent="0.2">
      <c r="A280" s="347">
        <f t="shared" ca="1" si="122"/>
        <v>0.1</v>
      </c>
      <c r="B280" s="304">
        <f t="shared" ca="1" si="123"/>
        <v>21.800000000000018</v>
      </c>
      <c r="D280" s="306">
        <f t="shared" ca="1" si="124"/>
        <v>-0.46711637174660409</v>
      </c>
      <c r="E280" s="307">
        <f t="shared" ca="1" si="125"/>
        <v>-6.416942638558556</v>
      </c>
      <c r="F280" s="304">
        <f t="shared" ca="1" si="126"/>
        <v>6.4339218623872449</v>
      </c>
      <c r="G280" s="306">
        <f t="shared" ca="1" si="127"/>
        <v>9.15223829873025</v>
      </c>
      <c r="H280" s="307">
        <f t="shared" ca="1" si="128"/>
        <v>-67.461370655941906</v>
      </c>
      <c r="I280" s="304">
        <f t="shared" ca="1" si="129"/>
        <v>68.079365424885708</v>
      </c>
      <c r="J280" s="306">
        <f t="shared" ca="1" si="130"/>
        <v>297.1139353599973</v>
      </c>
      <c r="K280" s="307">
        <f t="shared" ca="1" si="131"/>
        <v>967.27322218434438</v>
      </c>
      <c r="L280" s="304">
        <f t="shared" ca="1" si="116"/>
        <v>1011.8765621062623</v>
      </c>
      <c r="M280" s="306">
        <f t="shared" ca="1" si="132"/>
        <v>-1.4359532281383409</v>
      </c>
      <c r="N280" s="304">
        <f t="shared" ca="1" si="133"/>
        <v>-82.274059550513186</v>
      </c>
      <c r="P280" s="310">
        <f t="shared" ca="1" si="134"/>
        <v>23</v>
      </c>
      <c r="Q280" s="304">
        <f t="shared" ca="1" si="135"/>
        <v>0</v>
      </c>
      <c r="R280" s="306">
        <f t="shared" ca="1" si="136"/>
        <v>0</v>
      </c>
      <c r="S280" s="307">
        <f t="shared" ca="1" si="137"/>
        <v>3.0118999999999994</v>
      </c>
      <c r="T280" s="304">
        <f t="shared" ca="1" si="117"/>
        <v>29.546738999999995</v>
      </c>
      <c r="U280" s="311">
        <f t="shared" ca="1" si="118"/>
        <v>0</v>
      </c>
      <c r="V280" s="306">
        <f t="shared" ca="1" si="119"/>
        <v>1.1119753177134992</v>
      </c>
      <c r="W280" s="304">
        <f t="shared" ca="1" si="120"/>
        <v>10.516453520075579</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6.2932785967111311</v>
      </c>
      <c r="AH280" s="304">
        <f t="shared" ca="1" si="144"/>
        <v>-3.4250599940418103</v>
      </c>
    </row>
    <row r="281" spans="1:34" x14ac:dyDescent="0.2">
      <c r="A281" s="347">
        <f t="shared" ca="1" si="122"/>
        <v>0.1</v>
      </c>
      <c r="B281" s="304">
        <f t="shared" ca="1" si="123"/>
        <v>21.90000000000002</v>
      </c>
      <c r="D281" s="306">
        <f t="shared" ca="1" si="124"/>
        <v>-0.46939729077302927</v>
      </c>
      <c r="E281" s="307">
        <f t="shared" ca="1" si="125"/>
        <v>-6.3500611758407191</v>
      </c>
      <c r="F281" s="304">
        <f t="shared" ca="1" si="126"/>
        <v>6.3673864931779249</v>
      </c>
      <c r="G281" s="306">
        <f t="shared" ca="1" si="127"/>
        <v>9.1052985696529465</v>
      </c>
      <c r="H281" s="307">
        <f t="shared" ca="1" si="128"/>
        <v>-68.096376773525975</v>
      </c>
      <c r="I281" s="304">
        <f t="shared" ca="1" si="129"/>
        <v>68.702423477811408</v>
      </c>
      <c r="J281" s="306">
        <f t="shared" ca="1" si="130"/>
        <v>298.02681220341645</v>
      </c>
      <c r="K281" s="307">
        <f t="shared" ca="1" si="131"/>
        <v>960.49533481287096</v>
      </c>
      <c r="L281" s="304">
        <f t="shared" ca="1" si="116"/>
        <v>1005.6695625250968</v>
      </c>
      <c r="M281" s="306">
        <f t="shared" ca="1" si="132"/>
        <v>-1.4378728206074547</v>
      </c>
      <c r="N281" s="304">
        <f t="shared" ca="1" si="133"/>
        <v>-82.384044097378492</v>
      </c>
      <c r="P281" s="310">
        <f t="shared" ca="1" si="134"/>
        <v>23</v>
      </c>
      <c r="Q281" s="304">
        <f t="shared" ca="1" si="135"/>
        <v>0</v>
      </c>
      <c r="R281" s="306">
        <f t="shared" ca="1" si="136"/>
        <v>0</v>
      </c>
      <c r="S281" s="307">
        <f t="shared" ca="1" si="137"/>
        <v>3.0118999999999994</v>
      </c>
      <c r="T281" s="304">
        <f t="shared" ca="1" si="117"/>
        <v>29.546738999999995</v>
      </c>
      <c r="U281" s="311">
        <f t="shared" ca="1" si="118"/>
        <v>0</v>
      </c>
      <c r="V281" s="306">
        <f t="shared" ca="1" si="119"/>
        <v>1.112731013380055</v>
      </c>
      <c r="W281" s="304">
        <f t="shared" ca="1" si="120"/>
        <v>10.717104564879927</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6.2293147440875378</v>
      </c>
      <c r="AH281" s="304">
        <f t="shared" ca="1" si="144"/>
        <v>-3.4916343570754611</v>
      </c>
    </row>
    <row r="282" spans="1:34" x14ac:dyDescent="0.2">
      <c r="A282" s="347">
        <f t="shared" ca="1" si="122"/>
        <v>0.1</v>
      </c>
      <c r="B282" s="304">
        <f t="shared" ca="1" si="123"/>
        <v>22.000000000000021</v>
      </c>
      <c r="D282" s="306">
        <f t="shared" ca="1" si="124"/>
        <v>-0.47158399119307515</v>
      </c>
      <c r="E282" s="307">
        <f t="shared" ca="1" si="125"/>
        <v>-6.2831347468740031</v>
      </c>
      <c r="F282" s="304">
        <f t="shared" ca="1" si="126"/>
        <v>6.3008073854169702</v>
      </c>
      <c r="G282" s="306">
        <f t="shared" ca="1" si="127"/>
        <v>9.0581401705336386</v>
      </c>
      <c r="H282" s="307">
        <f t="shared" ca="1" si="128"/>
        <v>-68.724690248213378</v>
      </c>
      <c r="I282" s="304">
        <f t="shared" ca="1" si="129"/>
        <v>69.319066302583082</v>
      </c>
      <c r="J282" s="306">
        <f t="shared" ca="1" si="130"/>
        <v>298.9349841404258</v>
      </c>
      <c r="K282" s="307">
        <f t="shared" ca="1" si="131"/>
        <v>953.65428146178397</v>
      </c>
      <c r="L282" s="304">
        <f t="shared" ca="1" si="116"/>
        <v>999.40913208426707</v>
      </c>
      <c r="M282" s="306">
        <f t="shared" ca="1" si="132"/>
        <v>-1.4397484139901475</v>
      </c>
      <c r="N282" s="304">
        <f t="shared" ca="1" si="133"/>
        <v>-82.491507682289466</v>
      </c>
      <c r="P282" s="310">
        <f t="shared" ca="1" si="134"/>
        <v>23</v>
      </c>
      <c r="Q282" s="304">
        <f t="shared" ca="1" si="135"/>
        <v>0</v>
      </c>
      <c r="R282" s="306">
        <f t="shared" ca="1" si="136"/>
        <v>0</v>
      </c>
      <c r="S282" s="307">
        <f t="shared" ca="1" si="137"/>
        <v>3.0118999999999994</v>
      </c>
      <c r="T282" s="304">
        <f t="shared" ca="1" si="117"/>
        <v>29.546738999999995</v>
      </c>
      <c r="U282" s="311">
        <f t="shared" ca="1" si="118"/>
        <v>0</v>
      </c>
      <c r="V282" s="306">
        <f t="shared" ca="1" si="119"/>
        <v>1.1134942474378571</v>
      </c>
      <c r="W282" s="304">
        <f t="shared" ca="1" si="120"/>
        <v>10.917835530563689</v>
      </c>
      <c r="Y282" s="314" t="str">
        <f t="shared" ca="1" si="138"/>
        <v/>
      </c>
      <c r="Z282" s="315" t="str">
        <f t="shared" ca="1" si="139"/>
        <v/>
      </c>
      <c r="AA282" s="316" t="str">
        <f t="shared" ca="1" si="140"/>
        <v/>
      </c>
      <c r="AC282" s="310">
        <f t="shared" ca="1" si="141"/>
        <v>22.000000000000021</v>
      </c>
      <c r="AD282" s="323">
        <f t="shared" ca="1" si="142"/>
        <v>298.9349841404258</v>
      </c>
      <c r="AE282" s="324" t="e">
        <f t="shared" ca="1" si="121"/>
        <v>#N/A</v>
      </c>
      <c r="AG282" s="306">
        <f t="shared" ca="1" si="143"/>
        <v>6.1652089775010737</v>
      </c>
      <c r="AH282" s="304">
        <f t="shared" ca="1" si="144"/>
        <v>-3.5582537816261923</v>
      </c>
    </row>
    <row r="283" spans="1:34" x14ac:dyDescent="0.2">
      <c r="A283" s="347">
        <f t="shared" ca="1" si="122"/>
        <v>0.1</v>
      </c>
      <c r="B283" s="304">
        <f t="shared" ca="1" si="123"/>
        <v>22.100000000000023</v>
      </c>
      <c r="D283" s="306">
        <f t="shared" ca="1" si="124"/>
        <v>-0.47367703737849848</v>
      </c>
      <c r="E283" s="307">
        <f t="shared" ca="1" si="125"/>
        <v>-6.2161819469933306</v>
      </c>
      <c r="F283" s="304">
        <f t="shared" ca="1" si="126"/>
        <v>6.2342030712726597</v>
      </c>
      <c r="G283" s="306">
        <f t="shared" ca="1" si="127"/>
        <v>9.0107724667957889</v>
      </c>
      <c r="H283" s="307">
        <f t="shared" ca="1" si="128"/>
        <v>-69.346308442912715</v>
      </c>
      <c r="I283" s="304">
        <f t="shared" ca="1" si="129"/>
        <v>69.929282243620605</v>
      </c>
      <c r="J283" s="306">
        <f t="shared" ca="1" si="130"/>
        <v>299.83842977229227</v>
      </c>
      <c r="K283" s="307">
        <f t="shared" ca="1" si="131"/>
        <v>946.75073152722769</v>
      </c>
      <c r="L283" s="304">
        <f t="shared" ca="1" si="116"/>
        <v>993.09618447341472</v>
      </c>
      <c r="M283" s="306">
        <f t="shared" ca="1" si="132"/>
        <v>-1.4415815576983164</v>
      </c>
      <c r="N283" s="304">
        <f t="shared" ca="1" si="133"/>
        <v>-82.596539080008498</v>
      </c>
      <c r="P283" s="310">
        <f t="shared" ca="1" si="134"/>
        <v>23</v>
      </c>
      <c r="Q283" s="304">
        <f t="shared" ca="1" si="135"/>
        <v>0</v>
      </c>
      <c r="R283" s="306">
        <f t="shared" ca="1" si="136"/>
        <v>0</v>
      </c>
      <c r="S283" s="307">
        <f t="shared" ca="1" si="137"/>
        <v>3.0118999999999994</v>
      </c>
      <c r="T283" s="304">
        <f t="shared" ca="1" si="117"/>
        <v>29.546738999999995</v>
      </c>
      <c r="U283" s="311">
        <f t="shared" ca="1" si="118"/>
        <v>0</v>
      </c>
      <c r="V283" s="306">
        <f t="shared" ca="1" si="119"/>
        <v>1.1142649594215805</v>
      </c>
      <c r="W283" s="304">
        <f t="shared" ca="1" si="120"/>
        <v>11.118591539755428</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6.1009844533603541</v>
      </c>
      <c r="AH283" s="304">
        <f t="shared" ca="1" si="144"/>
        <v>-3.6248997412144135</v>
      </c>
    </row>
    <row r="284" spans="1:34" x14ac:dyDescent="0.2">
      <c r="A284" s="347">
        <f t="shared" ca="1" si="122"/>
        <v>0.1</v>
      </c>
      <c r="B284" s="304">
        <f t="shared" ca="1" si="123"/>
        <v>22.200000000000024</v>
      </c>
      <c r="D284" s="306">
        <f t="shared" ca="1" si="124"/>
        <v>-0.47567702994692795</v>
      </c>
      <c r="E284" s="307">
        <f t="shared" ca="1" si="125"/>
        <v>-6.1492210646244203</v>
      </c>
      <c r="F284" s="304">
        <f t="shared" ca="1" si="126"/>
        <v>6.1675917778692044</v>
      </c>
      <c r="G284" s="306">
        <f t="shared" ca="1" si="127"/>
        <v>8.9632047638010963</v>
      </c>
      <c r="H284" s="307">
        <f t="shared" ca="1" si="128"/>
        <v>-69.961230549375159</v>
      </c>
      <c r="I284" s="304">
        <f t="shared" ca="1" si="129"/>
        <v>70.533061890298299</v>
      </c>
      <c r="J284" s="306">
        <f t="shared" ca="1" si="130"/>
        <v>300.73712863382212</v>
      </c>
      <c r="K284" s="307">
        <f t="shared" ca="1" si="131"/>
        <v>939.78535457761325</v>
      </c>
      <c r="L284" s="304">
        <f t="shared" ca="1" si="116"/>
        <v>986.73164194601884</v>
      </c>
      <c r="M284" s="306">
        <f t="shared" ca="1" si="132"/>
        <v>-1.4433737287386237</v>
      </c>
      <c r="N284" s="304">
        <f t="shared" ca="1" si="133"/>
        <v>-82.699222916783683</v>
      </c>
      <c r="P284" s="310">
        <f t="shared" ca="1" si="134"/>
        <v>23</v>
      </c>
      <c r="Q284" s="304">
        <f t="shared" ca="1" si="135"/>
        <v>0</v>
      </c>
      <c r="R284" s="306">
        <f t="shared" ca="1" si="136"/>
        <v>0</v>
      </c>
      <c r="S284" s="307">
        <f t="shared" ca="1" si="137"/>
        <v>3.0118999999999994</v>
      </c>
      <c r="T284" s="304">
        <f t="shared" ca="1" si="117"/>
        <v>29.546738999999995</v>
      </c>
      <c r="U284" s="311">
        <f t="shared" ca="1" si="118"/>
        <v>0</v>
      </c>
      <c r="V284" s="306">
        <f t="shared" ca="1" si="119"/>
        <v>1.1150430888031138</v>
      </c>
      <c r="W284" s="304">
        <f t="shared" ca="1" si="120"/>
        <v>11.319318655308981</v>
      </c>
      <c r="Y284" s="314" t="str">
        <f t="shared" ca="1" si="138"/>
        <v/>
      </c>
      <c r="Z284" s="315" t="str">
        <f t="shared" ca="1" si="139"/>
        <v/>
      </c>
      <c r="AA284" s="316" t="str">
        <f t="shared" ca="1" si="140"/>
        <v/>
      </c>
      <c r="AC284" s="310" t="e">
        <f t="shared" ca="1" si="141"/>
        <v>#N/A</v>
      </c>
      <c r="AD284" s="323" t="e">
        <f t="shared" ca="1" si="142"/>
        <v>#N/A</v>
      </c>
      <c r="AE284" s="324" t="e">
        <f t="shared" ca="1" si="121"/>
        <v>#N/A</v>
      </c>
      <c r="AG284" s="306">
        <f t="shared" ca="1" si="143"/>
        <v>6.0366637494706792</v>
      </c>
      <c r="AH284" s="304">
        <f t="shared" ca="1" si="144"/>
        <v>-3.6915540156563731</v>
      </c>
    </row>
    <row r="285" spans="1:34" x14ac:dyDescent="0.2">
      <c r="A285" s="347">
        <f t="shared" ca="1" si="122"/>
        <v>0.1</v>
      </c>
      <c r="B285" s="304">
        <f t="shared" ca="1" si="123"/>
        <v>22.300000000000026</v>
      </c>
      <c r="D285" s="306">
        <f t="shared" ca="1" si="124"/>
        <v>-0.47758460445261613</v>
      </c>
      <c r="E285" s="307">
        <f t="shared" ca="1" si="125"/>
        <v>-6.0822700753327279</v>
      </c>
      <c r="F285" s="304">
        <f t="shared" ca="1" si="126"/>
        <v>6.1009914213755572</v>
      </c>
      <c r="G285" s="306">
        <f t="shared" ca="1" si="127"/>
        <v>8.915446303355834</v>
      </c>
      <c r="H285" s="307">
        <f t="shared" ca="1" si="128"/>
        <v>-70.569457556908432</v>
      </c>
      <c r="I285" s="304">
        <f t="shared" ca="1" si="129"/>
        <v>71.13039802127021</v>
      </c>
      <c r="J285" s="306">
        <f t="shared" ca="1" si="130"/>
        <v>301.63106118717997</v>
      </c>
      <c r="K285" s="307">
        <f t="shared" ca="1" si="131"/>
        <v>932.75882017229901</v>
      </c>
      <c r="L285" s="304">
        <f t="shared" ca="1" si="116"/>
        <v>980.31643548505474</v>
      </c>
      <c r="M285" s="306">
        <f t="shared" ca="1" si="132"/>
        <v>-1.4451263358579491</v>
      </c>
      <c r="N285" s="304">
        <f t="shared" ca="1" si="133"/>
        <v>-82.799639907865611</v>
      </c>
      <c r="P285" s="310">
        <f t="shared" ca="1" si="134"/>
        <v>23</v>
      </c>
      <c r="Q285" s="304">
        <f t="shared" ca="1" si="135"/>
        <v>0</v>
      </c>
      <c r="R285" s="306">
        <f t="shared" ca="1" si="136"/>
        <v>0</v>
      </c>
      <c r="S285" s="307">
        <f t="shared" ca="1" si="137"/>
        <v>3.0118999999999994</v>
      </c>
      <c r="T285" s="304">
        <f t="shared" ca="1" si="117"/>
        <v>29.546738999999995</v>
      </c>
      <c r="U285" s="311">
        <f t="shared" ca="1" si="118"/>
        <v>0</v>
      </c>
      <c r="V285" s="306">
        <f t="shared" ca="1" si="119"/>
        <v>1.1158285750075194</v>
      </c>
      <c r="W285" s="304">
        <f t="shared" ca="1" si="120"/>
        <v>11.519963896724464</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5.9722688780665543</v>
      </c>
      <c r="AH285" s="304">
        <f t="shared" ca="1" si="144"/>
        <v>-3.758198696938472</v>
      </c>
    </row>
    <row r="286" spans="1:34" x14ac:dyDescent="0.2">
      <c r="A286" s="347">
        <f t="shared" ca="1" si="122"/>
        <v>0.1</v>
      </c>
      <c r="B286" s="304">
        <f t="shared" ca="1" si="123"/>
        <v>22.400000000000027</v>
      </c>
      <c r="D286" s="306">
        <f t="shared" ca="1" si="124"/>
        <v>-0.47940043008873606</v>
      </c>
      <c r="E286" s="307">
        <f t="shared" ca="1" si="125"/>
        <v>-6.0153466363005865</v>
      </c>
      <c r="F286" s="304">
        <f t="shared" ca="1" si="126"/>
        <v>6.0344196015210976</v>
      </c>
      <c r="G286" s="306">
        <f t="shared" ca="1" si="127"/>
        <v>8.8675062603469605</v>
      </c>
      <c r="H286" s="307">
        <f t="shared" ca="1" si="128"/>
        <v>-71.170992220538494</v>
      </c>
      <c r="I286" s="304">
        <f t="shared" ca="1" si="129"/>
        <v>71.721285549920566</v>
      </c>
      <c r="J286" s="306">
        <f t="shared" ca="1" si="130"/>
        <v>302.52020881536509</v>
      </c>
      <c r="K286" s="307">
        <f t="shared" ca="1" si="131"/>
        <v>925.67179768342669</v>
      </c>
      <c r="L286" s="304">
        <f t="shared" ca="1" si="116"/>
        <v>973.85150498839346</v>
      </c>
      <c r="M286" s="306">
        <f t="shared" ca="1" si="132"/>
        <v>-1.4468407234094172</v>
      </c>
      <c r="N286" s="304">
        <f t="shared" ca="1" si="133"/>
        <v>-82.897867079014489</v>
      </c>
      <c r="P286" s="310">
        <f t="shared" ca="1" si="134"/>
        <v>23</v>
      </c>
      <c r="Q286" s="304">
        <f t="shared" ca="1" si="135"/>
        <v>0</v>
      </c>
      <c r="R286" s="306">
        <f t="shared" ca="1" si="136"/>
        <v>0</v>
      </c>
      <c r="S286" s="307">
        <f t="shared" ca="1" si="137"/>
        <v>3.0118999999999994</v>
      </c>
      <c r="T286" s="304">
        <f t="shared" ca="1" si="117"/>
        <v>29.546738999999995</v>
      </c>
      <c r="U286" s="311">
        <f t="shared" ca="1" si="118"/>
        <v>0</v>
      </c>
      <c r="V286" s="306">
        <f t="shared" ca="1" si="119"/>
        <v>1.1166213574287513</v>
      </c>
      <c r="W286" s="304">
        <f t="shared" ca="1" si="120"/>
        <v>11.720475255311202</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5.9078212977605391</v>
      </c>
      <c r="AH286" s="304">
        <f t="shared" ca="1" si="144"/>
        <v>-3.8248161946693005</v>
      </c>
    </row>
    <row r="287" spans="1:34" x14ac:dyDescent="0.2">
      <c r="A287" s="347">
        <f t="shared" ca="1" si="122"/>
        <v>0.1</v>
      </c>
      <c r="B287" s="304">
        <f t="shared" ca="1" si="123"/>
        <v>22.500000000000028</v>
      </c>
      <c r="D287" s="306">
        <f t="shared" ca="1" si="124"/>
        <v>-0.4811252084014444</v>
      </c>
      <c r="E287" s="307">
        <f t="shared" ca="1" si="125"/>
        <v>-5.9484680812275652</v>
      </c>
      <c r="F287" s="304">
        <f t="shared" ca="1" si="126"/>
        <v>5.9678935965332425</v>
      </c>
      <c r="G287" s="306">
        <f t="shared" ca="1" si="127"/>
        <v>8.8193937395068165</v>
      </c>
      <c r="H287" s="307">
        <f t="shared" ca="1" si="128"/>
        <v>-71.765839028661247</v>
      </c>
      <c r="I287" s="304">
        <f t="shared" ca="1" si="129"/>
        <v>72.305721470850216</v>
      </c>
      <c r="J287" s="306">
        <f t="shared" ca="1" si="130"/>
        <v>303.40455381535776</v>
      </c>
      <c r="K287" s="307">
        <f t="shared" ca="1" si="131"/>
        <v>918.52495612096675</v>
      </c>
      <c r="L287" s="304">
        <f t="shared" ca="1" si="116"/>
        <v>967.33779947488881</v>
      </c>
      <c r="M287" s="306">
        <f t="shared" ca="1" si="132"/>
        <v>-1.4485181749605769</v>
      </c>
      <c r="N287" s="304">
        <f t="shared" ca="1" si="133"/>
        <v>-82.993977973233612</v>
      </c>
      <c r="P287" s="310">
        <f t="shared" ca="1" si="134"/>
        <v>23</v>
      </c>
      <c r="Q287" s="304">
        <f t="shared" ca="1" si="135"/>
        <v>0</v>
      </c>
      <c r="R287" s="306">
        <f t="shared" ca="1" si="136"/>
        <v>0</v>
      </c>
      <c r="S287" s="307">
        <f t="shared" ca="1" si="137"/>
        <v>3.0118999999999994</v>
      </c>
      <c r="T287" s="304">
        <f t="shared" ca="1" si="117"/>
        <v>29.546738999999995</v>
      </c>
      <c r="U287" s="311">
        <f t="shared" ca="1" si="118"/>
        <v>0</v>
      </c>
      <c r="V287" s="306">
        <f t="shared" ca="1" si="119"/>
        <v>1.1174213754451225</v>
      </c>
      <c r="W287" s="304">
        <f t="shared" ca="1" si="120"/>
        <v>11.920801708108037</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5.8433419245386382</v>
      </c>
      <c r="AH287" s="304">
        <f t="shared" ca="1" si="144"/>
        <v>-3.8913892411139828</v>
      </c>
    </row>
    <row r="288" spans="1:34" x14ac:dyDescent="0.2">
      <c r="A288" s="347">
        <f t="shared" ca="1" si="122"/>
        <v>0.1</v>
      </c>
      <c r="B288" s="304">
        <f t="shared" ca="1" si="123"/>
        <v>22.60000000000003</v>
      </c>
      <c r="D288" s="306">
        <f t="shared" ca="1" si="124"/>
        <v>-0.48275967201599534</v>
      </c>
      <c r="E288" s="307">
        <f t="shared" ca="1" si="125"/>
        <v>-5.8816514156485997</v>
      </c>
      <c r="F288" s="304">
        <f t="shared" ca="1" si="126"/>
        <v>5.9014303584915897</v>
      </c>
      <c r="G288" s="306">
        <f t="shared" ca="1" si="127"/>
        <v>8.7711177723052174</v>
      </c>
      <c r="H288" s="307">
        <f t="shared" ca="1" si="128"/>
        <v>-72.354004170226105</v>
      </c>
      <c r="I288" s="304">
        <f t="shared" ca="1" si="129"/>
        <v>72.883704807321266</v>
      </c>
      <c r="J288" s="306">
        <f t="shared" ca="1" si="130"/>
        <v>304.28407939094836</v>
      </c>
      <c r="K288" s="307">
        <f t="shared" ca="1" si="131"/>
        <v>911.3189639610224</v>
      </c>
      <c r="L288" s="304">
        <f t="shared" ca="1" si="116"/>
        <v>960.77627731214727</v>
      </c>
      <c r="M288" s="306">
        <f t="shared" ca="1" si="132"/>
        <v>-1.4501599166634389</v>
      </c>
      <c r="N288" s="304">
        <f t="shared" ca="1" si="133"/>
        <v>-83.088042843858233</v>
      </c>
      <c r="P288" s="310">
        <f t="shared" ca="1" si="134"/>
        <v>23</v>
      </c>
      <c r="Q288" s="304">
        <f t="shared" ca="1" si="135"/>
        <v>0</v>
      </c>
      <c r="R288" s="306">
        <f t="shared" ca="1" si="136"/>
        <v>0</v>
      </c>
      <c r="S288" s="307">
        <f t="shared" ca="1" si="137"/>
        <v>3.0118999999999994</v>
      </c>
      <c r="T288" s="304">
        <f t="shared" ca="1" si="117"/>
        <v>29.546738999999995</v>
      </c>
      <c r="U288" s="311">
        <f t="shared" ca="1" si="118"/>
        <v>0</v>
      </c>
      <c r="V288" s="306">
        <f t="shared" ca="1" si="119"/>
        <v>1.1182285684345195</v>
      </c>
      <c r="W288" s="304">
        <f t="shared" ca="1" si="120"/>
        <v>12.120893230577892</v>
      </c>
      <c r="Y288" s="314" t="str">
        <f t="shared" ca="1" si="138"/>
        <v/>
      </c>
      <c r="Z288" s="315" t="str">
        <f t="shared" ca="1" si="139"/>
        <v/>
      </c>
      <c r="AA288" s="316" t="str">
        <f t="shared" ca="1" si="140"/>
        <v/>
      </c>
      <c r="AC288" s="310" t="e">
        <f t="shared" ca="1" si="141"/>
        <v>#N/A</v>
      </c>
      <c r="AD288" s="323" t="e">
        <f t="shared" ca="1" si="142"/>
        <v>#N/A</v>
      </c>
      <c r="AE288" s="324" t="e">
        <f t="shared" ca="1" si="121"/>
        <v>#N/A</v>
      </c>
      <c r="AG288" s="306">
        <f t="shared" ca="1" si="143"/>
        <v>5.7788511419185973</v>
      </c>
      <c r="AH288" s="304">
        <f t="shared" ca="1" si="144"/>
        <v>-3.9579008958159432</v>
      </c>
    </row>
    <row r="289" spans="1:34" x14ac:dyDescent="0.2">
      <c r="A289" s="347">
        <f t="shared" ca="1" si="122"/>
        <v>0.1</v>
      </c>
      <c r="B289" s="304">
        <f t="shared" ca="1" si="123"/>
        <v>22.700000000000031</v>
      </c>
      <c r="D289" s="306">
        <f t="shared" ca="1" si="124"/>
        <v>-0.48430458337526339</v>
      </c>
      <c r="E289" s="307">
        <f t="shared" ca="1" si="125"/>
        <v>-5.8149133126639247</v>
      </c>
      <c r="F289" s="304">
        <f t="shared" ca="1" si="126"/>
        <v>5.8350465090926589</v>
      </c>
      <c r="G289" s="306">
        <f t="shared" ca="1" si="127"/>
        <v>8.7226873139676915</v>
      </c>
      <c r="H289" s="307">
        <f t="shared" ca="1" si="128"/>
        <v>-72.935495501492497</v>
      </c>
      <c r="I289" s="304">
        <f t="shared" ca="1" si="129"/>
        <v>73.455236559591071</v>
      </c>
      <c r="J289" s="306">
        <f t="shared" ca="1" si="130"/>
        <v>305.158769645262</v>
      </c>
      <c r="K289" s="307">
        <f t="shared" ca="1" si="131"/>
        <v>904.05448897743645</v>
      </c>
      <c r="L289" s="304">
        <f t="shared" ca="1" si="116"/>
        <v>954.16790646702418</v>
      </c>
      <c r="M289" s="306">
        <f t="shared" ca="1" si="132"/>
        <v>-1.4517671204043849</v>
      </c>
      <c r="N289" s="304">
        <f t="shared" ca="1" si="133"/>
        <v>-83.180128835032079</v>
      </c>
      <c r="P289" s="310">
        <f t="shared" ca="1" si="134"/>
        <v>23</v>
      </c>
      <c r="Q289" s="304">
        <f t="shared" ca="1" si="135"/>
        <v>0</v>
      </c>
      <c r="R289" s="306">
        <f t="shared" ca="1" si="136"/>
        <v>0</v>
      </c>
      <c r="S289" s="307">
        <f t="shared" ca="1" si="137"/>
        <v>3.0118999999999994</v>
      </c>
      <c r="T289" s="304">
        <f t="shared" ca="1" si="117"/>
        <v>29.546738999999995</v>
      </c>
      <c r="U289" s="311">
        <f t="shared" ca="1" si="118"/>
        <v>0</v>
      </c>
      <c r="V289" s="306">
        <f t="shared" ca="1" si="119"/>
        <v>1.1190428757893529</v>
      </c>
      <c r="W289" s="304">
        <f t="shared" ca="1" si="120"/>
        <v>12.320700808094614</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5.7143688103750288</v>
      </c>
      <c r="AH289" s="304">
        <f t="shared" ca="1" si="144"/>
        <v>-4.0243345498117113</v>
      </c>
    </row>
    <row r="290" spans="1:34" x14ac:dyDescent="0.2">
      <c r="A290" s="347">
        <f t="shared" ca="1" si="122"/>
        <v>0.1</v>
      </c>
      <c r="B290" s="304">
        <f t="shared" ca="1" si="123"/>
        <v>22.800000000000033</v>
      </c>
      <c r="D290" s="306">
        <f t="shared" ca="1" si="124"/>
        <v>-0.48576073349105653</v>
      </c>
      <c r="E290" s="307">
        <f t="shared" ca="1" si="125"/>
        <v>-5.7482701090745696</v>
      </c>
      <c r="F290" s="304">
        <f t="shared" ca="1" si="126"/>
        <v>5.7687583358190633</v>
      </c>
      <c r="G290" s="306">
        <f t="shared" ca="1" si="127"/>
        <v>8.6741112406185863</v>
      </c>
      <c r="H290" s="307">
        <f t="shared" ca="1" si="128"/>
        <v>-73.510322512399952</v>
      </c>
      <c r="I290" s="304">
        <f t="shared" ca="1" si="129"/>
        <v>74.020319654076616</v>
      </c>
      <c r="J290" s="306">
        <f t="shared" ca="1" si="130"/>
        <v>306.02860957299129</v>
      </c>
      <c r="K290" s="307">
        <f t="shared" ca="1" si="131"/>
        <v>896.73219807674184</v>
      </c>
      <c r="L290" s="304">
        <f t="shared" ca="1" si="116"/>
        <v>947.51366477994577</v>
      </c>
      <c r="M290" s="306">
        <f t="shared" ca="1" si="132"/>
        <v>-1.4533409067504393</v>
      </c>
      <c r="N290" s="304">
        <f t="shared" ca="1" si="133"/>
        <v>-83.270300150516306</v>
      </c>
      <c r="P290" s="310">
        <f t="shared" ca="1" si="134"/>
        <v>23</v>
      </c>
      <c r="Q290" s="304">
        <f t="shared" ca="1" si="135"/>
        <v>0</v>
      </c>
      <c r="R290" s="306">
        <f t="shared" ca="1" si="136"/>
        <v>0</v>
      </c>
      <c r="S290" s="307">
        <f t="shared" ca="1" si="137"/>
        <v>3.0118999999999994</v>
      </c>
      <c r="T290" s="304">
        <f t="shared" ca="1" si="117"/>
        <v>29.546738999999995</v>
      </c>
      <c r="U290" s="311">
        <f t="shared" ca="1" si="118"/>
        <v>0</v>
      </c>
      <c r="V290" s="306">
        <f t="shared" ca="1" si="119"/>
        <v>1.1198642369312548</v>
      </c>
      <c r="W290" s="304">
        <f t="shared" ca="1" si="120"/>
        <v>12.520176446241816</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5.6499142761243641</v>
      </c>
      <c r="AH290" s="304">
        <f t="shared" ca="1" si="144"/>
        <v>-4.0906739294447414</v>
      </c>
    </row>
    <row r="291" spans="1:34" x14ac:dyDescent="0.2">
      <c r="A291" s="347">
        <f t="shared" ca="1" si="122"/>
        <v>0.1</v>
      </c>
      <c r="B291" s="304">
        <f t="shared" ca="1" si="123"/>
        <v>22.900000000000034</v>
      </c>
      <c r="D291" s="306">
        <f t="shared" ca="1" si="124"/>
        <v>-0.48712894070864315</v>
      </c>
      <c r="E291" s="307">
        <f t="shared" ca="1" si="125"/>
        <v>-5.6817378019165865</v>
      </c>
      <c r="F291" s="304">
        <f t="shared" ca="1" si="126"/>
        <v>5.7025817885063121</v>
      </c>
      <c r="G291" s="306">
        <f t="shared" ca="1" si="127"/>
        <v>8.6253983465477226</v>
      </c>
      <c r="H291" s="307">
        <f t="shared" ca="1" si="128"/>
        <v>-74.078496292591609</v>
      </c>
      <c r="I291" s="304">
        <f t="shared" ca="1" si="129"/>
        <v>74.578958893297354</v>
      </c>
      <c r="J291" s="306">
        <f t="shared" ca="1" si="130"/>
        <v>306.89358505234958</v>
      </c>
      <c r="K291" s="307">
        <f t="shared" ca="1" si="131"/>
        <v>889.3527571364923</v>
      </c>
      <c r="L291" s="304">
        <f t="shared" ca="1" si="116"/>
        <v>940.81454026421397</v>
      </c>
      <c r="M291" s="306">
        <f t="shared" ca="1" si="132"/>
        <v>-1.454882347706995</v>
      </c>
      <c r="N291" s="304">
        <f t="shared" ca="1" si="133"/>
        <v>-83.358618211695557</v>
      </c>
      <c r="P291" s="310">
        <f t="shared" ca="1" si="134"/>
        <v>23</v>
      </c>
      <c r="Q291" s="304">
        <f t="shared" ca="1" si="135"/>
        <v>0</v>
      </c>
      <c r="R291" s="306">
        <f t="shared" ca="1" si="136"/>
        <v>0</v>
      </c>
      <c r="S291" s="307">
        <f t="shared" ca="1" si="137"/>
        <v>3.0118999999999994</v>
      </c>
      <c r="T291" s="304">
        <f t="shared" ca="1" si="117"/>
        <v>29.546738999999995</v>
      </c>
      <c r="U291" s="311">
        <f t="shared" ca="1" si="118"/>
        <v>0</v>
      </c>
      <c r="V291" s="306">
        <f t="shared" ca="1" si="119"/>
        <v>1.120692591325501</v>
      </c>
      <c r="W291" s="304">
        <f t="shared" ca="1" si="120"/>
        <v>12.719273179944153</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5.5855063793524327</v>
      </c>
      <c r="AH291" s="304">
        <f t="shared" ca="1" si="144"/>
        <v>-4.1569030997847936</v>
      </c>
    </row>
    <row r="292" spans="1:34" x14ac:dyDescent="0.2">
      <c r="A292" s="347">
        <f t="shared" ca="1" si="122"/>
        <v>0.1</v>
      </c>
      <c r="B292" s="304">
        <f t="shared" ca="1" si="123"/>
        <v>23.000000000000036</v>
      </c>
      <c r="D292" s="306">
        <f t="shared" ca="1" si="124"/>
        <v>-0.4884100494849587</v>
      </c>
      <c r="E292" s="307">
        <f t="shared" ca="1" si="125"/>
        <v>-5.6153320453869666</v>
      </c>
      <c r="F292" s="304">
        <f t="shared" ca="1" si="126"/>
        <v>5.636532476300272</v>
      </c>
      <c r="G292" s="306">
        <f t="shared" ca="1" si="127"/>
        <v>8.5765573415992264</v>
      </c>
      <c r="H292" s="307">
        <f t="shared" ca="1" si="128"/>
        <v>-74.6400294971303</v>
      </c>
      <c r="I292" s="304">
        <f t="shared" ca="1" si="129"/>
        <v>75.131160906552097</v>
      </c>
      <c r="J292" s="306">
        <f t="shared" ca="1" si="130"/>
        <v>307.75368283675692</v>
      </c>
      <c r="K292" s="307">
        <f t="shared" ca="1" si="131"/>
        <v>881.91683084700617</v>
      </c>
      <c r="L292" s="304">
        <f t="shared" ca="1" si="116"/>
        <v>934.07153143151413</v>
      </c>
      <c r="M292" s="306">
        <f t="shared" ca="1" si="132"/>
        <v>-1.4563924693008432</v>
      </c>
      <c r="N292" s="304">
        <f t="shared" ca="1" si="133"/>
        <v>-83.445141805574622</v>
      </c>
      <c r="P292" s="310">
        <f t="shared" ca="1" si="134"/>
        <v>23</v>
      </c>
      <c r="Q292" s="304">
        <f t="shared" ca="1" si="135"/>
        <v>0</v>
      </c>
      <c r="R292" s="306">
        <f t="shared" ca="1" si="136"/>
        <v>0</v>
      </c>
      <c r="S292" s="307">
        <f t="shared" ca="1" si="137"/>
        <v>3.0118999999999994</v>
      </c>
      <c r="T292" s="304">
        <f t="shared" ca="1" si="117"/>
        <v>29.546738999999995</v>
      </c>
      <c r="U292" s="311">
        <f t="shared" ca="1" si="118"/>
        <v>0</v>
      </c>
      <c r="V292" s="306">
        <f t="shared" ca="1" si="119"/>
        <v>1.1215278784951694</v>
      </c>
      <c r="W292" s="304">
        <f t="shared" ca="1" si="120"/>
        <v>12.917945081453054</v>
      </c>
      <c r="Y292" s="314" t="str">
        <f t="shared" ca="1" si="138"/>
        <v/>
      </c>
      <c r="Z292" s="315" t="str">
        <f t="shared" ca="1" si="139"/>
        <v/>
      </c>
      <c r="AA292" s="316" t="str">
        <f t="shared" ca="1" si="140"/>
        <v/>
      </c>
      <c r="AC292" s="310">
        <f t="shared" ca="1" si="141"/>
        <v>23.000000000000036</v>
      </c>
      <c r="AD292" s="323">
        <f t="shared" ca="1" si="142"/>
        <v>307.75368283675692</v>
      </c>
      <c r="AE292" s="324" t="e">
        <f t="shared" ca="1" si="121"/>
        <v>#N/A</v>
      </c>
      <c r="AG292" s="306">
        <f t="shared" ca="1" si="143"/>
        <v>5.5211634619588494</v>
      </c>
      <c r="AH292" s="304">
        <f t="shared" ca="1" si="144"/>
        <v>-4.223006467659669</v>
      </c>
    </row>
    <row r="293" spans="1:34" x14ac:dyDescent="0.2">
      <c r="A293" s="347">
        <f t="shared" ca="1" si="122"/>
        <v>0.1</v>
      </c>
      <c r="B293" s="304">
        <f t="shared" ca="1" si="123"/>
        <v>23.100000000000037</v>
      </c>
      <c r="D293" s="306">
        <f t="shared" ca="1" si="124"/>
        <v>-0.489604929180946</v>
      </c>
      <c r="E293" s="307">
        <f t="shared" ca="1" si="125"/>
        <v>-5.5490681481537196</v>
      </c>
      <c r="F293" s="304">
        <f t="shared" ca="1" si="126"/>
        <v>5.5706256649978219</v>
      </c>
      <c r="G293" s="306">
        <f t="shared" ca="1" si="127"/>
        <v>8.5275968486811315</v>
      </c>
      <c r="H293" s="307">
        <f t="shared" ca="1" si="128"/>
        <v>-75.194936311945668</v>
      </c>
      <c r="I293" s="304">
        <f t="shared" ca="1" si="129"/>
        <v>75.676934101291408</v>
      </c>
      <c r="J293" s="306">
        <f t="shared" ca="1" si="130"/>
        <v>308.60889054627091</v>
      </c>
      <c r="K293" s="307">
        <f t="shared" ca="1" si="131"/>
        <v>874.42508255655241</v>
      </c>
      <c r="L293" s="304">
        <f t="shared" ca="1" si="116"/>
        <v>927.28564764490648</v>
      </c>
      <c r="M293" s="306">
        <f t="shared" ca="1" si="132"/>
        <v>-1.457872254001197</v>
      </c>
      <c r="N293" s="304">
        <f t="shared" ca="1" si="133"/>
        <v>-83.529927223492933</v>
      </c>
      <c r="P293" s="310">
        <f t="shared" ca="1" si="134"/>
        <v>23</v>
      </c>
      <c r="Q293" s="304">
        <f t="shared" ca="1" si="135"/>
        <v>0</v>
      </c>
      <c r="R293" s="306">
        <f t="shared" ca="1" si="136"/>
        <v>0</v>
      </c>
      <c r="S293" s="307">
        <f t="shared" ca="1" si="137"/>
        <v>3.0118999999999994</v>
      </c>
      <c r="T293" s="304">
        <f t="shared" ca="1" si="117"/>
        <v>29.546738999999995</v>
      </c>
      <c r="U293" s="311">
        <f t="shared" ca="1" si="118"/>
        <v>0</v>
      </c>
      <c r="V293" s="306">
        <f t="shared" ca="1" si="119"/>
        <v>1.1223700380350221</v>
      </c>
      <c r="W293" s="304">
        <f t="shared" ca="1" si="120"/>
        <v>13.116147267209518</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5.4569033748841722</v>
      </c>
      <c r="AH293" s="304">
        <f t="shared" ca="1" si="144"/>
        <v>-4.2889687843066024</v>
      </c>
    </row>
    <row r="294" spans="1:34" x14ac:dyDescent="0.2">
      <c r="A294" s="347">
        <f t="shared" ca="1" si="122"/>
        <v>0.1</v>
      </c>
      <c r="B294" s="304">
        <f t="shared" ca="1" si="123"/>
        <v>23.200000000000038</v>
      </c>
      <c r="D294" s="306">
        <f t="shared" ca="1" si="124"/>
        <v>-0.49071447286853509</v>
      </c>
      <c r="E294" s="307">
        <f t="shared" ca="1" si="125"/>
        <v>-5.4829610710423893</v>
      </c>
      <c r="F294" s="304">
        <f t="shared" ca="1" si="126"/>
        <v>5.5048762747630349</v>
      </c>
      <c r="G294" s="306">
        <f t="shared" ca="1" si="127"/>
        <v>8.4785254013942772</v>
      </c>
      <c r="H294" s="307">
        <f t="shared" ca="1" si="128"/>
        <v>-75.743232419049903</v>
      </c>
      <c r="I294" s="304">
        <f t="shared" ca="1" si="129"/>
        <v>76.216288615153005</v>
      </c>
      <c r="J294" s="306">
        <f t="shared" ca="1" si="130"/>
        <v>309.45919665877466</v>
      </c>
      <c r="K294" s="307">
        <f t="shared" ca="1" si="131"/>
        <v>866.87817412000265</v>
      </c>
      <c r="L294" s="304">
        <f t="shared" ca="1" si="116"/>
        <v>920.45790950065918</v>
      </c>
      <c r="M294" s="306">
        <f t="shared" ca="1" si="132"/>
        <v>-1.4593226429903781</v>
      </c>
      <c r="N294" s="304">
        <f t="shared" ca="1" si="133"/>
        <v>-83.613028391225257</v>
      </c>
      <c r="P294" s="310">
        <f t="shared" ca="1" si="134"/>
        <v>23</v>
      </c>
      <c r="Q294" s="304">
        <f t="shared" ca="1" si="135"/>
        <v>0</v>
      </c>
      <c r="R294" s="306">
        <f t="shared" ca="1" si="136"/>
        <v>0</v>
      </c>
      <c r="S294" s="307">
        <f t="shared" ca="1" si="137"/>
        <v>3.0118999999999994</v>
      </c>
      <c r="T294" s="304">
        <f t="shared" ca="1" si="117"/>
        <v>29.546738999999995</v>
      </c>
      <c r="U294" s="311">
        <f t="shared" ca="1" si="118"/>
        <v>0</v>
      </c>
      <c r="V294" s="306">
        <f t="shared" ca="1" si="119"/>
        <v>1.1232190096251149</v>
      </c>
      <c r="W294" s="304">
        <f t="shared" ca="1" si="120"/>
        <v>13.313835903608053</v>
      </c>
      <c r="Y294" s="314" t="str">
        <f t="shared" ca="1" si="138"/>
        <v/>
      </c>
      <c r="Z294" s="315" t="str">
        <f t="shared" ca="1" si="139"/>
        <v/>
      </c>
      <c r="AA294" s="316" t="str">
        <f t="shared" ca="1" si="140"/>
        <v/>
      </c>
      <c r="AC294" s="310" t="e">
        <f t="shared" ca="1" si="141"/>
        <v>#N/A</v>
      </c>
      <c r="AD294" s="323" t="e">
        <f t="shared" ca="1" si="142"/>
        <v>#N/A</v>
      </c>
      <c r="AE294" s="324" t="e">
        <f t="shared" ca="1" si="121"/>
        <v>#N/A</v>
      </c>
      <c r="AG294" s="306">
        <f t="shared" ca="1" si="143"/>
        <v>5.3927434850787614</v>
      </c>
      <c r="AH294" s="304">
        <f t="shared" ca="1" si="144"/>
        <v>-4.3547751476508259</v>
      </c>
    </row>
    <row r="295" spans="1:34" x14ac:dyDescent="0.2">
      <c r="A295" s="347">
        <f t="shared" ca="1" si="122"/>
        <v>0.1</v>
      </c>
      <c r="B295" s="304">
        <f t="shared" ca="1" si="123"/>
        <v>23.30000000000004</v>
      </c>
      <c r="D295" s="306">
        <f t="shared" ca="1" si="124"/>
        <v>-0.49173959615273993</v>
      </c>
      <c r="E295" s="307">
        <f t="shared" ca="1" si="125"/>
        <v>-5.4170254250908236</v>
      </c>
      <c r="F295" s="304">
        <f t="shared" ca="1" si="126"/>
        <v>5.4392988782107645</v>
      </c>
      <c r="G295" s="306">
        <f t="shared" ca="1" si="127"/>
        <v>8.4293514417790032</v>
      </c>
      <c r="H295" s="307">
        <f t="shared" ca="1" si="128"/>
        <v>-76.284934961558989</v>
      </c>
      <c r="I295" s="304">
        <f t="shared" ca="1" si="129"/>
        <v>76.74923626863206</v>
      </c>
      <c r="J295" s="306">
        <f t="shared" ca="1" si="130"/>
        <v>310.30459050093333</v>
      </c>
      <c r="K295" s="307">
        <f t="shared" ca="1" si="131"/>
        <v>859.27676575097223</v>
      </c>
      <c r="L295" s="304">
        <f t="shared" ca="1" si="116"/>
        <v>913.58934924034827</v>
      </c>
      <c r="M295" s="306">
        <f t="shared" ca="1" si="132"/>
        <v>-1.4607445382948803</v>
      </c>
      <c r="N295" s="304">
        <f t="shared" ca="1" si="133"/>
        <v>-83.694496991082701</v>
      </c>
      <c r="P295" s="310">
        <f t="shared" ca="1" si="134"/>
        <v>23</v>
      </c>
      <c r="Q295" s="304">
        <f t="shared" ca="1" si="135"/>
        <v>0</v>
      </c>
      <c r="R295" s="306">
        <f t="shared" ca="1" si="136"/>
        <v>0</v>
      </c>
      <c r="S295" s="307">
        <f t="shared" ca="1" si="137"/>
        <v>3.0118999999999994</v>
      </c>
      <c r="T295" s="304">
        <f t="shared" ca="1" si="117"/>
        <v>29.546738999999995</v>
      </c>
      <c r="U295" s="311">
        <f t="shared" ca="1" si="118"/>
        <v>0</v>
      </c>
      <c r="V295" s="306">
        <f t="shared" ca="1" si="119"/>
        <v>1.1240747330441259</v>
      </c>
      <c r="W295" s="304">
        <f t="shared" ca="1" si="120"/>
        <v>13.510968211686151</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5.3287006821657101</v>
      </c>
      <c r="AH295" s="304">
        <f t="shared" ca="1" si="144"/>
        <v>-4.4204110042192823</v>
      </c>
    </row>
    <row r="296" spans="1:34" x14ac:dyDescent="0.2">
      <c r="A296" s="347">
        <f t="shared" ca="1" si="122"/>
        <v>0.1</v>
      </c>
      <c r="B296" s="304">
        <f t="shared" ca="1" si="123"/>
        <v>23.400000000000041</v>
      </c>
      <c r="D296" s="306">
        <f t="shared" ca="1" si="124"/>
        <v>-0.49268123600937008</v>
      </c>
      <c r="E296" s="307">
        <f t="shared" ca="1" si="125"/>
        <v>-5.3512754699638894</v>
      </c>
      <c r="F296" s="304">
        <f t="shared" ca="1" si="126"/>
        <v>5.3739076988494103</v>
      </c>
      <c r="G296" s="306">
        <f t="shared" ca="1" si="127"/>
        <v>8.3800833181780661</v>
      </c>
      <c r="H296" s="307">
        <f t="shared" ca="1" si="128"/>
        <v>-76.820062508555381</v>
      </c>
      <c r="I296" s="304">
        <f t="shared" ca="1" si="129"/>
        <v>77.275790518363266</v>
      </c>
      <c r="J296" s="306">
        <f t="shared" ca="1" si="130"/>
        <v>311.14506223893119</v>
      </c>
      <c r="K296" s="307">
        <f t="shared" ca="1" si="131"/>
        <v>851.62151587746655</v>
      </c>
      <c r="L296" s="304">
        <f t="shared" ca="1" si="116"/>
        <v>906.68101119473238</v>
      </c>
      <c r="M296" s="306">
        <f t="shared" ca="1" si="132"/>
        <v>-1.4621388047866681</v>
      </c>
      <c r="N296" s="304">
        <f t="shared" ca="1" si="133"/>
        <v>-83.77438257657866</v>
      </c>
      <c r="P296" s="310">
        <f t="shared" ca="1" si="134"/>
        <v>23</v>
      </c>
      <c r="Q296" s="304">
        <f t="shared" ca="1" si="135"/>
        <v>0</v>
      </c>
      <c r="R296" s="306">
        <f t="shared" ca="1" si="136"/>
        <v>0</v>
      </c>
      <c r="S296" s="307">
        <f t="shared" ca="1" si="137"/>
        <v>3.0118999999999994</v>
      </c>
      <c r="T296" s="304">
        <f t="shared" ca="1" si="117"/>
        <v>29.546738999999995</v>
      </c>
      <c r="U296" s="311">
        <f t="shared" ca="1" si="118"/>
        <v>0</v>
      </c>
      <c r="V296" s="306">
        <f t="shared" ca="1" si="119"/>
        <v>1.1249371481824066</v>
      </c>
      <c r="W296" s="304">
        <f t="shared" ca="1" si="120"/>
        <v>13.707502470765029</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5.2647913848444885</v>
      </c>
      <c r="AH296" s="304">
        <f t="shared" ca="1" si="144"/>
        <v>-4.485862150697618</v>
      </c>
    </row>
    <row r="297" spans="1:34" x14ac:dyDescent="0.2">
      <c r="A297" s="347">
        <f t="shared" ca="1" si="122"/>
        <v>0.1</v>
      </c>
      <c r="B297" s="304">
        <f t="shared" ca="1" si="123"/>
        <v>23.500000000000043</v>
      </c>
      <c r="D297" s="306">
        <f t="shared" ca="1" si="124"/>
        <v>-0.49354034963886118</v>
      </c>
      <c r="E297" s="307">
        <f t="shared" ca="1" si="125"/>
        <v>-5.2857251127194642</v>
      </c>
      <c r="F297" s="304">
        <f t="shared" ca="1" si="126"/>
        <v>5.3087166098742582</v>
      </c>
      <c r="G297" s="306">
        <f t="shared" ca="1" si="127"/>
        <v>8.3307292832141808</v>
      </c>
      <c r="H297" s="307">
        <f t="shared" ca="1" si="128"/>
        <v>-77.348635019827327</v>
      </c>
      <c r="I297" s="304">
        <f t="shared" ca="1" si="129"/>
        <v>77.795966410994993</v>
      </c>
      <c r="J297" s="306">
        <f t="shared" ca="1" si="130"/>
        <v>311.98060286900079</v>
      </c>
      <c r="K297" s="307">
        <f t="shared" ca="1" si="131"/>
        <v>843.91308100104743</v>
      </c>
      <c r="L297" s="304">
        <f t="shared" ca="1" si="116"/>
        <v>899.7339522609924</v>
      </c>
      <c r="M297" s="306">
        <f t="shared" ca="1" si="132"/>
        <v>-1.4635062720637892</v>
      </c>
      <c r="N297" s="304">
        <f t="shared" ca="1" si="133"/>
        <v>-83.85273268017994</v>
      </c>
      <c r="P297" s="310">
        <f t="shared" ca="1" si="134"/>
        <v>23</v>
      </c>
      <c r="Q297" s="304">
        <f t="shared" ca="1" si="135"/>
        <v>0</v>
      </c>
      <c r="R297" s="306">
        <f t="shared" ca="1" si="136"/>
        <v>0</v>
      </c>
      <c r="S297" s="307">
        <f t="shared" ca="1" si="137"/>
        <v>3.0118999999999994</v>
      </c>
      <c r="T297" s="304">
        <f t="shared" ca="1" si="117"/>
        <v>29.546738999999995</v>
      </c>
      <c r="U297" s="311">
        <f t="shared" ca="1" si="118"/>
        <v>0</v>
      </c>
      <c r="V297" s="306">
        <f t="shared" ca="1" si="119"/>
        <v>1.12580619505475</v>
      </c>
      <c r="W297" s="304">
        <f t="shared" ca="1" si="120"/>
        <v>13.903398021067746</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5.2010315470766457</v>
      </c>
      <c r="AH297" s="304">
        <f t="shared" ca="1" si="144"/>
        <v>-4.5511147351389596</v>
      </c>
    </row>
    <row r="298" spans="1:34" x14ac:dyDescent="0.2">
      <c r="A298" s="347">
        <f t="shared" ca="1" si="122"/>
        <v>0.1</v>
      </c>
      <c r="B298" s="304">
        <f t="shared" ca="1" si="123"/>
        <v>23.600000000000044</v>
      </c>
      <c r="D298" s="306">
        <f t="shared" ca="1" si="124"/>
        <v>-0.49431791333668562</v>
      </c>
      <c r="E298" s="307">
        <f t="shared" ca="1" si="125"/>
        <v>-5.2203879069168222</v>
      </c>
      <c r="F298" s="304">
        <f t="shared" ca="1" si="126"/>
        <v>5.2437391333025838</v>
      </c>
      <c r="G298" s="306">
        <f t="shared" ca="1" si="127"/>
        <v>8.2812974918805118</v>
      </c>
      <c r="H298" s="307">
        <f t="shared" ca="1" si="128"/>
        <v>-77.870673810519008</v>
      </c>
      <c r="I298" s="304">
        <f t="shared" ca="1" si="129"/>
        <v>78.309780537639597</v>
      </c>
      <c r="J298" s="306">
        <f t="shared" ca="1" si="130"/>
        <v>312.81120420775551</v>
      </c>
      <c r="K298" s="307">
        <f t="shared" ca="1" si="131"/>
        <v>836.1521155595301</v>
      </c>
      <c r="L298" s="304">
        <f t="shared" ca="1" si="116"/>
        <v>892.74924241501537</v>
      </c>
      <c r="M298" s="306">
        <f t="shared" ca="1" si="132"/>
        <v>-1.4648477362186563</v>
      </c>
      <c r="N298" s="304">
        <f t="shared" ca="1" si="133"/>
        <v>-83.929592914621907</v>
      </c>
      <c r="P298" s="310">
        <f t="shared" ca="1" si="134"/>
        <v>23</v>
      </c>
      <c r="Q298" s="304">
        <f t="shared" ca="1" si="135"/>
        <v>0</v>
      </c>
      <c r="R298" s="306">
        <f t="shared" ca="1" si="136"/>
        <v>0</v>
      </c>
      <c r="S298" s="307">
        <f t="shared" ca="1" si="137"/>
        <v>3.0118999999999994</v>
      </c>
      <c r="T298" s="304">
        <f t="shared" ca="1" si="117"/>
        <v>29.546738999999995</v>
      </c>
      <c r="U298" s="311">
        <f t="shared" ca="1" si="118"/>
        <v>0</v>
      </c>
      <c r="V298" s="306">
        <f t="shared" ca="1" si="119"/>
        <v>1.1266818138128747</v>
      </c>
      <c r="W298" s="304">
        <f t="shared" ca="1" si="120"/>
        <v>14.098615265341619</v>
      </c>
      <c r="Y298" s="314" t="str">
        <f t="shared" ca="1" si="138"/>
        <v/>
      </c>
      <c r="Z298" s="315" t="str">
        <f t="shared" ca="1" si="139"/>
        <v/>
      </c>
      <c r="AA298" s="316" t="str">
        <f t="shared" ca="1" si="140"/>
        <v/>
      </c>
      <c r="AC298" s="310" t="e">
        <f t="shared" ca="1" si="141"/>
        <v>#N/A</v>
      </c>
      <c r="AD298" s="323" t="e">
        <f t="shared" ca="1" si="142"/>
        <v>#N/A</v>
      </c>
      <c r="AE298" s="324" t="e">
        <f t="shared" ca="1" si="121"/>
        <v>#N/A</v>
      </c>
      <c r="AG298" s="306">
        <f t="shared" ca="1" si="143"/>
        <v>5.137436664090238</v>
      </c>
      <c r="AH298" s="304">
        <f t="shared" ca="1" si="144"/>
        <v>-4.6161552578331779</v>
      </c>
    </row>
    <row r="299" spans="1:34" x14ac:dyDescent="0.2">
      <c r="A299" s="347">
        <f t="shared" ca="1" si="122"/>
        <v>0.1</v>
      </c>
      <c r="B299" s="304">
        <f t="shared" ca="1" si="123"/>
        <v>23.700000000000045</v>
      </c>
      <c r="D299" s="306">
        <f t="shared" ca="1" si="124"/>
        <v>-0.49501492138084696</v>
      </c>
      <c r="E299" s="307">
        <f t="shared" ca="1" si="125"/>
        <v>-5.1552770520583726</v>
      </c>
      <c r="F299" s="304">
        <f t="shared" ca="1" si="126"/>
        <v>5.1789884394415626</v>
      </c>
      <c r="G299" s="306">
        <f t="shared" ca="1" si="127"/>
        <v>8.2317959997424275</v>
      </c>
      <c r="H299" s="307">
        <f t="shared" ca="1" si="128"/>
        <v>-78.386201515724849</v>
      </c>
      <c r="I299" s="304">
        <f t="shared" ca="1" si="129"/>
        <v>78.81725098888694</v>
      </c>
      <c r="J299" s="306">
        <f t="shared" ca="1" si="130"/>
        <v>313.63685888233664</v>
      </c>
      <c r="K299" s="307">
        <f t="shared" ca="1" si="131"/>
        <v>828.3392717932179</v>
      </c>
      <c r="L299" s="304">
        <f t="shared" ca="1" si="116"/>
        <v>885.72796526049535</v>
      </c>
      <c r="M299" s="306">
        <f t="shared" ca="1" si="132"/>
        <v>-1.4661639615017135</v>
      </c>
      <c r="N299" s="304">
        <f t="shared" ca="1" si="133"/>
        <v>-84.005007068229489</v>
      </c>
      <c r="P299" s="310">
        <f t="shared" ca="1" si="134"/>
        <v>23</v>
      </c>
      <c r="Q299" s="304">
        <f t="shared" ca="1" si="135"/>
        <v>0</v>
      </c>
      <c r="R299" s="306">
        <f t="shared" ca="1" si="136"/>
        <v>0</v>
      </c>
      <c r="S299" s="307">
        <f t="shared" ca="1" si="137"/>
        <v>3.0118999999999994</v>
      </c>
      <c r="T299" s="304">
        <f t="shared" ca="1" si="117"/>
        <v>29.546738999999995</v>
      </c>
      <c r="U299" s="311">
        <f t="shared" ca="1" si="118"/>
        <v>0</v>
      </c>
      <c r="V299" s="306">
        <f t="shared" ca="1" si="119"/>
        <v>1.1275639447576244</v>
      </c>
      <c r="W299" s="304">
        <f t="shared" ca="1" si="120"/>
        <v>14.293115669512392</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5.0740217782353865</v>
      </c>
      <c r="AH299" s="304">
        <f t="shared" ca="1" si="144"/>
        <v>-4.6809705718455534</v>
      </c>
    </row>
    <row r="300" spans="1:34" x14ac:dyDescent="0.2">
      <c r="A300" s="347">
        <f t="shared" ca="1" si="122"/>
        <v>0.1</v>
      </c>
      <c r="B300" s="304">
        <f t="shared" ca="1" si="123"/>
        <v>23.800000000000047</v>
      </c>
      <c r="D300" s="306">
        <f t="shared" ca="1" si="124"/>
        <v>-0.49563238493689088</v>
      </c>
      <c r="E300" s="307">
        <f t="shared" ca="1" si="125"/>
        <v>-5.0904053933554652</v>
      </c>
      <c r="F300" s="304">
        <f t="shared" ca="1" si="126"/>
        <v>5.1144773466797799</v>
      </c>
      <c r="G300" s="306">
        <f t="shared" ca="1" si="127"/>
        <v>8.1822327612487378</v>
      </c>
      <c r="H300" s="307">
        <f t="shared" ca="1" si="128"/>
        <v>-78.895242055060393</v>
      </c>
      <c r="I300" s="304">
        <f t="shared" ca="1" si="129"/>
        <v>79.318397310370713</v>
      </c>
      <c r="J300" s="306">
        <f t="shared" ca="1" si="130"/>
        <v>314.45756032038622</v>
      </c>
      <c r="K300" s="307">
        <f t="shared" ca="1" si="131"/>
        <v>820.47519961467867</v>
      </c>
      <c r="L300" s="304">
        <f t="shared" ca="1" si="116"/>
        <v>878.67121861672251</v>
      </c>
      <c r="M300" s="306">
        <f t="shared" ca="1" si="132"/>
        <v>-1.467455681887597</v>
      </c>
      <c r="N300" s="304">
        <f t="shared" ca="1" si="133"/>
        <v>-84.079017194651627</v>
      </c>
      <c r="P300" s="310">
        <f t="shared" ca="1" si="134"/>
        <v>23</v>
      </c>
      <c r="Q300" s="304">
        <f t="shared" ca="1" si="135"/>
        <v>0</v>
      </c>
      <c r="R300" s="306">
        <f t="shared" ca="1" si="136"/>
        <v>0</v>
      </c>
      <c r="S300" s="307">
        <f t="shared" ca="1" si="137"/>
        <v>3.0118999999999994</v>
      </c>
      <c r="T300" s="304">
        <f t="shared" ca="1" si="117"/>
        <v>29.546738999999995</v>
      </c>
      <c r="U300" s="311">
        <f t="shared" ca="1" si="118"/>
        <v>0</v>
      </c>
      <c r="V300" s="306">
        <f t="shared" ca="1" si="119"/>
        <v>1.1284525283508822</v>
      </c>
      <c r="W300" s="304">
        <f t="shared" ca="1" si="120"/>
        <v>14.486861762398151</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5.0108014847195443</v>
      </c>
      <c r="AH300" s="304">
        <f t="shared" ca="1" si="144"/>
        <v>-4.7455478832339706</v>
      </c>
    </row>
    <row r="301" spans="1:34" x14ac:dyDescent="0.2">
      <c r="A301" s="347">
        <f t="shared" ca="1" si="122"/>
        <v>0.1</v>
      </c>
      <c r="B301" s="304">
        <f t="shared" ca="1" si="123"/>
        <v>23.900000000000048</v>
      </c>
      <c r="D301" s="306">
        <f t="shared" ca="1" si="124"/>
        <v>-0.49617133098089955</v>
      </c>
      <c r="E301" s="307">
        <f t="shared" ca="1" si="125"/>
        <v>-5.0257854218088411</v>
      </c>
      <c r="F301" s="304">
        <f t="shared" ca="1" si="126"/>
        <v>5.0502183215930012</v>
      </c>
      <c r="G301" s="306">
        <f t="shared" ca="1" si="127"/>
        <v>8.1326156281506474</v>
      </c>
      <c r="H301" s="307">
        <f t="shared" ca="1" si="128"/>
        <v>-79.397820597241278</v>
      </c>
      <c r="I301" s="304">
        <f t="shared" ca="1" si="129"/>
        <v>79.813240458879704</v>
      </c>
      <c r="J301" s="306">
        <f t="shared" ca="1" si="130"/>
        <v>315.27330273985621</v>
      </c>
      <c r="K301" s="307">
        <f t="shared" ca="1" si="131"/>
        <v>812.56054648206361</v>
      </c>
      <c r="L301" s="304">
        <f t="shared" ca="1" si="116"/>
        <v>871.58011514703969</v>
      </c>
      <c r="M301" s="306">
        <f t="shared" ca="1" si="132"/>
        <v>-1.4687236025503603</v>
      </c>
      <c r="N301" s="304">
        <f t="shared" ca="1" si="133"/>
        <v>-84.151663697385402</v>
      </c>
      <c r="P301" s="310">
        <f t="shared" ca="1" si="134"/>
        <v>23</v>
      </c>
      <c r="Q301" s="304">
        <f t="shared" ca="1" si="135"/>
        <v>0</v>
      </c>
      <c r="R301" s="306">
        <f t="shared" ca="1" si="136"/>
        <v>0</v>
      </c>
      <c r="S301" s="307">
        <f t="shared" ca="1" si="137"/>
        <v>3.0118999999999994</v>
      </c>
      <c r="T301" s="304">
        <f t="shared" ca="1" si="117"/>
        <v>29.546738999999995</v>
      </c>
      <c r="U301" s="311">
        <f t="shared" ca="1" si="118"/>
        <v>0</v>
      </c>
      <c r="V301" s="306">
        <f t="shared" ca="1" si="119"/>
        <v>1.1293475052271957</v>
      </c>
      <c r="W301" s="304">
        <f t="shared" ca="1" si="120"/>
        <v>14.679817134511364</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4.9477899372475829</v>
      </c>
      <c r="AH301" s="304">
        <f t="shared" ca="1" si="144"/>
        <v>-4.8098747509539344</v>
      </c>
    </row>
    <row r="302" spans="1:34" x14ac:dyDescent="0.2">
      <c r="A302" s="347">
        <f t="shared" ca="1" si="122"/>
        <v>0.1</v>
      </c>
      <c r="B302" s="304">
        <f t="shared" ca="1" si="123"/>
        <v>24.00000000000005</v>
      </c>
      <c r="D302" s="306">
        <f t="shared" ca="1" si="124"/>
        <v>-0.49663280124088266</v>
      </c>
      <c r="E302" s="307">
        <f t="shared" ca="1" si="125"/>
        <v>-4.9614292745941881</v>
      </c>
      <c r="F302" s="304">
        <f t="shared" ca="1" si="126"/>
        <v>4.9862234793547486</v>
      </c>
      <c r="G302" s="306">
        <f t="shared" ca="1" si="127"/>
        <v>8.0829523480265593</v>
      </c>
      <c r="H302" s="307">
        <f t="shared" ca="1" si="128"/>
        <v>-79.893963524700695</v>
      </c>
      <c r="I302" s="304">
        <f t="shared" ca="1" si="129"/>
        <v>80.301802759008311</v>
      </c>
      <c r="J302" s="306">
        <f t="shared" ca="1" si="130"/>
        <v>316.08408113866506</v>
      </c>
      <c r="K302" s="307">
        <f t="shared" ca="1" si="131"/>
        <v>804.5959572759665</v>
      </c>
      <c r="L302" s="304">
        <f t="shared" ca="1" si="116"/>
        <v>864.45578303005357</v>
      </c>
      <c r="M302" s="306">
        <f t="shared" ca="1" si="132"/>
        <v>-1.469968401253833</v>
      </c>
      <c r="N302" s="304">
        <f t="shared" ca="1" si="133"/>
        <v>-84.22298540943774</v>
      </c>
      <c r="P302" s="310">
        <f t="shared" ca="1" si="134"/>
        <v>23</v>
      </c>
      <c r="Q302" s="304">
        <f t="shared" ca="1" si="135"/>
        <v>0</v>
      </c>
      <c r="R302" s="306">
        <f t="shared" ca="1" si="136"/>
        <v>0</v>
      </c>
      <c r="S302" s="307">
        <f t="shared" ca="1" si="137"/>
        <v>3.0118999999999994</v>
      </c>
      <c r="T302" s="304">
        <f t="shared" ca="1" si="117"/>
        <v>29.546738999999995</v>
      </c>
      <c r="U302" s="311">
        <f t="shared" ca="1" si="118"/>
        <v>0</v>
      </c>
      <c r="V302" s="306">
        <f t="shared" ca="1" si="119"/>
        <v>1.1302488162051179</v>
      </c>
      <c r="W302" s="304">
        <f t="shared" ca="1" si="120"/>
        <v>14.87194643597798</v>
      </c>
      <c r="Y302" s="314" t="str">
        <f t="shared" ca="1" si="138"/>
        <v/>
      </c>
      <c r="Z302" s="315" t="str">
        <f t="shared" ca="1" si="139"/>
        <v/>
      </c>
      <c r="AA302" s="316" t="str">
        <f t="shared" ca="1" si="140"/>
        <v/>
      </c>
      <c r="AC302" s="310">
        <f t="shared" ca="1" si="141"/>
        <v>24.00000000000005</v>
      </c>
      <c r="AD302" s="323">
        <f t="shared" ca="1" si="142"/>
        <v>316.08408113866506</v>
      </c>
      <c r="AE302" s="324" t="e">
        <f t="shared" ca="1" si="121"/>
        <v>#N/A</v>
      </c>
      <c r="AG302" s="306">
        <f t="shared" ca="1" si="143"/>
        <v>4.8850008535886875</v>
      </c>
      <c r="AH302" s="304">
        <f t="shared" ca="1" si="144"/>
        <v>-4.8739390864608279</v>
      </c>
    </row>
    <row r="303" spans="1:34" x14ac:dyDescent="0.2">
      <c r="A303" s="347">
        <f t="shared" ca="1" si="122"/>
        <v>0.1</v>
      </c>
      <c r="B303" s="304">
        <f t="shared" ca="1" si="123"/>
        <v>24.100000000000051</v>
      </c>
      <c r="D303" s="306">
        <f t="shared" ca="1" si="124"/>
        <v>-0.49701785115698371</v>
      </c>
      <c r="E303" s="307">
        <f t="shared" ca="1" si="125"/>
        <v>-4.8973487357430701</v>
      </c>
      <c r="F303" s="304">
        <f t="shared" ca="1" si="126"/>
        <v>4.922504584442045</v>
      </c>
      <c r="G303" s="306">
        <f t="shared" ca="1" si="127"/>
        <v>8.0332505629108617</v>
      </c>
      <c r="H303" s="307">
        <f t="shared" ca="1" si="128"/>
        <v>-80.383698398275001</v>
      </c>
      <c r="I303" s="304">
        <f t="shared" ca="1" si="129"/>
        <v>80.784107860341848</v>
      </c>
      <c r="J303" s="306">
        <f t="shared" ca="1" si="130"/>
        <v>316.8898912842119</v>
      </c>
      <c r="K303" s="307">
        <f t="shared" ca="1" si="131"/>
        <v>796.58207417981771</v>
      </c>
      <c r="L303" s="304">
        <f t="shared" ca="1" si="116"/>
        <v>857.29936667580728</v>
      </c>
      <c r="M303" s="306">
        <f t="shared" ca="1" si="132"/>
        <v>-1.471190729662732</v>
      </c>
      <c r="N303" s="304">
        <f t="shared" ca="1" si="133"/>
        <v>-84.29301966844659</v>
      </c>
      <c r="P303" s="310">
        <f t="shared" ca="1" si="134"/>
        <v>23</v>
      </c>
      <c r="Q303" s="304">
        <f t="shared" ca="1" si="135"/>
        <v>0</v>
      </c>
      <c r="R303" s="306">
        <f t="shared" ca="1" si="136"/>
        <v>0</v>
      </c>
      <c r="S303" s="307">
        <f t="shared" ca="1" si="137"/>
        <v>3.0118999999999994</v>
      </c>
      <c r="T303" s="304">
        <f t="shared" ca="1" si="117"/>
        <v>29.546738999999995</v>
      </c>
      <c r="U303" s="311">
        <f t="shared" ca="1" si="118"/>
        <v>0</v>
      </c>
      <c r="V303" s="306">
        <f t="shared" ca="1" si="119"/>
        <v>1.1311564022982599</v>
      </c>
      <c r="W303" s="304">
        <f t="shared" ca="1" si="120"/>
        <v>15.06321537360254</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4.8224475210892255</v>
      </c>
      <c r="AH303" s="304">
        <f t="shared" ca="1" si="144"/>
        <v>-4.9377291530190188</v>
      </c>
    </row>
    <row r="304" spans="1:34" x14ac:dyDescent="0.2">
      <c r="A304" s="347">
        <f t="shared" ca="1" si="122"/>
        <v>0.1</v>
      </c>
      <c r="B304" s="304">
        <f t="shared" ca="1" si="123"/>
        <v>24.200000000000053</v>
      </c>
      <c r="D304" s="306">
        <f t="shared" ca="1" si="124"/>
        <v>-0.49732754886086172</v>
      </c>
      <c r="E304" s="307">
        <f t="shared" ca="1" si="125"/>
        <v>-4.8335552371095014</v>
      </c>
      <c r="F304" s="304">
        <f t="shared" ca="1" si="126"/>
        <v>4.8590730516266829</v>
      </c>
      <c r="G304" s="306">
        <f t="shared" ca="1" si="127"/>
        <v>7.983517808024776</v>
      </c>
      <c r="H304" s="307">
        <f t="shared" ca="1" si="128"/>
        <v>-80.867053921985956</v>
      </c>
      <c r="I304" s="304">
        <f t="shared" ca="1" si="129"/>
        <v>81.26018069517464</v>
      </c>
      <c r="J304" s="306">
        <f t="shared" ca="1" si="130"/>
        <v>317.69072970275869</v>
      </c>
      <c r="K304" s="307">
        <f t="shared" ca="1" si="131"/>
        <v>788.51953656380465</v>
      </c>
      <c r="L304" s="304">
        <f t="shared" ca="1" si="116"/>
        <v>850.11202748924131</v>
      </c>
      <c r="M304" s="306">
        <f t="shared" ca="1" si="132"/>
        <v>-1.4723912145797138</v>
      </c>
      <c r="N304" s="304">
        <f t="shared" ca="1" si="133"/>
        <v>-84.361802387558768</v>
      </c>
      <c r="P304" s="310">
        <f t="shared" ca="1" si="134"/>
        <v>23</v>
      </c>
      <c r="Q304" s="304">
        <f t="shared" ca="1" si="135"/>
        <v>0</v>
      </c>
      <c r="R304" s="306">
        <f t="shared" ca="1" si="136"/>
        <v>0</v>
      </c>
      <c r="S304" s="307">
        <f t="shared" ca="1" si="137"/>
        <v>3.0118999999999994</v>
      </c>
      <c r="T304" s="304">
        <f t="shared" ca="1" si="117"/>
        <v>29.546738999999995</v>
      </c>
      <c r="U304" s="311">
        <f t="shared" ca="1" si="118"/>
        <v>0</v>
      </c>
      <c r="V304" s="306">
        <f t="shared" ca="1" si="119"/>
        <v>1.1320702047260529</v>
      </c>
      <c r="W304" s="304">
        <f t="shared" ca="1" si="120"/>
        <v>15.253590707108716</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4.7601428021482635</v>
      </c>
      <c r="AH304" s="304">
        <f t="shared" ca="1" si="144"/>
        <v>-5.0012335647274293</v>
      </c>
    </row>
    <row r="305" spans="1:34" x14ac:dyDescent="0.2">
      <c r="A305" s="347">
        <f t="shared" ca="1" si="122"/>
        <v>0.1</v>
      </c>
      <c r="B305" s="304">
        <f t="shared" ca="1" si="123"/>
        <v>24.300000000000054</v>
      </c>
      <c r="D305" s="306">
        <f t="shared" ca="1" si="124"/>
        <v>-0.49756297417463713</v>
      </c>
      <c r="E305" s="307">
        <f t="shared" ca="1" si="125"/>
        <v>-4.7700598596122985</v>
      </c>
      <c r="F305" s="304">
        <f t="shared" ca="1" si="126"/>
        <v>4.7959399472422515</v>
      </c>
      <c r="G305" s="306">
        <f t="shared" ca="1" si="127"/>
        <v>7.9337615106073125</v>
      </c>
      <c r="H305" s="307">
        <f t="shared" ca="1" si="128"/>
        <v>-81.344059907947184</v>
      </c>
      <c r="I305" s="304">
        <f t="shared" ca="1" si="129"/>
        <v>81.730047436759108</v>
      </c>
      <c r="J305" s="306">
        <f t="shared" ca="1" si="130"/>
        <v>318.48659366869032</v>
      </c>
      <c r="K305" s="307">
        <f t="shared" ca="1" si="131"/>
        <v>780.40898087230801</v>
      </c>
      <c r="L305" s="304">
        <f t="shared" ca="1" si="116"/>
        <v>842.89494468340467</v>
      </c>
      <c r="M305" s="306">
        <f t="shared" ca="1" si="132"/>
        <v>-1.4735704591131851</v>
      </c>
      <c r="N305" s="304">
        <f t="shared" ca="1" si="133"/>
        <v>-84.429368122340549</v>
      </c>
      <c r="P305" s="310">
        <f t="shared" ca="1" si="134"/>
        <v>23</v>
      </c>
      <c r="Q305" s="304">
        <f t="shared" ca="1" si="135"/>
        <v>0</v>
      </c>
      <c r="R305" s="306">
        <f t="shared" ca="1" si="136"/>
        <v>0</v>
      </c>
      <c r="S305" s="307">
        <f t="shared" ca="1" si="137"/>
        <v>3.0118999999999994</v>
      </c>
      <c r="T305" s="304">
        <f t="shared" ca="1" si="117"/>
        <v>29.546738999999995</v>
      </c>
      <c r="U305" s="311">
        <f t="shared" ca="1" si="118"/>
        <v>0</v>
      </c>
      <c r="V305" s="306">
        <f t="shared" ca="1" si="119"/>
        <v>1.132990164924228</v>
      </c>
      <c r="W305" s="304">
        <f t="shared" ca="1" si="120"/>
        <v>15.443040244584857</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4.6980991396700356</v>
      </c>
      <c r="AH305" s="304">
        <f t="shared" ca="1" si="144"/>
        <v>-5.0644412852713296</v>
      </c>
    </row>
    <row r="306" spans="1:34" x14ac:dyDescent="0.2">
      <c r="A306" s="347">
        <f t="shared" ca="1" si="122"/>
        <v>0.1</v>
      </c>
      <c r="B306" s="304">
        <f t="shared" ca="1" si="123"/>
        <v>24.400000000000055</v>
      </c>
      <c r="D306" s="306">
        <f t="shared" ca="1" si="124"/>
        <v>-0.49772521762971567</v>
      </c>
      <c r="E306" s="307">
        <f t="shared" ca="1" si="125"/>
        <v>-4.7068733347432801</v>
      </c>
      <c r="F306" s="304">
        <f t="shared" ca="1" si="126"/>
        <v>4.7331159907170957</v>
      </c>
      <c r="G306" s="306">
        <f t="shared" ca="1" si="127"/>
        <v>7.8839889888443411</v>
      </c>
      <c r="H306" s="307">
        <f t="shared" ca="1" si="128"/>
        <v>-81.814747241421514</v>
      </c>
      <c r="I306" s="304">
        <f t="shared" ca="1" si="129"/>
        <v>82.193735458086508</v>
      </c>
      <c r="J306" s="306">
        <f t="shared" ca="1" si="130"/>
        <v>319.27748119366288</v>
      </c>
      <c r="K306" s="307">
        <f t="shared" ca="1" si="131"/>
        <v>772.25104051483959</v>
      </c>
      <c r="L306" s="304">
        <f t="shared" ca="1" si="116"/>
        <v>835.64931614500961</v>
      </c>
      <c r="M306" s="306">
        <f t="shared" ca="1" si="132"/>
        <v>-1.4747290437803291</v>
      </c>
      <c r="N306" s="304">
        <f t="shared" ca="1" si="133"/>
        <v>-84.495750133976458</v>
      </c>
      <c r="P306" s="310">
        <f t="shared" ca="1" si="134"/>
        <v>23</v>
      </c>
      <c r="Q306" s="304">
        <f t="shared" ca="1" si="135"/>
        <v>0</v>
      </c>
      <c r="R306" s="306">
        <f t="shared" ca="1" si="136"/>
        <v>0</v>
      </c>
      <c r="S306" s="307">
        <f t="shared" ca="1" si="137"/>
        <v>3.0118999999999994</v>
      </c>
      <c r="T306" s="304">
        <f t="shared" ca="1" si="117"/>
        <v>29.546738999999995</v>
      </c>
      <c r="U306" s="311">
        <f t="shared" ca="1" si="118"/>
        <v>0</v>
      </c>
      <c r="V306" s="306">
        <f t="shared" ca="1" si="119"/>
        <v>1.1339162245550032</v>
      </c>
      <c r="W306" s="304">
        <f t="shared" ca="1" si="120"/>
        <v>15.631532837164148</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4.6363285625056401</v>
      </c>
      <c r="AH306" s="304">
        <f t="shared" ca="1" si="144"/>
        <v>-5.1273416264101934</v>
      </c>
    </row>
    <row r="307" spans="1:34" x14ac:dyDescent="0.2">
      <c r="A307" s="347">
        <f t="shared" ca="1" si="122"/>
        <v>0.1</v>
      </c>
      <c r="B307" s="304">
        <f t="shared" ca="1" si="123"/>
        <v>24.500000000000057</v>
      </c>
      <c r="D307" s="306">
        <f t="shared" ca="1" si="124"/>
        <v>-0.49781537950580468</v>
      </c>
      <c r="E307" s="307">
        <f t="shared" ca="1" si="125"/>
        <v>-4.6440060463313957</v>
      </c>
      <c r="F307" s="304">
        <f t="shared" ca="1" si="126"/>
        <v>4.6706115563633706</v>
      </c>
      <c r="G307" s="306">
        <f t="shared" ca="1" si="127"/>
        <v>7.8342074508937607</v>
      </c>
      <c r="H307" s="307">
        <f t="shared" ca="1" si="128"/>
        <v>-82.279147846054656</v>
      </c>
      <c r="I307" s="304">
        <f t="shared" ca="1" si="129"/>
        <v>82.651273291199573</v>
      </c>
      <c r="J307" s="306">
        <f t="shared" ca="1" si="130"/>
        <v>320.06339101564976</v>
      </c>
      <c r="K307" s="307">
        <f t="shared" ca="1" si="131"/>
        <v>764.04634576046578</v>
      </c>
      <c r="L307" s="304">
        <f t="shared" ca="1" si="116"/>
        <v>828.37635935506876</v>
      </c>
      <c r="M307" s="306">
        <f t="shared" ca="1" si="132"/>
        <v>-1.4758675275494826</v>
      </c>
      <c r="N307" s="304">
        <f t="shared" ca="1" si="133"/>
        <v>-84.560980448993107</v>
      </c>
      <c r="P307" s="310">
        <f t="shared" ca="1" si="134"/>
        <v>23</v>
      </c>
      <c r="Q307" s="304">
        <f t="shared" ca="1" si="135"/>
        <v>0</v>
      </c>
      <c r="R307" s="306">
        <f t="shared" ca="1" si="136"/>
        <v>0</v>
      </c>
      <c r="S307" s="307">
        <f t="shared" ca="1" si="137"/>
        <v>3.0118999999999994</v>
      </c>
      <c r="T307" s="304">
        <f t="shared" ca="1" si="117"/>
        <v>29.546738999999995</v>
      </c>
      <c r="U307" s="311">
        <f t="shared" ca="1" si="118"/>
        <v>0</v>
      </c>
      <c r="V307" s="306">
        <f t="shared" ca="1" si="119"/>
        <v>1.1348483255169892</v>
      </c>
      <c r="W307" s="304">
        <f t="shared" ca="1" si="120"/>
        <v>15.819038372969166</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4.5748426908944033</v>
      </c>
      <c r="AH307" s="304">
        <f t="shared" ca="1" si="144"/>
        <v>-5.1899242462114117</v>
      </c>
    </row>
    <row r="308" spans="1:34" x14ac:dyDescent="0.2">
      <c r="A308" s="347">
        <f t="shared" ca="1" si="122"/>
        <v>0.1</v>
      </c>
      <c r="B308" s="304">
        <f t="shared" ca="1" si="123"/>
        <v>24.600000000000058</v>
      </c>
      <c r="D308" s="306">
        <f t="shared" ca="1" si="124"/>
        <v>-0.49783456889041294</v>
      </c>
      <c r="E308" s="307">
        <f t="shared" ca="1" si="125"/>
        <v>-4.5814680325527899</v>
      </c>
      <c r="F308" s="304">
        <f t="shared" ca="1" si="126"/>
        <v>4.608436675412328</v>
      </c>
      <c r="G308" s="306">
        <f t="shared" ca="1" si="127"/>
        <v>7.7844239940047197</v>
      </c>
      <c r="H308" s="307">
        <f t="shared" ca="1" si="128"/>
        <v>-82.737294649309931</v>
      </c>
      <c r="I308" s="304">
        <f t="shared" ca="1" si="129"/>
        <v>83.102690587039149</v>
      </c>
      <c r="J308" s="306">
        <f t="shared" ca="1" si="130"/>
        <v>320.84432258789468</v>
      </c>
      <c r="K308" s="307">
        <f t="shared" ca="1" si="131"/>
        <v>755.79552363569758</v>
      </c>
      <c r="L308" s="304">
        <f t="shared" ca="1" si="116"/>
        <v>821.07731236750374</v>
      </c>
      <c r="M308" s="306">
        <f t="shared" ca="1" si="132"/>
        <v>-1.476986448825703</v>
      </c>
      <c r="N308" s="304">
        <f t="shared" ca="1" si="133"/>
        <v>-84.625089915727926</v>
      </c>
      <c r="P308" s="310">
        <f t="shared" ca="1" si="134"/>
        <v>23</v>
      </c>
      <c r="Q308" s="304">
        <f t="shared" ca="1" si="135"/>
        <v>0</v>
      </c>
      <c r="R308" s="306">
        <f t="shared" ca="1" si="136"/>
        <v>0</v>
      </c>
      <c r="S308" s="307">
        <f t="shared" ca="1" si="137"/>
        <v>3.0118999999999994</v>
      </c>
      <c r="T308" s="304">
        <f t="shared" ca="1" si="117"/>
        <v>29.546738999999995</v>
      </c>
      <c r="U308" s="311">
        <f t="shared" ca="1" si="118"/>
        <v>0</v>
      </c>
      <c r="V308" s="306">
        <f t="shared" ca="1" si="119"/>
        <v>1.1357864099548085</v>
      </c>
      <c r="W308" s="304">
        <f t="shared" ca="1" si="120"/>
        <v>16.005527770350529</v>
      </c>
      <c r="Y308" s="314" t="str">
        <f t="shared" ca="1" si="138"/>
        <v/>
      </c>
      <c r="Z308" s="315" t="str">
        <f t="shared" ca="1" si="139"/>
        <v/>
      </c>
      <c r="AA308" s="316" t="str">
        <f t="shared" ca="1" si="140"/>
        <v/>
      </c>
      <c r="AC308" s="310" t="e">
        <f t="shared" ca="1" si="141"/>
        <v>#N/A</v>
      </c>
      <c r="AD308" s="323" t="e">
        <f t="shared" ca="1" si="142"/>
        <v>#N/A</v>
      </c>
      <c r="AE308" s="324" t="e">
        <f t="shared" ca="1" si="121"/>
        <v>#N/A</v>
      </c>
      <c r="AG308" s="306">
        <f t="shared" ca="1" si="143"/>
        <v>4.5136527419135639</v>
      </c>
      <c r="AH308" s="304">
        <f t="shared" ca="1" si="144"/>
        <v>-5.2521791470397989</v>
      </c>
    </row>
    <row r="309" spans="1:34" x14ac:dyDescent="0.2">
      <c r="A309" s="347">
        <f t="shared" ca="1" si="122"/>
        <v>0.1</v>
      </c>
      <c r="B309" s="304">
        <f t="shared" ca="1" si="123"/>
        <v>24.70000000000006</v>
      </c>
      <c r="D309" s="306">
        <f t="shared" ca="1" si="124"/>
        <v>-0.49778390275907392</v>
      </c>
      <c r="E309" s="307">
        <f t="shared" ca="1" si="125"/>
        <v>-4.5192689881768624</v>
      </c>
      <c r="F309" s="304">
        <f t="shared" ca="1" si="126"/>
        <v>4.5466010382859823</v>
      </c>
      <c r="G309" s="306">
        <f t="shared" ca="1" si="127"/>
        <v>7.7346456037288123</v>
      </c>
      <c r="H309" s="307">
        <f t="shared" ca="1" si="128"/>
        <v>-83.18922154812762</v>
      </c>
      <c r="I309" s="304">
        <f t="shared" ca="1" si="129"/>
        <v>83.548018075827159</v>
      </c>
      <c r="J309" s="306">
        <f t="shared" ca="1" si="130"/>
        <v>321.62027606778133</v>
      </c>
      <c r="K309" s="307">
        <f t="shared" ca="1" si="131"/>
        <v>747.49919782582572</v>
      </c>
      <c r="L309" s="304">
        <f t="shared" ca="1" si="116"/>
        <v>813.75343484876839</v>
      </c>
      <c r="M309" s="306">
        <f t="shared" ca="1" si="132"/>
        <v>-1.478086326383089</v>
      </c>
      <c r="N309" s="304">
        <f t="shared" ca="1" si="133"/>
        <v>-84.688108257747302</v>
      </c>
      <c r="P309" s="310">
        <f t="shared" ca="1" si="134"/>
        <v>23</v>
      </c>
      <c r="Q309" s="304">
        <f t="shared" ca="1" si="135"/>
        <v>0</v>
      </c>
      <c r="R309" s="306">
        <f t="shared" ca="1" si="136"/>
        <v>0</v>
      </c>
      <c r="S309" s="307">
        <f t="shared" ca="1" si="137"/>
        <v>3.0118999999999994</v>
      </c>
      <c r="T309" s="304">
        <f t="shared" ca="1" si="117"/>
        <v>29.546738999999995</v>
      </c>
      <c r="U309" s="311">
        <f t="shared" ca="1" si="118"/>
        <v>0</v>
      </c>
      <c r="V309" s="306">
        <f t="shared" ca="1" si="119"/>
        <v>1.1367304202684252</v>
      </c>
      <c r="W309" s="304">
        <f t="shared" ca="1" si="120"/>
        <v>16.190972970449323</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4.4527695349435819</v>
      </c>
      <c r="AH309" s="304">
        <f t="shared" ca="1" si="144"/>
        <v>-5.3140966733127035</v>
      </c>
    </row>
    <row r="310" spans="1:34" x14ac:dyDescent="0.2">
      <c r="A310" s="347">
        <f t="shared" ca="1" si="122"/>
        <v>0.1</v>
      </c>
      <c r="B310" s="304">
        <f t="shared" ca="1" si="123"/>
        <v>24.800000000000061</v>
      </c>
      <c r="D310" s="306">
        <f t="shared" ca="1" si="124"/>
        <v>-0.49766450507652982</v>
      </c>
      <c r="E310" s="307">
        <f t="shared" ca="1" si="125"/>
        <v>-4.4574182670383813</v>
      </c>
      <c r="F310" s="304">
        <f t="shared" ca="1" si="126"/>
        <v>4.4851139970953371</v>
      </c>
      <c r="G310" s="306">
        <f t="shared" ca="1" si="127"/>
        <v>7.6848791532211589</v>
      </c>
      <c r="H310" s="307">
        <f t="shared" ca="1" si="128"/>
        <v>-83.634963374831457</v>
      </c>
      <c r="I310" s="304">
        <f t="shared" ca="1" si="129"/>
        <v>83.987287527988499</v>
      </c>
      <c r="J310" s="306">
        <f t="shared" ca="1" si="130"/>
        <v>322.39125230562883</v>
      </c>
      <c r="K310" s="307">
        <f t="shared" ca="1" si="131"/>
        <v>739.15798857967775</v>
      </c>
      <c r="L310" s="304">
        <f t="shared" ca="1" si="116"/>
        <v>806.40600918169423</v>
      </c>
      <c r="M310" s="306">
        <f t="shared" ca="1" si="132"/>
        <v>-1.4791676602471657</v>
      </c>
      <c r="N310" s="304">
        <f t="shared" ca="1" si="133"/>
        <v>-84.750064124403465</v>
      </c>
      <c r="P310" s="310">
        <f t="shared" ca="1" si="134"/>
        <v>23</v>
      </c>
      <c r="Q310" s="304">
        <f t="shared" ca="1" si="135"/>
        <v>0</v>
      </c>
      <c r="R310" s="306">
        <f t="shared" ca="1" si="136"/>
        <v>0</v>
      </c>
      <c r="S310" s="307">
        <f t="shared" ca="1" si="137"/>
        <v>3.0118999999999994</v>
      </c>
      <c r="T310" s="304">
        <f t="shared" ca="1" si="117"/>
        <v>29.546738999999995</v>
      </c>
      <c r="U310" s="311">
        <f t="shared" ca="1" si="118"/>
        <v>0</v>
      </c>
      <c r="V310" s="306">
        <f t="shared" ca="1" si="119"/>
        <v>1.1376802991222001</v>
      </c>
      <c r="W310" s="304">
        <f t="shared" ca="1" si="120"/>
        <v>16.375346929113011</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4.3922034971548527</v>
      </c>
      <c r="AH310" s="304">
        <f t="shared" ca="1" si="144"/>
        <v>-5.3756675090306203</v>
      </c>
    </row>
    <row r="311" spans="1:34" x14ac:dyDescent="0.2">
      <c r="A311" s="347">
        <f t="shared" ca="1" si="122"/>
        <v>0.1</v>
      </c>
      <c r="B311" s="304">
        <f t="shared" ca="1" si="123"/>
        <v>24.900000000000063</v>
      </c>
      <c r="D311" s="306">
        <f t="shared" ca="1" si="124"/>
        <v>-0.49747750591908174</v>
      </c>
      <c r="E311" s="307">
        <f t="shared" ca="1" si="125"/>
        <v>-4.3959248847257015</v>
      </c>
      <c r="F311" s="304">
        <f t="shared" ca="1" si="126"/>
        <v>4.4239845683553352</v>
      </c>
      <c r="G311" s="306">
        <f t="shared" ca="1" si="127"/>
        <v>7.6351314026292503</v>
      </c>
      <c r="H311" s="307">
        <f t="shared" ca="1" si="128"/>
        <v>-84.074555863304028</v>
      </c>
      <c r="I311" s="304">
        <f t="shared" ca="1" si="129"/>
        <v>84.42053171561551</v>
      </c>
      <c r="J311" s="306">
        <f t="shared" ca="1" si="130"/>
        <v>323.15725283342135</v>
      </c>
      <c r="K311" s="307">
        <f t="shared" ca="1" si="131"/>
        <v>730.77251261777099</v>
      </c>
      <c r="L311" s="304">
        <f t="shared" ca="1" si="116"/>
        <v>799.03634163693346</v>
      </c>
      <c r="M311" s="306">
        <f t="shared" ca="1" si="132"/>
        <v>-1.4802309325304157</v>
      </c>
      <c r="N311" s="304">
        <f t="shared" ca="1" si="133"/>
        <v>-84.81098513870694</v>
      </c>
      <c r="P311" s="310">
        <f t="shared" ca="1" si="134"/>
        <v>23</v>
      </c>
      <c r="Q311" s="304">
        <f t="shared" ca="1" si="135"/>
        <v>0</v>
      </c>
      <c r="R311" s="306">
        <f t="shared" ca="1" si="136"/>
        <v>0</v>
      </c>
      <c r="S311" s="307">
        <f t="shared" ca="1" si="137"/>
        <v>3.0118999999999994</v>
      </c>
      <c r="T311" s="304">
        <f t="shared" ca="1" si="117"/>
        <v>29.546738999999995</v>
      </c>
      <c r="U311" s="311">
        <f t="shared" ca="1" si="118"/>
        <v>0</v>
      </c>
      <c r="V311" s="306">
        <f t="shared" ca="1" si="119"/>
        <v>1.138635989453658</v>
      </c>
      <c r="W311" s="304">
        <f t="shared" ca="1" si="120"/>
        <v>16.558623608194193</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4.3319646690204765</v>
      </c>
      <c r="AH311" s="304">
        <f t="shared" ca="1" si="144"/>
        <v>-5.4368826750931349</v>
      </c>
    </row>
    <row r="312" spans="1:34" x14ac:dyDescent="0.2">
      <c r="A312" s="347">
        <f t="shared" ca="1" si="122"/>
        <v>0.1</v>
      </c>
      <c r="B312" s="304">
        <f t="shared" ca="1" si="123"/>
        <v>25.000000000000064</v>
      </c>
      <c r="D312" s="306">
        <f t="shared" ca="1" si="124"/>
        <v>-0.49722404061826181</v>
      </c>
      <c r="E312" s="307">
        <f t="shared" ca="1" si="125"/>
        <v>-4.3347975214752577</v>
      </c>
      <c r="F312" s="304">
        <f t="shared" ca="1" si="126"/>
        <v>4.363221435906822</v>
      </c>
      <c r="G312" s="306">
        <f t="shared" ca="1" si="127"/>
        <v>7.5854089985674245</v>
      </c>
      <c r="H312" s="307">
        <f t="shared" ca="1" si="128"/>
        <v>-84.508035615451547</v>
      </c>
      <c r="I312" s="304">
        <f t="shared" ca="1" si="129"/>
        <v>84.847784374478366</v>
      </c>
      <c r="J312" s="306">
        <f t="shared" ca="1" si="130"/>
        <v>323.91827985348118</v>
      </c>
      <c r="K312" s="307">
        <f t="shared" ca="1" si="131"/>
        <v>722.34338304383323</v>
      </c>
      <c r="L312" s="304">
        <f t="shared" ca="1" si="116"/>
        <v>791.64576361555055</v>
      </c>
      <c r="M312" s="306">
        <f t="shared" ca="1" si="132"/>
        <v>-1.4812766082238193</v>
      </c>
      <c r="N312" s="304">
        <f t="shared" ca="1" si="133"/>
        <v>-84.870897942678383</v>
      </c>
      <c r="P312" s="310">
        <f t="shared" ca="1" si="134"/>
        <v>23</v>
      </c>
      <c r="Q312" s="304">
        <f t="shared" ca="1" si="135"/>
        <v>0</v>
      </c>
      <c r="R312" s="306">
        <f t="shared" ca="1" si="136"/>
        <v>0</v>
      </c>
      <c r="S312" s="307">
        <f t="shared" ca="1" si="137"/>
        <v>3.0118999999999994</v>
      </c>
      <c r="T312" s="304">
        <f t="shared" ca="1" si="117"/>
        <v>29.546738999999995</v>
      </c>
      <c r="U312" s="311">
        <f t="shared" ca="1" si="118"/>
        <v>0</v>
      </c>
      <c r="V312" s="306">
        <f t="shared" ca="1" si="119"/>
        <v>1.1395974344819761</v>
      </c>
      <c r="W312" s="304">
        <f t="shared" ca="1" si="120"/>
        <v>16.740777966261533</v>
      </c>
      <c r="Y312" s="314" t="str">
        <f t="shared" ca="1" si="138"/>
        <v/>
      </c>
      <c r="Z312" s="315" t="str">
        <f t="shared" ca="1" si="139"/>
        <v/>
      </c>
      <c r="AA312" s="316" t="str">
        <f t="shared" ca="1" si="140"/>
        <v/>
      </c>
      <c r="AC312" s="310">
        <f t="shared" ca="1" si="141"/>
        <v>25.000000000000064</v>
      </c>
      <c r="AD312" s="323">
        <f t="shared" ca="1" si="142"/>
        <v>323.91827985348118</v>
      </c>
      <c r="AE312" s="324" t="e">
        <f t="shared" ca="1" si="121"/>
        <v>#N/A</v>
      </c>
      <c r="AG312" s="306">
        <f t="shared" ca="1" si="143"/>
        <v>4.2720627098586066</v>
      </c>
      <c r="AH312" s="304">
        <f t="shared" ca="1" si="144"/>
        <v>-5.4977335264099727</v>
      </c>
    </row>
    <row r="313" spans="1:34" x14ac:dyDescent="0.2">
      <c r="A313" s="347">
        <f t="shared" ca="1" si="122"/>
        <v>0.1</v>
      </c>
      <c r="B313" s="304">
        <f t="shared" ca="1" si="123"/>
        <v>25.100000000000065</v>
      </c>
      <c r="D313" s="306">
        <f t="shared" ca="1" si="124"/>
        <v>-0.49690524892598714</v>
      </c>
      <c r="E313" s="307">
        <f t="shared" ca="1" si="125"/>
        <v>-4.2740445252625356</v>
      </c>
      <c r="F313" s="304">
        <f t="shared" ca="1" si="126"/>
        <v>4.3028329540358463</v>
      </c>
      <c r="G313" s="306">
        <f t="shared" ca="1" si="127"/>
        <v>7.5357184736748257</v>
      </c>
      <c r="H313" s="307">
        <f t="shared" ca="1" si="128"/>
        <v>-84.935440067977794</v>
      </c>
      <c r="I313" s="304">
        <f t="shared" ca="1" si="129"/>
        <v>85.269080166585198</v>
      </c>
      <c r="J313" s="306">
        <f t="shared" ca="1" si="130"/>
        <v>324.67433622709331</v>
      </c>
      <c r="K313" s="307">
        <f t="shared" ca="1" si="131"/>
        <v>713.87120925966178</v>
      </c>
      <c r="L313" s="304">
        <f t="shared" ca="1" si="116"/>
        <v>784.23563296649274</v>
      </c>
      <c r="M313" s="306">
        <f t="shared" ca="1" si="132"/>
        <v>-1.4823051359470718</v>
      </c>
      <c r="N313" s="304">
        <f t="shared" ca="1" si="133"/>
        <v>-84.929828240332938</v>
      </c>
      <c r="P313" s="310">
        <f t="shared" ca="1" si="134"/>
        <v>23</v>
      </c>
      <c r="Q313" s="304">
        <f t="shared" ca="1" si="135"/>
        <v>0</v>
      </c>
      <c r="R313" s="306">
        <f t="shared" ca="1" si="136"/>
        <v>0</v>
      </c>
      <c r="S313" s="307">
        <f t="shared" ca="1" si="137"/>
        <v>3.0118999999999994</v>
      </c>
      <c r="T313" s="304">
        <f t="shared" ca="1" si="117"/>
        <v>29.546738999999995</v>
      </c>
      <c r="U313" s="311">
        <f t="shared" ca="1" si="118"/>
        <v>0</v>
      </c>
      <c r="V313" s="306">
        <f t="shared" ca="1" si="119"/>
        <v>1.1405645777161961</v>
      </c>
      <c r="W313" s="304">
        <f t="shared" ca="1" si="120"/>
        <v>16.921785948751925</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4.2125069034069398</v>
      </c>
      <c r="AH313" s="304">
        <f t="shared" ca="1" si="144"/>
        <v>-5.5582117488168716</v>
      </c>
    </row>
    <row r="314" spans="1:34" x14ac:dyDescent="0.2">
      <c r="A314" s="347">
        <f t="shared" ca="1" si="122"/>
        <v>0.1</v>
      </c>
      <c r="B314" s="304">
        <f t="shared" ca="1" si="123"/>
        <v>25.200000000000067</v>
      </c>
      <c r="D314" s="306">
        <f t="shared" ca="1" si="124"/>
        <v>-0.49652227420131373</v>
      </c>
      <c r="E314" s="307">
        <f t="shared" ca="1" si="125"/>
        <v>-4.213673915079772</v>
      </c>
      <c r="F314" s="304">
        <f t="shared" ca="1" si="126"/>
        <v>4.2428271507806841</v>
      </c>
      <c r="G314" s="306">
        <f t="shared" ca="1" si="127"/>
        <v>7.4860662462546941</v>
      </c>
      <c r="H314" s="307">
        <f t="shared" ca="1" si="128"/>
        <v>-85.356807459485765</v>
      </c>
      <c r="I314" s="304">
        <f t="shared" ca="1" si="129"/>
        <v>85.684454643295936</v>
      </c>
      <c r="J314" s="306">
        <f t="shared" ca="1" si="130"/>
        <v>325.42542546308977</v>
      </c>
      <c r="K314" s="307">
        <f t="shared" ca="1" si="131"/>
        <v>705.3565968832886</v>
      </c>
      <c r="L314" s="304">
        <f t="shared" ca="1" si="116"/>
        <v>776.80733538285233</v>
      </c>
      <c r="M314" s="306">
        <f t="shared" ca="1" si="132"/>
        <v>-1.4833169486599649</v>
      </c>
      <c r="N314" s="304">
        <f t="shared" ca="1" si="133"/>
        <v>-84.987800838439398</v>
      </c>
      <c r="P314" s="310">
        <f t="shared" ca="1" si="134"/>
        <v>23</v>
      </c>
      <c r="Q314" s="304">
        <f t="shared" ca="1" si="135"/>
        <v>0</v>
      </c>
      <c r="R314" s="306">
        <f t="shared" ca="1" si="136"/>
        <v>0</v>
      </c>
      <c r="S314" s="307">
        <f t="shared" ca="1" si="137"/>
        <v>3.0118999999999994</v>
      </c>
      <c r="T314" s="304">
        <f t="shared" ca="1" si="117"/>
        <v>29.546738999999995</v>
      </c>
      <c r="U314" s="311">
        <f t="shared" ca="1" si="118"/>
        <v>0</v>
      </c>
      <c r="V314" s="306">
        <f t="shared" ca="1" si="119"/>
        <v>1.141537362963158</v>
      </c>
      <c r="W314" s="304">
        <f t="shared" ca="1" si="120"/>
        <v>17.101624477592658</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4.1533061634309894</v>
      </c>
      <c r="AH314" s="304">
        <f t="shared" ca="1" si="144"/>
        <v>-5.6183093558059456</v>
      </c>
    </row>
    <row r="315" spans="1:34" x14ac:dyDescent="0.2">
      <c r="A315" s="347">
        <f t="shared" ca="1" si="122"/>
        <v>0.1</v>
      </c>
      <c r="B315" s="304">
        <f t="shared" ca="1" si="123"/>
        <v>25.300000000000068</v>
      </c>
      <c r="D315" s="306">
        <f t="shared" ca="1" si="124"/>
        <v>-0.49607626261885857</v>
      </c>
      <c r="E315" s="307">
        <f t="shared" ca="1" si="125"/>
        <v>-4.1536933843907908</v>
      </c>
      <c r="F315" s="304">
        <f t="shared" ca="1" si="126"/>
        <v>4.1832117314171082</v>
      </c>
      <c r="G315" s="306">
        <f t="shared" ca="1" si="127"/>
        <v>7.4364586199928082</v>
      </c>
      <c r="H315" s="307">
        <f t="shared" ca="1" si="128"/>
        <v>-85.772176797924843</v>
      </c>
      <c r="I315" s="304">
        <f t="shared" ca="1" si="129"/>
        <v>86.093944208993832</v>
      </c>
      <c r="J315" s="306">
        <f t="shared" ca="1" si="130"/>
        <v>326.17155170640217</v>
      </c>
      <c r="K315" s="307">
        <f t="shared" ca="1" si="131"/>
        <v>696.80014767041803</v>
      </c>
      <c r="L315" s="304">
        <f t="shared" ca="1" si="116"/>
        <v>769.36228588102654</v>
      </c>
      <c r="M315" s="306">
        <f t="shared" ca="1" si="132"/>
        <v>-1.4843124643372436</v>
      </c>
      <c r="N315" s="304">
        <f t="shared" ca="1" si="133"/>
        <v>-85.044839685186574</v>
      </c>
      <c r="P315" s="310">
        <f t="shared" ca="1" si="134"/>
        <v>23</v>
      </c>
      <c r="Q315" s="304">
        <f t="shared" ca="1" si="135"/>
        <v>0</v>
      </c>
      <c r="R315" s="306">
        <f t="shared" ca="1" si="136"/>
        <v>0</v>
      </c>
      <c r="S315" s="307">
        <f t="shared" ca="1" si="137"/>
        <v>3.0118999999999994</v>
      </c>
      <c r="T315" s="304">
        <f t="shared" ca="1" si="117"/>
        <v>29.546738999999995</v>
      </c>
      <c r="U315" s="311">
        <f t="shared" ca="1" si="118"/>
        <v>0</v>
      </c>
      <c r="V315" s="306">
        <f t="shared" ca="1" si="119"/>
        <v>1.1425157343351611</v>
      </c>
      <c r="W315" s="304">
        <f t="shared" ca="1" si="120"/>
        <v>17.280271440322068</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4.0944690393670493</v>
      </c>
      <c r="AH315" s="304">
        <f t="shared" ca="1" si="144"/>
        <v>-5.6780186850800698</v>
      </c>
    </row>
    <row r="316" spans="1:34" x14ac:dyDescent="0.2">
      <c r="A316" s="347">
        <f t="shared" ca="1" si="122"/>
        <v>0.1</v>
      </c>
      <c r="B316" s="304">
        <f t="shared" ca="1" si="123"/>
        <v>25.40000000000007</v>
      </c>
      <c r="D316" s="306">
        <f t="shared" ca="1" si="124"/>
        <v>-0.49556836239899132</v>
      </c>
      <c r="E316" s="307">
        <f t="shared" ca="1" si="125"/>
        <v>-4.0941103047534382</v>
      </c>
      <c r="F316" s="304">
        <f t="shared" ca="1" si="126"/>
        <v>4.1239940821125227</v>
      </c>
      <c r="G316" s="306">
        <f t="shared" ca="1" si="127"/>
        <v>7.3869017837529087</v>
      </c>
      <c r="H316" s="307">
        <f t="shared" ca="1" si="128"/>
        <v>-86.181587828400183</v>
      </c>
      <c r="I316" s="304">
        <f t="shared" ca="1" si="129"/>
        <v>86.497586085318389</v>
      </c>
      <c r="J316" s="306">
        <f t="shared" ca="1" si="130"/>
        <v>326.91271972658944</v>
      </c>
      <c r="K316" s="307">
        <f t="shared" ca="1" si="131"/>
        <v>688.20245943910174</v>
      </c>
      <c r="L316" s="304">
        <f t="shared" ca="1" si="116"/>
        <v>761.90193036706773</v>
      </c>
      <c r="M316" s="306">
        <f t="shared" ca="1" si="132"/>
        <v>-1.4852920866091055</v>
      </c>
      <c r="N316" s="304">
        <f t="shared" ca="1" si="133"/>
        <v>-85.10096790688128</v>
      </c>
      <c r="P316" s="310">
        <f t="shared" ca="1" si="134"/>
        <v>23</v>
      </c>
      <c r="Q316" s="304">
        <f t="shared" ca="1" si="135"/>
        <v>0</v>
      </c>
      <c r="R316" s="306">
        <f t="shared" ca="1" si="136"/>
        <v>0</v>
      </c>
      <c r="S316" s="307">
        <f t="shared" ca="1" si="137"/>
        <v>3.0118999999999994</v>
      </c>
      <c r="T316" s="304">
        <f t="shared" ca="1" si="117"/>
        <v>29.546738999999995</v>
      </c>
      <c r="U316" s="311">
        <f t="shared" ca="1" si="118"/>
        <v>0</v>
      </c>
      <c r="V316" s="306">
        <f t="shared" ca="1" si="119"/>
        <v>1.143499636257354</v>
      </c>
      <c r="W316" s="304">
        <f t="shared" ca="1" si="120"/>
        <v>17.457705678736804</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4.0360037220000082</v>
      </c>
      <c r="AH316" s="304">
        <f t="shared" ca="1" si="144"/>
        <v>-5.7373323949407586</v>
      </c>
    </row>
    <row r="317" spans="1:34" x14ac:dyDescent="0.2">
      <c r="A317" s="347">
        <f t="shared" ca="1" si="122"/>
        <v>0.1</v>
      </c>
      <c r="B317" s="304">
        <f t="shared" ca="1" si="123"/>
        <v>25.500000000000071</v>
      </c>
      <c r="D317" s="306">
        <f t="shared" ca="1" si="124"/>
        <v>-0.49499972305979106</v>
      </c>
      <c r="E317" s="307">
        <f t="shared" ca="1" si="125"/>
        <v>-4.0349317296001965</v>
      </c>
      <c r="F317" s="304">
        <f t="shared" ca="1" si="126"/>
        <v>4.0651812737396726</v>
      </c>
      <c r="G317" s="306">
        <f t="shared" ca="1" si="127"/>
        <v>7.3374018114469299</v>
      </c>
      <c r="H317" s="307">
        <f t="shared" ca="1" si="128"/>
        <v>-86.585081001360209</v>
      </c>
      <c r="I317" s="304">
        <f t="shared" ca="1" si="129"/>
        <v>86.895418275963962</v>
      </c>
      <c r="J317" s="306">
        <f t="shared" ca="1" si="130"/>
        <v>327.64893490634944</v>
      </c>
      <c r="K317" s="307">
        <f t="shared" ca="1" si="131"/>
        <v>679.5641259976137</v>
      </c>
      <c r="L317" s="304">
        <f t="shared" ca="1" si="116"/>
        <v>754.42774729470671</v>
      </c>
      <c r="M317" s="306">
        <f t="shared" ca="1" si="132"/>
        <v>-1.4862562053693515</v>
      </c>
      <c r="N317" s="304">
        <f t="shared" ca="1" si="133"/>
        <v>-85.156207842792767</v>
      </c>
      <c r="P317" s="310">
        <f t="shared" ca="1" si="134"/>
        <v>23</v>
      </c>
      <c r="Q317" s="304">
        <f t="shared" ca="1" si="135"/>
        <v>0</v>
      </c>
      <c r="R317" s="306">
        <f t="shared" ca="1" si="136"/>
        <v>0</v>
      </c>
      <c r="S317" s="307">
        <f t="shared" ca="1" si="137"/>
        <v>3.0118999999999994</v>
      </c>
      <c r="T317" s="304">
        <f t="shared" ca="1" si="117"/>
        <v>29.546738999999995</v>
      </c>
      <c r="U317" s="311">
        <f t="shared" ca="1" si="118"/>
        <v>0</v>
      </c>
      <c r="V317" s="306">
        <f t="shared" ca="1" si="119"/>
        <v>1.1444890134748509</v>
      </c>
      <c r="W317" s="304">
        <f t="shared" ca="1" si="120"/>
        <v>17.633906977093407</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3.9779180491756252</v>
      </c>
      <c r="AH317" s="304">
        <f t="shared" ca="1" si="144"/>
        <v>-5.7962434605188777</v>
      </c>
    </row>
    <row r="318" spans="1:34" x14ac:dyDescent="0.2">
      <c r="A318" s="347">
        <f t="shared" ca="1" si="122"/>
        <v>0.1</v>
      </c>
      <c r="B318" s="304">
        <f t="shared" ca="1" si="123"/>
        <v>25.600000000000072</v>
      </c>
      <c r="D318" s="306">
        <f t="shared" ca="1" si="124"/>
        <v>-0.4943714946908121</v>
      </c>
      <c r="E318" s="307">
        <f t="shared" ca="1" si="125"/>
        <v>-3.9761643981677572</v>
      </c>
      <c r="F318" s="304">
        <f t="shared" ca="1" si="126"/>
        <v>4.0067800658408474</v>
      </c>
      <c r="G318" s="306">
        <f t="shared" ca="1" si="127"/>
        <v>7.2879646619778491</v>
      </c>
      <c r="H318" s="307">
        <f t="shared" ca="1" si="128"/>
        <v>-86.982697441176981</v>
      </c>
      <c r="I318" s="304">
        <f t="shared" ca="1" si="129"/>
        <v>87.287479532047286</v>
      </c>
      <c r="J318" s="306">
        <f t="shared" ca="1" si="130"/>
        <v>328.3802032300207</v>
      </c>
      <c r="K318" s="307">
        <f t="shared" ca="1" si="131"/>
        <v>670.88573707548687</v>
      </c>
      <c r="L318" s="304">
        <f t="shared" ca="1" si="116"/>
        <v>746.94124941973109</v>
      </c>
      <c r="M318" s="306">
        <f t="shared" ca="1" si="132"/>
        <v>-1.4872051973530755</v>
      </c>
      <c r="N318" s="304">
        <f t="shared" ca="1" si="133"/>
        <v>-85.210581078251906</v>
      </c>
      <c r="P318" s="310">
        <f t="shared" ca="1" si="134"/>
        <v>23</v>
      </c>
      <c r="Q318" s="304">
        <f t="shared" ca="1" si="135"/>
        <v>0</v>
      </c>
      <c r="R318" s="306">
        <f t="shared" ca="1" si="136"/>
        <v>0</v>
      </c>
      <c r="S318" s="307">
        <f t="shared" ca="1" si="137"/>
        <v>3.0118999999999994</v>
      </c>
      <c r="T318" s="304">
        <f t="shared" ca="1" si="117"/>
        <v>29.546738999999995</v>
      </c>
      <c r="U318" s="311">
        <f t="shared" ca="1" si="118"/>
        <v>0</v>
      </c>
      <c r="V318" s="306">
        <f t="shared" ca="1" si="119"/>
        <v>1.1454838110595889</v>
      </c>
      <c r="W318" s="304">
        <f t="shared" ca="1" si="120"/>
        <v>17.808856049891663</v>
      </c>
      <c r="Y318" s="314" t="str">
        <f t="shared" ca="1" si="138"/>
        <v/>
      </c>
      <c r="Z318" s="315" t="str">
        <f t="shared" ca="1" si="139"/>
        <v/>
      </c>
      <c r="AA318" s="316" t="str">
        <f t="shared" ca="1" si="140"/>
        <v/>
      </c>
      <c r="AC318" s="310" t="e">
        <f t="shared" ca="1" si="141"/>
        <v>#N/A</v>
      </c>
      <c r="AD318" s="323" t="e">
        <f t="shared" ca="1" si="142"/>
        <v>#N/A</v>
      </c>
      <c r="AE318" s="324" t="e">
        <f t="shared" ca="1" si="121"/>
        <v>#N/A</v>
      </c>
      <c r="AG318" s="306">
        <f t="shared" ca="1" si="143"/>
        <v>3.9202195115462652</v>
      </c>
      <c r="AH318" s="304">
        <f t="shared" ca="1" si="144"/>
        <v>-5.8547451698573694</v>
      </c>
    </row>
    <row r="319" spans="1:34" x14ac:dyDescent="0.2">
      <c r="A319" s="347">
        <f t="shared" ca="1" si="122"/>
        <v>0.1</v>
      </c>
      <c r="B319" s="304">
        <f t="shared" ca="1" si="123"/>
        <v>25.700000000000074</v>
      </c>
      <c r="D319" s="306">
        <f t="shared" ca="1" si="124"/>
        <v>-0.4936848272486305</v>
      </c>
      <c r="E319" s="307">
        <f t="shared" ca="1" si="125"/>
        <v>-3.9178147395663334</v>
      </c>
      <c r="F319" s="304">
        <f t="shared" ca="1" si="126"/>
        <v>3.9487969107335372</v>
      </c>
      <c r="G319" s="306">
        <f t="shared" ca="1" si="127"/>
        <v>7.238596179252986</v>
      </c>
      <c r="H319" s="307">
        <f t="shared" ca="1" si="128"/>
        <v>-87.374478915133608</v>
      </c>
      <c r="I319" s="304">
        <f t="shared" ca="1" si="129"/>
        <v>87.673809318047901</v>
      </c>
      <c r="J319" s="306">
        <f t="shared" ca="1" si="130"/>
        <v>329.10653127208224</v>
      </c>
      <c r="K319" s="307">
        <f t="shared" ca="1" si="131"/>
        <v>662.1678782576713</v>
      </c>
      <c r="L319" s="304">
        <f t="shared" ca="1" si="116"/>
        <v>739.44398565557913</v>
      </c>
      <c r="M319" s="306">
        <f t="shared" ca="1" si="132"/>
        <v>-1.4881394266856496</v>
      </c>
      <c r="N319" s="304">
        <f t="shared" ca="1" si="133"/>
        <v>-85.264108476105719</v>
      </c>
      <c r="P319" s="310">
        <f t="shared" ca="1" si="134"/>
        <v>23</v>
      </c>
      <c r="Q319" s="304">
        <f t="shared" ca="1" si="135"/>
        <v>0</v>
      </c>
      <c r="R319" s="306">
        <f t="shared" ca="1" si="136"/>
        <v>0</v>
      </c>
      <c r="S319" s="307">
        <f t="shared" ca="1" si="137"/>
        <v>3.0118999999999994</v>
      </c>
      <c r="T319" s="304">
        <f t="shared" ca="1" si="117"/>
        <v>29.546738999999995</v>
      </c>
      <c r="U319" s="311">
        <f t="shared" ca="1" si="118"/>
        <v>0</v>
      </c>
      <c r="V319" s="306">
        <f t="shared" ca="1" si="119"/>
        <v>1.1464839744169142</v>
      </c>
      <c r="W319" s="304">
        <f t="shared" ca="1" si="120"/>
        <v>17.982534529266477</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3.8629152583486315</v>
      </c>
      <c r="AH319" s="304">
        <f t="shared" ca="1" si="144"/>
        <v>-5.91283111985513</v>
      </c>
    </row>
    <row r="320" spans="1:34" x14ac:dyDescent="0.2">
      <c r="A320" s="347">
        <f t="shared" ca="1" si="122"/>
        <v>0.1</v>
      </c>
      <c r="B320" s="304">
        <f t="shared" ca="1" si="123"/>
        <v>25.800000000000075</v>
      </c>
      <c r="D320" s="306">
        <f t="shared" ca="1" si="124"/>
        <v>-0.49294086987413005</v>
      </c>
      <c r="E320" s="307">
        <f t="shared" ca="1" si="125"/>
        <v>-3.8598888769797961</v>
      </c>
      <c r="F320" s="304">
        <f t="shared" ca="1" si="126"/>
        <v>3.8912379577487437</v>
      </c>
      <c r="G320" s="306">
        <f t="shared" ca="1" si="127"/>
        <v>7.1893020922655726</v>
      </c>
      <c r="H320" s="307">
        <f t="shared" ca="1" si="128"/>
        <v>-87.760467802831585</v>
      </c>
      <c r="I320" s="304">
        <f t="shared" ca="1" si="129"/>
        <v>88.054447778324601</v>
      </c>
      <c r="J320" s="306">
        <f t="shared" ca="1" si="130"/>
        <v>329.82792618565816</v>
      </c>
      <c r="K320" s="307">
        <f t="shared" ca="1" si="131"/>
        <v>653.41113092177306</v>
      </c>
      <c r="L320" s="304">
        <f t="shared" ca="1" si="116"/>
        <v>731.93754303519813</v>
      </c>
      <c r="M320" s="306">
        <f t="shared" ca="1" si="132"/>
        <v>-1.4890592454046478</v>
      </c>
      <c r="N320" s="304">
        <f t="shared" ca="1" si="133"/>
        <v>-85.31681020662144</v>
      </c>
      <c r="P320" s="310">
        <f t="shared" ca="1" si="134"/>
        <v>23</v>
      </c>
      <c r="Q320" s="304">
        <f t="shared" ca="1" si="135"/>
        <v>0</v>
      </c>
      <c r="R320" s="306">
        <f t="shared" ca="1" si="136"/>
        <v>0</v>
      </c>
      <c r="S320" s="307">
        <f t="shared" ca="1" si="137"/>
        <v>3.0118999999999994</v>
      </c>
      <c r="T320" s="304">
        <f t="shared" ca="1" si="117"/>
        <v>29.546738999999995</v>
      </c>
      <c r="U320" s="311">
        <f t="shared" ca="1" si="118"/>
        <v>0</v>
      </c>
      <c r="V320" s="306">
        <f t="shared" ca="1" si="119"/>
        <v>1.1474894492919099</v>
      </c>
      <c r="W320" s="304">
        <f t="shared" ca="1" si="120"/>
        <v>18.154924952014799</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3.8060121032116578</v>
      </c>
      <c r="AH320" s="304">
        <f t="shared" ca="1" si="144"/>
        <v>-5.9704952120809063</v>
      </c>
    </row>
    <row r="321" spans="1:34" x14ac:dyDescent="0.2">
      <c r="A321" s="347">
        <f t="shared" ca="1" si="122"/>
        <v>0.1</v>
      </c>
      <c r="B321" s="304">
        <f t="shared" ca="1" si="123"/>
        <v>25.900000000000077</v>
      </c>
      <c r="D321" s="306">
        <f t="shared" ca="1" si="124"/>
        <v>-0.49214077023147895</v>
      </c>
      <c r="E321" s="307">
        <f t="shared" ca="1" si="125"/>
        <v>-3.8023926319877699</v>
      </c>
      <c r="F321" s="304">
        <f t="shared" ca="1" si="126"/>
        <v>3.8341090575932908</v>
      </c>
      <c r="G321" s="306">
        <f t="shared" ca="1" si="127"/>
        <v>7.1400880152424246</v>
      </c>
      <c r="H321" s="307">
        <f t="shared" ca="1" si="128"/>
        <v>-88.140707066030359</v>
      </c>
      <c r="I321" s="304">
        <f t="shared" ca="1" si="129"/>
        <v>88.429435704210974</v>
      </c>
      <c r="J321" s="306">
        <f t="shared" ca="1" si="130"/>
        <v>330.54439569103357</v>
      </c>
      <c r="K321" s="307">
        <f t="shared" ca="1" si="131"/>
        <v>644.61607217833</v>
      </c>
      <c r="L321" s="304">
        <f t="shared" ca="1" si="116"/>
        <v>724.42354878438937</v>
      </c>
      <c r="M321" s="306">
        <f t="shared" ca="1" si="132"/>
        <v>-1.4899649939562487</v>
      </c>
      <c r="N321" s="304">
        <f t="shared" ca="1" si="133"/>
        <v>-85.368705775928262</v>
      </c>
      <c r="P321" s="310">
        <f t="shared" ca="1" si="134"/>
        <v>23</v>
      </c>
      <c r="Q321" s="304">
        <f t="shared" ca="1" si="135"/>
        <v>0</v>
      </c>
      <c r="R321" s="306">
        <f t="shared" ca="1" si="136"/>
        <v>0</v>
      </c>
      <c r="S321" s="307">
        <f t="shared" ca="1" si="137"/>
        <v>3.0118999999999994</v>
      </c>
      <c r="T321" s="304">
        <f t="shared" ca="1" si="117"/>
        <v>29.546738999999995</v>
      </c>
      <c r="U321" s="311">
        <f t="shared" ca="1" si="118"/>
        <v>0</v>
      </c>
      <c r="V321" s="306">
        <f t="shared" ca="1" si="119"/>
        <v>1.1485001817754672</v>
      </c>
      <c r="W321" s="304">
        <f t="shared" ca="1" si="120"/>
        <v>18.326010746283494</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3.7495165299923068</v>
      </c>
      <c r="AH321" s="304">
        <f t="shared" ca="1" si="144"/>
        <v>-6.0277316484660188</v>
      </c>
    </row>
    <row r="322" spans="1:34" x14ac:dyDescent="0.2">
      <c r="A322" s="347">
        <f t="shared" ca="1" si="122"/>
        <v>0.1</v>
      </c>
      <c r="B322" s="304">
        <f t="shared" ca="1" si="123"/>
        <v>26.000000000000078</v>
      </c>
      <c r="D322" s="306">
        <f t="shared" ca="1" si="124"/>
        <v>-0.49128567386869965</v>
      </c>
      <c r="E322" s="307">
        <f t="shared" ca="1" si="125"/>
        <v>-3.7453315290010254</v>
      </c>
      <c r="F322" s="304">
        <f t="shared" ca="1" si="126"/>
        <v>3.7774157668276049</v>
      </c>
      <c r="G322" s="306">
        <f t="shared" ca="1" si="127"/>
        <v>7.0909594478555551</v>
      </c>
      <c r="H322" s="307">
        <f t="shared" ca="1" si="128"/>
        <v>-88.515240218930458</v>
      </c>
      <c r="I322" s="304">
        <f t="shared" ca="1" si="129"/>
        <v>88.798814501693073</v>
      </c>
      <c r="J322" s="306">
        <f t="shared" ca="1" si="130"/>
        <v>331.25594806418849</v>
      </c>
      <c r="K322" s="307">
        <f t="shared" ca="1" si="131"/>
        <v>635.78327481408201</v>
      </c>
      <c r="L322" s="304">
        <f t="shared" ca="1" si="116"/>
        <v>716.90367251202088</v>
      </c>
      <c r="M322" s="306">
        <f t="shared" ca="1" si="132"/>
        <v>-1.490857001667552</v>
      </c>
      <c r="N322" s="304">
        <f t="shared" ca="1" si="133"/>
        <v>-85.419814053079065</v>
      </c>
      <c r="P322" s="310">
        <f t="shared" ca="1" si="134"/>
        <v>23</v>
      </c>
      <c r="Q322" s="304">
        <f t="shared" ca="1" si="135"/>
        <v>0</v>
      </c>
      <c r="R322" s="306">
        <f t="shared" ca="1" si="136"/>
        <v>0</v>
      </c>
      <c r="S322" s="307">
        <f t="shared" ca="1" si="137"/>
        <v>3.0118999999999994</v>
      </c>
      <c r="T322" s="304">
        <f t="shared" ca="1" si="117"/>
        <v>29.546738999999995</v>
      </c>
      <c r="U322" s="311">
        <f t="shared" ca="1" si="118"/>
        <v>0</v>
      </c>
      <c r="V322" s="306">
        <f t="shared" ca="1" si="119"/>
        <v>1.1495161183100993</v>
      </c>
      <c r="W322" s="304">
        <f t="shared" ca="1" si="120"/>
        <v>18.495776217943597</v>
      </c>
      <c r="Y322" s="314" t="str">
        <f t="shared" ca="1" si="138"/>
        <v/>
      </c>
      <c r="Z322" s="315" t="str">
        <f t="shared" ca="1" si="139"/>
        <v/>
      </c>
      <c r="AA322" s="316" t="str">
        <f t="shared" ca="1" si="140"/>
        <v/>
      </c>
      <c r="AC322" s="310">
        <f t="shared" ca="1" si="141"/>
        <v>26.000000000000078</v>
      </c>
      <c r="AD322" s="323">
        <f t="shared" ca="1" si="142"/>
        <v>331.25594806418849</v>
      </c>
      <c r="AE322" s="324" t="e">
        <f t="shared" ca="1" si="121"/>
        <v>#N/A</v>
      </c>
      <c r="AG322" s="306">
        <f t="shared" ca="1" si="143"/>
        <v>3.693434698636711</v>
      </c>
      <c r="AH322" s="304">
        <f t="shared" ca="1" si="144"/>
        <v>-6.0845349268845244</v>
      </c>
    </row>
    <row r="323" spans="1:34" x14ac:dyDescent="0.2">
      <c r="A323" s="347">
        <f t="shared" ca="1" si="122"/>
        <v>0.1</v>
      </c>
      <c r="B323" s="304">
        <f t="shared" ca="1" si="123"/>
        <v>26.10000000000008</v>
      </c>
      <c r="D323" s="306">
        <f t="shared" ca="1" si="124"/>
        <v>-0.49037672359973367</v>
      </c>
      <c r="E323" s="307">
        <f t="shared" ca="1" si="125"/>
        <v>-3.6887107998016804</v>
      </c>
      <c r="F323" s="304">
        <f t="shared" ca="1" si="126"/>
        <v>3.7211633524506773</v>
      </c>
      <c r="G323" s="306">
        <f t="shared" ca="1" si="127"/>
        <v>7.0419217754955818</v>
      </c>
      <c r="H323" s="307">
        <f t="shared" ca="1" si="128"/>
        <v>-88.884111298910625</v>
      </c>
      <c r="I323" s="304">
        <f t="shared" ca="1" si="129"/>
        <v>89.162626159671461</v>
      </c>
      <c r="J323" s="306">
        <f t="shared" ca="1" si="130"/>
        <v>331.96259212535603</v>
      </c>
      <c r="K323" s="307">
        <f t="shared" ca="1" si="131"/>
        <v>626.91330723818999</v>
      </c>
      <c r="L323" s="304">
        <f t="shared" ca="1" si="116"/>
        <v>709.37962852263433</v>
      </c>
      <c r="M323" s="306">
        <f t="shared" ca="1" si="132"/>
        <v>-1.4917355871961606</v>
      </c>
      <c r="N323" s="304">
        <f t="shared" ca="1" si="133"/>
        <v>-85.47015329580961</v>
      </c>
      <c r="P323" s="310">
        <f t="shared" ca="1" si="134"/>
        <v>23</v>
      </c>
      <c r="Q323" s="304">
        <f t="shared" ca="1" si="135"/>
        <v>0</v>
      </c>
      <c r="R323" s="306">
        <f t="shared" ca="1" si="136"/>
        <v>0</v>
      </c>
      <c r="S323" s="307">
        <f t="shared" ca="1" si="137"/>
        <v>3.0118999999999994</v>
      </c>
      <c r="T323" s="304">
        <f t="shared" ca="1" si="117"/>
        <v>29.546738999999995</v>
      </c>
      <c r="U323" s="311">
        <f t="shared" ca="1" si="118"/>
        <v>0</v>
      </c>
      <c r="V323" s="306">
        <f t="shared" ca="1" si="119"/>
        <v>1.1505372056955034</v>
      </c>
      <c r="W323" s="304">
        <f t="shared" ca="1" si="120"/>
        <v>18.664206536675795</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3.6377724510638796</v>
      </c>
      <c r="AH323" s="304">
        <f t="shared" ca="1" si="144"/>
        <v>-6.140899836629238</v>
      </c>
    </row>
    <row r="324" spans="1:34" x14ac:dyDescent="0.2">
      <c r="A324" s="347">
        <f t="shared" ca="1" si="122"/>
        <v>0.1</v>
      </c>
      <c r="B324" s="304">
        <f t="shared" ca="1" si="123"/>
        <v>26.200000000000081</v>
      </c>
      <c r="D324" s="306">
        <f t="shared" ca="1" si="124"/>
        <v>-0.48941505890786263</v>
      </c>
      <c r="E324" s="307">
        <f t="shared" ca="1" si="125"/>
        <v>-3.6325353881798996</v>
      </c>
      <c r="F324" s="304">
        <f t="shared" ca="1" si="126"/>
        <v>3.6653567965840761</v>
      </c>
      <c r="G324" s="306">
        <f t="shared" ca="1" si="127"/>
        <v>6.9929802696047956</v>
      </c>
      <c r="H324" s="307">
        <f t="shared" ca="1" si="128"/>
        <v>-89.247364837728611</v>
      </c>
      <c r="I324" s="304">
        <f t="shared" ca="1" si="129"/>
        <v>89.520913218810051</v>
      </c>
      <c r="J324" s="306">
        <f t="shared" ca="1" si="130"/>
        <v>332.66433722761104</v>
      </c>
      <c r="K324" s="307">
        <f t="shared" ca="1" si="131"/>
        <v>618.00673343135804</v>
      </c>
      <c r="L324" s="304">
        <f t="shared" ref="L324:L387" ca="1" si="145">SQRT(pos_x^2+pos_z^2)</f>
        <v>701.85317825709342</v>
      </c>
      <c r="M324" s="306">
        <f t="shared" ca="1" si="132"/>
        <v>-1.4926010589582859</v>
      </c>
      <c r="N324" s="304">
        <f t="shared" ca="1" si="133"/>
        <v>-85.519741175067139</v>
      </c>
      <c r="P324" s="310">
        <f t="shared" ca="1" si="134"/>
        <v>23</v>
      </c>
      <c r="Q324" s="304">
        <f t="shared" ca="1" si="135"/>
        <v>0</v>
      </c>
      <c r="R324" s="306">
        <f t="shared" ca="1" si="136"/>
        <v>0</v>
      </c>
      <c r="S324" s="307">
        <f t="shared" ca="1" si="137"/>
        <v>3.0118999999999994</v>
      </c>
      <c r="T324" s="304">
        <f t="shared" ref="T324:T387" ca="1" si="146">m*g</f>
        <v>29.546738999999995</v>
      </c>
      <c r="U324" s="311">
        <f t="shared" ref="U324:U387" ca="1" si="147">IF(pos_xz&lt;L_rampe,Poids*COS(Beta),0)</f>
        <v>0</v>
      </c>
      <c r="V324" s="306">
        <f t="shared" ref="V324:V387" ca="1" si="148">Rho_moyen*(20000-Alt_rampe-pos_z)/(20000+Alt_rampe+pos_z)</f>
        <v>1.1515633910938763</v>
      </c>
      <c r="W324" s="304">
        <f t="shared" ref="W324:W387" ca="1" si="149">1/2*Rho*Sref*Cx*vit_xz^2</f>
        <v>18.831287721791512</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3.5825353170689054</v>
      </c>
      <c r="AH324" s="304">
        <f t="shared" ca="1" si="144"/>
        <v>-6.196821453791892</v>
      </c>
    </row>
    <row r="325" spans="1:34" x14ac:dyDescent="0.2">
      <c r="A325" s="347">
        <f t="shared" ref="A325:A388" ca="1" si="151">IF(B324+0.01&lt;=T_ini+ROUNDUP(Temps_fin_propu,0), 0.01, IF(K324&gt;0, 0.1, 0.0001))</f>
        <v>0.1</v>
      </c>
      <c r="B325" s="304">
        <f t="shared" ref="B325:B388" ca="1" si="152">B324+pas</f>
        <v>26.300000000000082</v>
      </c>
      <c r="D325" s="306">
        <f t="shared" ref="D325:D388" ca="1" si="153">IF(AND(L324&lt;L_rampe,Poussee&lt;Poids*SIN(M324)),0,(-W324+Poussee)/m*COS(M324)-U324/m*SIN(M324))</f>
        <v>-0.48840181537035315</v>
      </c>
      <c r="E325" s="307">
        <f t="shared" ref="E325:E388" ca="1" si="154">IF(AND(L324&lt;L_rampe,Poussee&lt;Poids*SIN(M324)),0,(-W324+Poussee)/m*SIN(M324)+U324/m*COS(M324)-Poids/m)</f>
        <v>-3.5768099546589704</v>
      </c>
      <c r="F325" s="304">
        <f t="shared" ref="F325:F388" ca="1" si="155">SQRT(acc_x^2+acc_z^2)</f>
        <v>3.6100008012470806</v>
      </c>
      <c r="G325" s="306">
        <f t="shared" ref="G325:G388" ca="1" si="156">G324+acc_x*pas</f>
        <v>6.9441400880677602</v>
      </c>
      <c r="H325" s="307">
        <f t="shared" ref="H325:H388" ca="1" si="157">H324+acc_z*pas</f>
        <v>-89.605045833194509</v>
      </c>
      <c r="I325" s="304">
        <f t="shared" ref="I325:I388" ca="1" si="158">SQRT(vit_x^2+vit_z^2)</f>
        <v>89.87371874097343</v>
      </c>
      <c r="J325" s="306">
        <f t="shared" ref="J325:J388" ca="1" si="159">J324+0.5*(vit_x+G324)*pas*(K324&gt;=0)</f>
        <v>333.36119324549469</v>
      </c>
      <c r="K325" s="307">
        <f t="shared" ref="K325:K388" ca="1" si="160">K324+0.5*(vit_z+H324)*pas</f>
        <v>609.06411289781192</v>
      </c>
      <c r="L325" s="304">
        <f t="shared" ca="1" si="145"/>
        <v>694.32613286701132</v>
      </c>
      <c r="M325" s="306">
        <f t="shared" ref="M325:M388" ca="1" si="161">IF(AND(L324&gt;L_rampe,G325&gt;0),ATAN2(G325,H325),$M$4)</f>
        <v>-1.4934537155365617</v>
      </c>
      <c r="N325" s="304">
        <f t="shared" ref="N325:N388" ca="1" si="162">DEGREES(Beta)</f>
        <v>-85.568594798376409</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3.0118999999999994</v>
      </c>
      <c r="T325" s="304">
        <f t="shared" ca="1" si="146"/>
        <v>29.546738999999995</v>
      </c>
      <c r="U325" s="311">
        <f t="shared" ca="1" si="147"/>
        <v>0</v>
      </c>
      <c r="V325" s="306">
        <f t="shared" ca="1" si="148"/>
        <v>1.1525946220349828</v>
      </c>
      <c r="W325" s="304">
        <f t="shared" ca="1" si="149"/>
        <v>18.997006627813306</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3.5277285202424391</v>
      </c>
      <c r="AH325" s="304">
        <f t="shared" ref="AH325:AH388" ca="1" si="173">IF(AND(L324&lt;L_rampe,Poussee&lt;Poids*SIN(M324)), g*SIN(M324), (-W324+Poussee)/m)</f>
        <v>-6.2522951365555013</v>
      </c>
    </row>
    <row r="326" spans="1:34" x14ac:dyDescent="0.2">
      <c r="A326" s="347">
        <f t="shared" ca="1" si="151"/>
        <v>0.1</v>
      </c>
      <c r="B326" s="304">
        <f t="shared" ca="1" si="152"/>
        <v>26.400000000000084</v>
      </c>
      <c r="D326" s="306">
        <f t="shared" ca="1" si="153"/>
        <v>-0.48733812410413963</v>
      </c>
      <c r="E326" s="307">
        <f t="shared" ca="1" si="154"/>
        <v>-3.5215388813008088</v>
      </c>
      <c r="F326" s="304">
        <f t="shared" ca="1" si="155"/>
        <v>3.5550997932151911</v>
      </c>
      <c r="G326" s="306">
        <f t="shared" ca="1" si="156"/>
        <v>6.8954062756573462</v>
      </c>
      <c r="H326" s="307">
        <f t="shared" ca="1" si="157"/>
        <v>-89.957199721324585</v>
      </c>
      <c r="I326" s="304">
        <f t="shared" ca="1" si="158"/>
        <v>90.221086279254337</v>
      </c>
      <c r="J326" s="306">
        <f t="shared" ca="1" si="159"/>
        <v>334.05317056368096</v>
      </c>
      <c r="K326" s="307">
        <f t="shared" ca="1" si="160"/>
        <v>600.086000620086</v>
      </c>
      <c r="L326" s="304">
        <f t="shared" ca="1" si="145"/>
        <v>686.80035592874992</v>
      </c>
      <c r="M326" s="306">
        <f t="shared" ca="1" si="161"/>
        <v>-1.4942938460686752</v>
      </c>
      <c r="N326" s="304">
        <f t="shared" ca="1" si="162"/>
        <v>-85.616730732106589</v>
      </c>
      <c r="P326" s="310">
        <f t="shared" ca="1" si="163"/>
        <v>23</v>
      </c>
      <c r="Q326" s="304">
        <f t="shared" ca="1" si="164"/>
        <v>0</v>
      </c>
      <c r="R326" s="306">
        <f t="shared" ca="1" si="165"/>
        <v>0</v>
      </c>
      <c r="S326" s="307">
        <f t="shared" ca="1" si="166"/>
        <v>3.0118999999999994</v>
      </c>
      <c r="T326" s="304">
        <f t="shared" ca="1" si="146"/>
        <v>29.546738999999995</v>
      </c>
      <c r="U326" s="311">
        <f t="shared" ca="1" si="147"/>
        <v>0</v>
      </c>
      <c r="V326" s="306">
        <f t="shared" ca="1" si="148"/>
        <v>1.1536308464209832</v>
      </c>
      <c r="W326" s="304">
        <f t="shared" ca="1" si="149"/>
        <v>19.161350929837791</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3.4733569839030691</v>
      </c>
      <c r="AH326" s="304">
        <f t="shared" ca="1" si="173"/>
        <v>-6.3073165204068227</v>
      </c>
    </row>
    <row r="327" spans="1:34" x14ac:dyDescent="0.2">
      <c r="A327" s="347">
        <f t="shared" ca="1" si="151"/>
        <v>0.1</v>
      </c>
      <c r="B327" s="304">
        <f t="shared" ca="1" si="152"/>
        <v>26.500000000000085</v>
      </c>
      <c r="D327" s="306">
        <f t="shared" ca="1" si="153"/>
        <v>-0.48622511123237255</v>
      </c>
      <c r="E327" s="307">
        <f t="shared" ca="1" si="154"/>
        <v>-3.4667262765841773</v>
      </c>
      <c r="F327" s="304">
        <f t="shared" ca="1" si="155"/>
        <v>3.5006579289545168</v>
      </c>
      <c r="G327" s="306">
        <f t="shared" ca="1" si="156"/>
        <v>6.8467837645341092</v>
      </c>
      <c r="H327" s="307">
        <f t="shared" ca="1" si="157"/>
        <v>-90.303872348983006</v>
      </c>
      <c r="I327" s="304">
        <f t="shared" ca="1" si="158"/>
        <v>90.563059848592275</v>
      </c>
      <c r="J327" s="306">
        <f t="shared" ca="1" si="159"/>
        <v>334.74028006569051</v>
      </c>
      <c r="K327" s="307">
        <f t="shared" ca="1" si="160"/>
        <v>591.07294701657065</v>
      </c>
      <c r="L327" s="304">
        <f t="shared" ca="1" si="145"/>
        <v>679.27776630279209</v>
      </c>
      <c r="M327" s="306">
        <f t="shared" ca="1" si="161"/>
        <v>-1.4951217306178559</v>
      </c>
      <c r="N327" s="304">
        <f t="shared" ca="1" si="162"/>
        <v>-85.664165022698739</v>
      </c>
      <c r="P327" s="310">
        <f t="shared" ca="1" si="163"/>
        <v>23</v>
      </c>
      <c r="Q327" s="304">
        <f t="shared" ca="1" si="164"/>
        <v>0</v>
      </c>
      <c r="R327" s="306">
        <f t="shared" ca="1" si="165"/>
        <v>0</v>
      </c>
      <c r="S327" s="307">
        <f t="shared" ca="1" si="166"/>
        <v>3.0118999999999994</v>
      </c>
      <c r="T327" s="304">
        <f t="shared" ca="1" si="146"/>
        <v>29.546738999999995</v>
      </c>
      <c r="U327" s="311">
        <f t="shared" ca="1" si="147"/>
        <v>0</v>
      </c>
      <c r="V327" s="306">
        <f t="shared" ca="1" si="148"/>
        <v>1.1546720125310217</v>
      </c>
      <c r="W327" s="304">
        <f t="shared" ca="1" si="149"/>
        <v>19.324309108703577</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3.4194253370391001</v>
      </c>
      <c r="AH327" s="304">
        <f t="shared" ca="1" si="173"/>
        <v>-6.3618815132766011</v>
      </c>
    </row>
    <row r="328" spans="1:34" x14ac:dyDescent="0.2">
      <c r="A328" s="347">
        <f t="shared" ca="1" si="151"/>
        <v>0.1</v>
      </c>
      <c r="B328" s="304">
        <f t="shared" ca="1" si="152"/>
        <v>26.600000000000087</v>
      </c>
      <c r="D328" s="306">
        <f t="shared" ca="1" si="153"/>
        <v>-0.48506389737161293</v>
      </c>
      <c r="E328" s="307">
        <f t="shared" ca="1" si="154"/>
        <v>-3.412375980348064</v>
      </c>
      <c r="F328" s="304">
        <f t="shared" ca="1" si="155"/>
        <v>3.4466790996247023</v>
      </c>
      <c r="G328" s="306">
        <f t="shared" ca="1" si="156"/>
        <v>6.7982773747969478</v>
      </c>
      <c r="H328" s="307">
        <f t="shared" ca="1" si="157"/>
        <v>-90.645109947017815</v>
      </c>
      <c r="I328" s="304">
        <f t="shared" ca="1" si="158"/>
        <v>90.899683896984058</v>
      </c>
      <c r="J328" s="306">
        <f t="shared" ca="1" si="159"/>
        <v>335.42253312265706</v>
      </c>
      <c r="K328" s="307">
        <f t="shared" ca="1" si="160"/>
        <v>582.02549790177056</v>
      </c>
      <c r="L328" s="304">
        <f t="shared" ca="1" si="145"/>
        <v>671.76034114423862</v>
      </c>
      <c r="M328" s="306">
        <f t="shared" ca="1" si="161"/>
        <v>-1.4959376405261982</v>
      </c>
      <c r="N328" s="304">
        <f t="shared" ca="1" si="162"/>
        <v>-85.710913216909645</v>
      </c>
      <c r="P328" s="310">
        <f t="shared" ca="1" si="163"/>
        <v>23</v>
      </c>
      <c r="Q328" s="304">
        <f t="shared" ca="1" si="164"/>
        <v>0</v>
      </c>
      <c r="R328" s="306">
        <f t="shared" ca="1" si="165"/>
        <v>0</v>
      </c>
      <c r="S328" s="307">
        <f t="shared" ca="1" si="166"/>
        <v>3.0118999999999994</v>
      </c>
      <c r="T328" s="304">
        <f t="shared" ca="1" si="146"/>
        <v>29.546738999999995</v>
      </c>
      <c r="U328" s="311">
        <f t="shared" ca="1" si="147"/>
        <v>0</v>
      </c>
      <c r="V328" s="306">
        <f t="shared" ca="1" si="148"/>
        <v>1.1557180690255824</v>
      </c>
      <c r="W328" s="304">
        <f t="shared" ca="1" si="149"/>
        <v>19.485870435986243</v>
      </c>
      <c r="Y328" s="314" t="str">
        <f t="shared" ca="1" si="167"/>
        <v/>
      </c>
      <c r="Z328" s="315" t="str">
        <f t="shared" ca="1" si="168"/>
        <v/>
      </c>
      <c r="AA328" s="316" t="str">
        <f t="shared" ca="1" si="169"/>
        <v/>
      </c>
      <c r="AC328" s="310" t="e">
        <f t="shared" ca="1" si="170"/>
        <v>#N/A</v>
      </c>
      <c r="AD328" s="323" t="e">
        <f t="shared" ca="1" si="171"/>
        <v>#N/A</v>
      </c>
      <c r="AE328" s="324" t="e">
        <f t="shared" ca="1" si="150"/>
        <v>#N/A</v>
      </c>
      <c r="AG328" s="306">
        <f t="shared" ca="1" si="172"/>
        <v>3.3659379202561253</v>
      </c>
      <c r="AH328" s="304">
        <f t="shared" ca="1" si="173"/>
        <v>-6.4159862906150869</v>
      </c>
    </row>
    <row r="329" spans="1:34" x14ac:dyDescent="0.2">
      <c r="A329" s="347">
        <f t="shared" ca="1" si="151"/>
        <v>0.1</v>
      </c>
      <c r="B329" s="304">
        <f t="shared" ca="1" si="152"/>
        <v>26.700000000000088</v>
      </c>
      <c r="D329" s="306">
        <f t="shared" ca="1" si="153"/>
        <v>-0.48385559713946713</v>
      </c>
      <c r="E329" s="307">
        <f t="shared" ca="1" si="154"/>
        <v>-3.3584915687929051</v>
      </c>
      <c r="F329" s="304">
        <f t="shared" ca="1" si="155"/>
        <v>3.3931669361433161</v>
      </c>
      <c r="G329" s="306">
        <f t="shared" ca="1" si="156"/>
        <v>6.749891815083001</v>
      </c>
      <c r="H329" s="307">
        <f t="shared" ca="1" si="157"/>
        <v>-90.980959103897106</v>
      </c>
      <c r="I329" s="304">
        <f t="shared" ca="1" si="158"/>
        <v>91.231003277286845</v>
      </c>
      <c r="J329" s="306">
        <f t="shared" ca="1" si="159"/>
        <v>336.09994158215108</v>
      </c>
      <c r="K329" s="307">
        <f t="shared" ca="1" si="160"/>
        <v>572.94419444922482</v>
      </c>
      <c r="L329" s="304">
        <f t="shared" ca="1" si="145"/>
        <v>664.25011907006569</v>
      </c>
      <c r="M329" s="306">
        <f t="shared" ca="1" si="161"/>
        <v>-1.4967418387517357</v>
      </c>
      <c r="N329" s="304">
        <f t="shared" ca="1" si="162"/>
        <v>-85.756990381124865</v>
      </c>
      <c r="P329" s="310">
        <f t="shared" ca="1" si="163"/>
        <v>23</v>
      </c>
      <c r="Q329" s="304">
        <f t="shared" ca="1" si="164"/>
        <v>0</v>
      </c>
      <c r="R329" s="306">
        <f t="shared" ca="1" si="165"/>
        <v>0</v>
      </c>
      <c r="S329" s="307">
        <f t="shared" ca="1" si="166"/>
        <v>3.0118999999999994</v>
      </c>
      <c r="T329" s="304">
        <f t="shared" ca="1" si="146"/>
        <v>29.546738999999995</v>
      </c>
      <c r="U329" s="311">
        <f t="shared" ca="1" si="147"/>
        <v>0</v>
      </c>
      <c r="V329" s="306">
        <f t="shared" ca="1" si="148"/>
        <v>1.1567689649506105</v>
      </c>
      <c r="W329" s="304">
        <f t="shared" ca="1" si="149"/>
        <v>19.646024958841632</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3.312898791726762</v>
      </c>
      <c r="AH329" s="304">
        <f t="shared" ca="1" si="173"/>
        <v>-6.4696272904101226</v>
      </c>
    </row>
    <row r="330" spans="1:34" x14ac:dyDescent="0.2">
      <c r="A330" s="347">
        <f t="shared" ca="1" si="151"/>
        <v>0.1</v>
      </c>
      <c r="B330" s="304">
        <f t="shared" ca="1" si="152"/>
        <v>26.80000000000009</v>
      </c>
      <c r="D330" s="306">
        <f t="shared" ca="1" si="153"/>
        <v>-0.48260131868241202</v>
      </c>
      <c r="E330" s="307">
        <f t="shared" ca="1" si="154"/>
        <v>-3.3050763595325314</v>
      </c>
      <c r="F330" s="304">
        <f t="shared" ca="1" si="155"/>
        <v>3.3401248143048208</v>
      </c>
      <c r="G330" s="306">
        <f t="shared" ca="1" si="156"/>
        <v>6.7016316832147593</v>
      </c>
      <c r="H330" s="307">
        <f t="shared" ca="1" si="157"/>
        <v>-91.31146673985036</v>
      </c>
      <c r="I330" s="304">
        <f t="shared" ca="1" si="158"/>
        <v>91.557063219613312</v>
      </c>
      <c r="J330" s="306">
        <f t="shared" ca="1" si="159"/>
        <v>336.77251775706594</v>
      </c>
      <c r="K330" s="307">
        <f t="shared" ca="1" si="160"/>
        <v>563.82957315703743</v>
      </c>
      <c r="L330" s="304">
        <f t="shared" ca="1" si="145"/>
        <v>656.749203488577</v>
      </c>
      <c r="M330" s="306">
        <f t="shared" ca="1" si="161"/>
        <v>-1.4975345801901301</v>
      </c>
      <c r="N330" s="304">
        <f t="shared" ca="1" si="162"/>
        <v>-85.802411119789994</v>
      </c>
      <c r="P330" s="310">
        <f t="shared" ca="1" si="163"/>
        <v>23</v>
      </c>
      <c r="Q330" s="304">
        <f t="shared" ca="1" si="164"/>
        <v>0</v>
      </c>
      <c r="R330" s="306">
        <f t="shared" ca="1" si="165"/>
        <v>0</v>
      </c>
      <c r="S330" s="307">
        <f t="shared" ca="1" si="166"/>
        <v>3.0118999999999994</v>
      </c>
      <c r="T330" s="304">
        <f t="shared" ca="1" si="146"/>
        <v>29.546738999999995</v>
      </c>
      <c r="U330" s="311">
        <f t="shared" ca="1" si="147"/>
        <v>0</v>
      </c>
      <c r="V330" s="306">
        <f t="shared" ca="1" si="148"/>
        <v>1.1578246497414117</v>
      </c>
      <c r="W330" s="304">
        <f t="shared" ca="1" si="149"/>
        <v>19.804763484718226</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3.2603117331388125</v>
      </c>
      <c r="AH330" s="304">
        <f t="shared" ca="1" si="173"/>
        <v>-6.5228012081548643</v>
      </c>
    </row>
    <row r="331" spans="1:34" x14ac:dyDescent="0.2">
      <c r="A331" s="347">
        <f t="shared" ca="1" si="151"/>
        <v>0.1</v>
      </c>
      <c r="B331" s="304">
        <f t="shared" ca="1" si="152"/>
        <v>26.900000000000091</v>
      </c>
      <c r="D331" s="306">
        <f t="shared" ca="1" si="153"/>
        <v>-0.48130216322356323</v>
      </c>
      <c r="E331" s="307">
        <f t="shared" ca="1" si="154"/>
        <v>-3.2521334166898894</v>
      </c>
      <c r="F331" s="304">
        <f t="shared" ca="1" si="155"/>
        <v>3.2875558599474375</v>
      </c>
      <c r="G331" s="306">
        <f t="shared" ca="1" si="156"/>
        <v>6.6535014668924033</v>
      </c>
      <c r="H331" s="307">
        <f t="shared" ca="1" si="157"/>
        <v>-91.636680081519344</v>
      </c>
      <c r="I331" s="304">
        <f t="shared" ca="1" si="158"/>
        <v>91.877909304318976</v>
      </c>
      <c r="J331" s="306">
        <f t="shared" ca="1" si="159"/>
        <v>337.44027441457132</v>
      </c>
      <c r="K331" s="307">
        <f t="shared" ca="1" si="160"/>
        <v>554.68216581596892</v>
      </c>
      <c r="L331" s="304">
        <f t="shared" ca="1" si="145"/>
        <v>649.25976609618681</v>
      </c>
      <c r="M331" s="306">
        <f t="shared" ca="1" si="161"/>
        <v>-1.4983161119817816</v>
      </c>
      <c r="N331" s="304">
        <f t="shared" ca="1" si="162"/>
        <v>-85.847189593006917</v>
      </c>
      <c r="P331" s="310">
        <f t="shared" ca="1" si="163"/>
        <v>23</v>
      </c>
      <c r="Q331" s="304">
        <f t="shared" ca="1" si="164"/>
        <v>0</v>
      </c>
      <c r="R331" s="306">
        <f t="shared" ca="1" si="165"/>
        <v>0</v>
      </c>
      <c r="S331" s="307">
        <f t="shared" ca="1" si="166"/>
        <v>3.0118999999999994</v>
      </c>
      <c r="T331" s="304">
        <f t="shared" ca="1" si="146"/>
        <v>29.546738999999995</v>
      </c>
      <c r="U331" s="311">
        <f t="shared" ca="1" si="147"/>
        <v>0</v>
      </c>
      <c r="V331" s="306">
        <f t="shared" ca="1" si="148"/>
        <v>1.1588850732263234</v>
      </c>
      <c r="W331" s="304">
        <f t="shared" ca="1" si="149"/>
        <v>19.962077565958541</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3.2081802556381342</v>
      </c>
      <c r="AH331" s="304">
        <f t="shared" ca="1" si="173"/>
        <v>-6.5755049917720472</v>
      </c>
    </row>
    <row r="332" spans="1:34" x14ac:dyDescent="0.2">
      <c r="A332" s="347">
        <f t="shared" ca="1" si="151"/>
        <v>0.1</v>
      </c>
      <c r="B332" s="304">
        <f t="shared" ca="1" si="152"/>
        <v>27.000000000000092</v>
      </c>
      <c r="D332" s="306">
        <f t="shared" ca="1" si="153"/>
        <v>-0.47995922463011964</v>
      </c>
      <c r="E332" s="307">
        <f t="shared" ca="1" si="154"/>
        <v>-3.1996655560299168</v>
      </c>
      <c r="F332" s="304">
        <f t="shared" ca="1" si="155"/>
        <v>3.2354629541615494</v>
      </c>
      <c r="G332" s="306">
        <f t="shared" ca="1" si="156"/>
        <v>6.6055055444293913</v>
      </c>
      <c r="H332" s="307">
        <f t="shared" ca="1" si="157"/>
        <v>-91.956646637122333</v>
      </c>
      <c r="I332" s="304">
        <f t="shared" ca="1" si="158"/>
        <v>92.193587435580739</v>
      </c>
      <c r="J332" s="306">
        <f t="shared" ca="1" si="159"/>
        <v>338.10322476513738</v>
      </c>
      <c r="K332" s="307">
        <f t="shared" ca="1" si="160"/>
        <v>545.50249948003682</v>
      </c>
      <c r="L332" s="304">
        <f t="shared" ca="1" si="145"/>
        <v>641.7840505462508</v>
      </c>
      <c r="M332" s="306">
        <f t="shared" ca="1" si="161"/>
        <v>-1.4990866738051263</v>
      </c>
      <c r="N332" s="304">
        <f t="shared" ca="1" si="162"/>
        <v>-85.891339533338481</v>
      </c>
      <c r="P332" s="310">
        <f t="shared" ca="1" si="163"/>
        <v>23</v>
      </c>
      <c r="Q332" s="304">
        <f t="shared" ca="1" si="164"/>
        <v>0</v>
      </c>
      <c r="R332" s="306">
        <f t="shared" ca="1" si="165"/>
        <v>0</v>
      </c>
      <c r="S332" s="307">
        <f t="shared" ca="1" si="166"/>
        <v>3.0118999999999994</v>
      </c>
      <c r="T332" s="304">
        <f t="shared" ca="1" si="146"/>
        <v>29.546738999999995</v>
      </c>
      <c r="U332" s="311">
        <f t="shared" ca="1" si="147"/>
        <v>0</v>
      </c>
      <c r="V332" s="306">
        <f t="shared" ca="1" si="148"/>
        <v>1.1599501856301684</v>
      </c>
      <c r="W332" s="304">
        <f t="shared" ca="1" si="149"/>
        <v>20.117959484309157</v>
      </c>
      <c r="Y332" s="314" t="str">
        <f t="shared" ca="1" si="167"/>
        <v/>
      </c>
      <c r="Z332" s="315" t="str">
        <f t="shared" ca="1" si="168"/>
        <v/>
      </c>
      <c r="AA332" s="316" t="str">
        <f t="shared" ca="1" si="169"/>
        <v/>
      </c>
      <c r="AC332" s="310">
        <f t="shared" ca="1" si="170"/>
        <v>27.000000000000092</v>
      </c>
      <c r="AD332" s="323">
        <f t="shared" ca="1" si="171"/>
        <v>338.10322476513738</v>
      </c>
      <c r="AE332" s="324" t="e">
        <f t="shared" ca="1" si="150"/>
        <v>#N/A</v>
      </c>
      <c r="AG332" s="306">
        <f t="shared" ca="1" si="172"/>
        <v>3.156507605762557</v>
      </c>
      <c r="AH332" s="304">
        <f t="shared" ca="1" si="173"/>
        <v>-6.627735836501393</v>
      </c>
    </row>
    <row r="333" spans="1:34" x14ac:dyDescent="0.2">
      <c r="A333" s="347">
        <f t="shared" ca="1" si="151"/>
        <v>0.1</v>
      </c>
      <c r="B333" s="304">
        <f t="shared" ca="1" si="152"/>
        <v>27.100000000000094</v>
      </c>
      <c r="D333" s="306">
        <f t="shared" ca="1" si="153"/>
        <v>-0.47857358900020469</v>
      </c>
      <c r="E333" s="307">
        <f t="shared" ca="1" si="154"/>
        <v>-3.1476753501229906</v>
      </c>
      <c r="F333" s="304">
        <f t="shared" ca="1" si="155"/>
        <v>3.1838487385333538</v>
      </c>
      <c r="G333" s="306">
        <f t="shared" ca="1" si="156"/>
        <v>6.5576481855293709</v>
      </c>
      <c r="H333" s="307">
        <f t="shared" ca="1" si="157"/>
        <v>-92.271414172134627</v>
      </c>
      <c r="I333" s="304">
        <f t="shared" ca="1" si="158"/>
        <v>92.504143815565271</v>
      </c>
      <c r="J333" s="306">
        <f t="shared" ca="1" si="159"/>
        <v>338.76138245163531</v>
      </c>
      <c r="K333" s="307">
        <f t="shared" ca="1" si="160"/>
        <v>536.29109643957395</v>
      </c>
      <c r="L333" s="304">
        <f t="shared" ca="1" si="145"/>
        <v>634.32437629410356</v>
      </c>
      <c r="M333" s="306">
        <f t="shared" ca="1" si="161"/>
        <v>-1.4998464981568354</v>
      </c>
      <c r="N333" s="304">
        <f t="shared" ca="1" si="162"/>
        <v>-85.934874261862674</v>
      </c>
      <c r="P333" s="310">
        <f t="shared" ca="1" si="163"/>
        <v>23</v>
      </c>
      <c r="Q333" s="304">
        <f t="shared" ca="1" si="164"/>
        <v>0</v>
      </c>
      <c r="R333" s="306">
        <f t="shared" ca="1" si="165"/>
        <v>0</v>
      </c>
      <c r="S333" s="307">
        <f t="shared" ca="1" si="166"/>
        <v>3.0118999999999994</v>
      </c>
      <c r="T333" s="304">
        <f t="shared" ca="1" si="146"/>
        <v>29.546738999999995</v>
      </c>
      <c r="U333" s="311">
        <f t="shared" ca="1" si="147"/>
        <v>0</v>
      </c>
      <c r="V333" s="306">
        <f t="shared" ca="1" si="148"/>
        <v>1.1610199375774943</v>
      </c>
      <c r="W333" s="304">
        <f t="shared" ca="1" si="149"/>
        <v>20.27240223535793</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3.1052967713630055</v>
      </c>
      <c r="AH333" s="304">
        <f t="shared" ca="1" si="173"/>
        <v>-6.6794911797566856</v>
      </c>
    </row>
    <row r="334" spans="1:34" x14ac:dyDescent="0.2">
      <c r="A334" s="347">
        <f t="shared" ca="1" si="151"/>
        <v>0.1</v>
      </c>
      <c r="B334" s="304">
        <f t="shared" ca="1" si="152"/>
        <v>27.200000000000095</v>
      </c>
      <c r="D334" s="306">
        <f t="shared" ca="1" si="153"/>
        <v>-0.47714633426880471</v>
      </c>
      <c r="E334" s="307">
        <f t="shared" ca="1" si="154"/>
        <v>-3.0961651335327671</v>
      </c>
      <c r="F334" s="304">
        <f t="shared" ca="1" si="155"/>
        <v>3.1327156204178723</v>
      </c>
      <c r="G334" s="306">
        <f t="shared" ca="1" si="156"/>
        <v>6.5099335521024901</v>
      </c>
      <c r="H334" s="307">
        <f t="shared" ca="1" si="157"/>
        <v>-92.581030685487903</v>
      </c>
      <c r="I334" s="304">
        <f t="shared" ca="1" si="158"/>
        <v>92.809624919186277</v>
      </c>
      <c r="J334" s="306">
        <f t="shared" ca="1" si="159"/>
        <v>339.41476153851693</v>
      </c>
      <c r="K334" s="307">
        <f t="shared" ca="1" si="160"/>
        <v>527.04847419669284</v>
      </c>
      <c r="L334" s="304">
        <f t="shared" ca="1" si="145"/>
        <v>626.88314262174117</v>
      </c>
      <c r="M334" s="306">
        <f t="shared" ca="1" si="161"/>
        <v>-1.5005958106195902</v>
      </c>
      <c r="N334" s="304">
        <f t="shared" ca="1" si="162"/>
        <v>-85.977806703515085</v>
      </c>
      <c r="P334" s="310">
        <f t="shared" ca="1" si="163"/>
        <v>23</v>
      </c>
      <c r="Q334" s="304">
        <f t="shared" ca="1" si="164"/>
        <v>0</v>
      </c>
      <c r="R334" s="306">
        <f t="shared" ca="1" si="165"/>
        <v>0</v>
      </c>
      <c r="S334" s="307">
        <f t="shared" ca="1" si="166"/>
        <v>3.0118999999999994</v>
      </c>
      <c r="T334" s="304">
        <f t="shared" ca="1" si="146"/>
        <v>29.546738999999995</v>
      </c>
      <c r="U334" s="311">
        <f t="shared" ca="1" si="147"/>
        <v>0</v>
      </c>
      <c r="V334" s="306">
        <f t="shared" ca="1" si="148"/>
        <v>1.162094280095598</v>
      </c>
      <c r="W334" s="304">
        <f t="shared" ca="1" si="149"/>
        <v>20.425399512916741</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3.0545504875083207</v>
      </c>
      <c r="AH334" s="304">
        <f t="shared" ca="1" si="173"/>
        <v>-6.730768695958675</v>
      </c>
    </row>
    <row r="335" spans="1:34" x14ac:dyDescent="0.2">
      <c r="A335" s="347">
        <f t="shared" ca="1" si="151"/>
        <v>0.1</v>
      </c>
      <c r="B335" s="304">
        <f t="shared" ca="1" si="152"/>
        <v>27.300000000000097</v>
      </c>
      <c r="D335" s="306">
        <f t="shared" ca="1" si="153"/>
        <v>-0.47567852983251768</v>
      </c>
      <c r="E335" s="307">
        <f t="shared" ca="1" si="154"/>
        <v>-3.045137008022297</v>
      </c>
      <c r="F335" s="304">
        <f t="shared" ca="1" si="155"/>
        <v>3.0820657782355347</v>
      </c>
      <c r="G335" s="306">
        <f t="shared" ca="1" si="156"/>
        <v>6.4623656991192382</v>
      </c>
      <c r="H335" s="307">
        <f t="shared" ca="1" si="157"/>
        <v>-92.885544386290135</v>
      </c>
      <c r="I335" s="304">
        <f t="shared" ca="1" si="158"/>
        <v>93.1100774694481</v>
      </c>
      <c r="J335" s="306">
        <f t="shared" ca="1" si="159"/>
        <v>340.06337650107804</v>
      </c>
      <c r="K335" s="307">
        <f t="shared" ca="1" si="160"/>
        <v>517.77514544310395</v>
      </c>
      <c r="L335" s="304">
        <f t="shared" ca="1" si="145"/>
        <v>619.46283284466824</v>
      </c>
      <c r="M335" s="306">
        <f t="shared" ca="1" si="161"/>
        <v>-1.5013348301180713</v>
      </c>
      <c r="N335" s="304">
        <f t="shared" ca="1" si="162"/>
        <v>-86.020149401755916</v>
      </c>
      <c r="P335" s="310">
        <f t="shared" ca="1" si="163"/>
        <v>23</v>
      </c>
      <c r="Q335" s="304">
        <f t="shared" ca="1" si="164"/>
        <v>0</v>
      </c>
      <c r="R335" s="306">
        <f t="shared" ca="1" si="165"/>
        <v>0</v>
      </c>
      <c r="S335" s="307">
        <f t="shared" ca="1" si="166"/>
        <v>3.0118999999999994</v>
      </c>
      <c r="T335" s="304">
        <f t="shared" ca="1" si="146"/>
        <v>29.546738999999995</v>
      </c>
      <c r="U335" s="311">
        <f t="shared" ca="1" si="147"/>
        <v>0</v>
      </c>
      <c r="V335" s="306">
        <f t="shared" ca="1" si="148"/>
        <v>1.1631731646173467</v>
      </c>
      <c r="W335" s="304">
        <f t="shared" ca="1" si="149"/>
        <v>20.576945693367108</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3.0042712423699784</v>
      </c>
      <c r="AH335" s="304">
        <f t="shared" ca="1" si="173"/>
        <v>-6.7815662913498942</v>
      </c>
    </row>
    <row r="336" spans="1:34" x14ac:dyDescent="0.2">
      <c r="A336" s="347">
        <f t="shared" ca="1" si="151"/>
        <v>0.1</v>
      </c>
      <c r="B336" s="304">
        <f t="shared" ca="1" si="152"/>
        <v>27.400000000000098</v>
      </c>
      <c r="D336" s="306">
        <f t="shared" ca="1" si="153"/>
        <v>-0.47417123619277651</v>
      </c>
      <c r="E336" s="307">
        <f t="shared" ca="1" si="154"/>
        <v>-2.9945928477726103</v>
      </c>
      <c r="F336" s="304">
        <f t="shared" ca="1" si="155"/>
        <v>3.0319011667868492</v>
      </c>
      <c r="G336" s="306">
        <f t="shared" ca="1" si="156"/>
        <v>6.4149485754999604</v>
      </c>
      <c r="H336" s="307">
        <f t="shared" ca="1" si="157"/>
        <v>-93.185003671067392</v>
      </c>
      <c r="I336" s="304">
        <f t="shared" ca="1" si="158"/>
        <v>93.405548413373992</v>
      </c>
      <c r="J336" s="306">
        <f t="shared" ca="1" si="159"/>
        <v>340.70724221480901</v>
      </c>
      <c r="K336" s="307">
        <f t="shared" ca="1" si="160"/>
        <v>508.47161804023608</v>
      </c>
      <c r="L336" s="304">
        <f t="shared" ca="1" si="145"/>
        <v>612.06601870229349</v>
      </c>
      <c r="M336" s="306">
        <f t="shared" ca="1" si="161"/>
        <v>-1.5020637691637562</v>
      </c>
      <c r="N336" s="304">
        <f t="shared" ca="1" si="162"/>
        <v>-86.061914532595949</v>
      </c>
      <c r="P336" s="310">
        <f t="shared" ca="1" si="163"/>
        <v>23</v>
      </c>
      <c r="Q336" s="304">
        <f t="shared" ca="1" si="164"/>
        <v>0</v>
      </c>
      <c r="R336" s="306">
        <f t="shared" ca="1" si="165"/>
        <v>0</v>
      </c>
      <c r="S336" s="307">
        <f t="shared" ca="1" si="166"/>
        <v>3.0118999999999994</v>
      </c>
      <c r="T336" s="304">
        <f t="shared" ca="1" si="146"/>
        <v>29.546738999999995</v>
      </c>
      <c r="U336" s="311">
        <f t="shared" ca="1" si="147"/>
        <v>0</v>
      </c>
      <c r="V336" s="306">
        <f t="shared" ca="1" si="148"/>
        <v>1.1642565429837906</v>
      </c>
      <c r="W336" s="304">
        <f t="shared" ca="1" si="149"/>
        <v>20.72703581998557</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2.9544612830832735</v>
      </c>
      <c r="AH336" s="304">
        <f t="shared" ca="1" si="173"/>
        <v>-6.8318820987971423</v>
      </c>
    </row>
    <row r="337" spans="1:34" x14ac:dyDescent="0.2">
      <c r="A337" s="347">
        <f t="shared" ca="1" si="151"/>
        <v>0.1</v>
      </c>
      <c r="B337" s="304">
        <f t="shared" ca="1" si="152"/>
        <v>27.500000000000099</v>
      </c>
      <c r="D337" s="306">
        <f t="shared" ca="1" si="153"/>
        <v>-0.4726255046172424</v>
      </c>
      <c r="E337" s="307">
        <f t="shared" ca="1" si="154"/>
        <v>-2.944534304608152</v>
      </c>
      <c r="F337" s="304">
        <f t="shared" ca="1" si="155"/>
        <v>2.9822235225799085</v>
      </c>
      <c r="G337" s="306">
        <f t="shared" ca="1" si="156"/>
        <v>6.3676860250382363</v>
      </c>
      <c r="H337" s="307">
        <f t="shared" ca="1" si="157"/>
        <v>-93.479457101528212</v>
      </c>
      <c r="I337" s="304">
        <f t="shared" ca="1" si="158"/>
        <v>93.69608489851602</v>
      </c>
      <c r="J337" s="306">
        <f t="shared" ca="1" si="159"/>
        <v>341.34637394483593</v>
      </c>
      <c r="K337" s="307">
        <f t="shared" ca="1" si="160"/>
        <v>499.13839500160628</v>
      </c>
      <c r="L337" s="304">
        <f t="shared" ca="1" si="145"/>
        <v>604.69536493185331</v>
      </c>
      <c r="M337" s="306">
        <f t="shared" ca="1" si="161"/>
        <v>-1.5027828340890934</v>
      </c>
      <c r="N337" s="304">
        <f t="shared" ca="1" si="162"/>
        <v>-86.103113918013676</v>
      </c>
      <c r="P337" s="310">
        <f t="shared" ca="1" si="163"/>
        <v>23</v>
      </c>
      <c r="Q337" s="304">
        <f t="shared" ca="1" si="164"/>
        <v>0</v>
      </c>
      <c r="R337" s="306">
        <f t="shared" ca="1" si="165"/>
        <v>0</v>
      </c>
      <c r="S337" s="307">
        <f t="shared" ca="1" si="166"/>
        <v>3.0118999999999994</v>
      </c>
      <c r="T337" s="304">
        <f t="shared" ca="1" si="146"/>
        <v>29.546738999999995</v>
      </c>
      <c r="U337" s="311">
        <f t="shared" ca="1" si="147"/>
        <v>0</v>
      </c>
      <c r="V337" s="306">
        <f t="shared" ca="1" si="148"/>
        <v>1.1653443674465793</v>
      </c>
      <c r="W337" s="304">
        <f t="shared" ca="1" si="149"/>
        <v>20.875665587265043</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2.9051226215813539</v>
      </c>
      <c r="AH337" s="304">
        <f t="shared" ca="1" si="173"/>
        <v>-6.8817144725872623</v>
      </c>
    </row>
    <row r="338" spans="1:34" x14ac:dyDescent="0.2">
      <c r="A338" s="347">
        <f t="shared" ca="1" si="151"/>
        <v>0.1</v>
      </c>
      <c r="B338" s="304">
        <f t="shared" ca="1" si="152"/>
        <v>27.600000000000101</v>
      </c>
      <c r="D338" s="306">
        <f t="shared" ca="1" si="153"/>
        <v>-0.47104237681902178</v>
      </c>
      <c r="E338" s="307">
        <f t="shared" ca="1" si="154"/>
        <v>-2.8949628132236329</v>
      </c>
      <c r="F338" s="304">
        <f t="shared" ca="1" si="155"/>
        <v>2.9330343691656604</v>
      </c>
      <c r="G338" s="306">
        <f t="shared" ca="1" si="156"/>
        <v>6.3205817873563346</v>
      </c>
      <c r="H338" s="307">
        <f t="shared" ca="1" si="157"/>
        <v>-93.768953382850569</v>
      </c>
      <c r="I338" s="304">
        <f t="shared" ca="1" si="158"/>
        <v>93.981734250043843</v>
      </c>
      <c r="J338" s="306">
        <f t="shared" ca="1" si="159"/>
        <v>341.98078733545566</v>
      </c>
      <c r="K338" s="307">
        <f t="shared" ca="1" si="160"/>
        <v>489.77597447738736</v>
      </c>
      <c r="L338" s="304">
        <f t="shared" ca="1" si="145"/>
        <v>597.35363402414532</v>
      </c>
      <c r="M338" s="306">
        <f t="shared" ca="1" si="161"/>
        <v>-1.503492225271583</v>
      </c>
      <c r="N338" s="304">
        <f t="shared" ca="1" si="162"/>
        <v>-86.143759038794116</v>
      </c>
      <c r="P338" s="310">
        <f t="shared" ca="1" si="163"/>
        <v>23</v>
      </c>
      <c r="Q338" s="304">
        <f t="shared" ca="1" si="164"/>
        <v>0</v>
      </c>
      <c r="R338" s="306">
        <f t="shared" ca="1" si="165"/>
        <v>0</v>
      </c>
      <c r="S338" s="307">
        <f t="shared" ca="1" si="166"/>
        <v>3.0118999999999994</v>
      </c>
      <c r="T338" s="304">
        <f t="shared" ca="1" si="146"/>
        <v>29.546738999999995</v>
      </c>
      <c r="U338" s="311">
        <f t="shared" ca="1" si="147"/>
        <v>0</v>
      </c>
      <c r="V338" s="306">
        <f t="shared" ca="1" si="148"/>
        <v>1.1664365906701817</v>
      </c>
      <c r="W338" s="304">
        <f t="shared" ca="1" si="149"/>
        <v>21.022831325247676</v>
      </c>
      <c r="Y338" s="314" t="str">
        <f t="shared" ca="1" si="167"/>
        <v/>
      </c>
      <c r="Z338" s="315" t="str">
        <f t="shared" ca="1" si="168"/>
        <v/>
      </c>
      <c r="AA338" s="316" t="str">
        <f t="shared" ca="1" si="169"/>
        <v/>
      </c>
      <c r="AC338" s="310" t="e">
        <f t="shared" ca="1" si="170"/>
        <v>#N/A</v>
      </c>
      <c r="AD338" s="323" t="e">
        <f t="shared" ca="1" si="171"/>
        <v>#N/A</v>
      </c>
      <c r="AE338" s="324" t="e">
        <f t="shared" ca="1" si="150"/>
        <v>#N/A</v>
      </c>
      <c r="AG338" s="306">
        <f t="shared" ca="1" si="172"/>
        <v>2.8562570403987655</v>
      </c>
      <c r="AH338" s="304">
        <f t="shared" ca="1" si="173"/>
        <v>-6.9310619832215705</v>
      </c>
    </row>
    <row r="339" spans="1:34" x14ac:dyDescent="0.2">
      <c r="A339" s="347">
        <f t="shared" ca="1" si="151"/>
        <v>0.1</v>
      </c>
      <c r="B339" s="304">
        <f t="shared" ca="1" si="152"/>
        <v>27.700000000000102</v>
      </c>
      <c r="D339" s="306">
        <f t="shared" ca="1" si="153"/>
        <v>-0.4694228846533765</v>
      </c>
      <c r="E339" s="307">
        <f t="shared" ca="1" si="154"/>
        <v>-2.8458795964071406</v>
      </c>
      <c r="F339" s="304">
        <f t="shared" ca="1" si="155"/>
        <v>2.8843350224761974</v>
      </c>
      <c r="G339" s="306">
        <f t="shared" ca="1" si="156"/>
        <v>6.2736394988909971</v>
      </c>
      <c r="H339" s="307">
        <f t="shared" ca="1" si="157"/>
        <v>-94.053541342491286</v>
      </c>
      <c r="I339" s="304">
        <f t="shared" ca="1" si="158"/>
        <v>94.262543948409132</v>
      </c>
      <c r="J339" s="306">
        <f t="shared" ca="1" si="159"/>
        <v>342.61049839976801</v>
      </c>
      <c r="K339" s="307">
        <f t="shared" ca="1" si="160"/>
        <v>480.38484974112026</v>
      </c>
      <c r="L339" s="304">
        <f t="shared" ca="1" si="145"/>
        <v>590.04369115730412</v>
      </c>
      <c r="M339" s="306">
        <f t="shared" ca="1" si="161"/>
        <v>-1.5041921373482654</v>
      </c>
      <c r="N339" s="304">
        <f t="shared" ca="1" si="162"/>
        <v>-86.183861046818251</v>
      </c>
      <c r="P339" s="310">
        <f t="shared" ca="1" si="163"/>
        <v>23</v>
      </c>
      <c r="Q339" s="304">
        <f t="shared" ca="1" si="164"/>
        <v>0</v>
      </c>
      <c r="R339" s="306">
        <f t="shared" ca="1" si="165"/>
        <v>0</v>
      </c>
      <c r="S339" s="307">
        <f t="shared" ca="1" si="166"/>
        <v>3.0118999999999994</v>
      </c>
      <c r="T339" s="304">
        <f t="shared" ca="1" si="146"/>
        <v>29.546738999999995</v>
      </c>
      <c r="U339" s="311">
        <f t="shared" ca="1" si="147"/>
        <v>0</v>
      </c>
      <c r="V339" s="306">
        <f t="shared" ca="1" si="148"/>
        <v>1.1675331657339134</v>
      </c>
      <c r="W339" s="304">
        <f t="shared" ca="1" si="149"/>
        <v>21.168529983884177</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2.8078660984410924</v>
      </c>
      <c r="AH339" s="304">
        <f t="shared" ca="1" si="173"/>
        <v>-6.9799234122141112</v>
      </c>
    </row>
    <row r="340" spans="1:34" x14ac:dyDescent="0.2">
      <c r="A340" s="347">
        <f t="shared" ca="1" si="151"/>
        <v>0.1</v>
      </c>
      <c r="B340" s="304">
        <f t="shared" ca="1" si="152"/>
        <v>27.800000000000104</v>
      </c>
      <c r="D340" s="306">
        <f t="shared" ca="1" si="153"/>
        <v>-0.46776804983157227</v>
      </c>
      <c r="E340" s="307">
        <f t="shared" ca="1" si="154"/>
        <v>-2.7972856702544879</v>
      </c>
      <c r="F340" s="304">
        <f t="shared" ca="1" si="155"/>
        <v>2.8361265961614497</v>
      </c>
      <c r="G340" s="306">
        <f t="shared" ca="1" si="156"/>
        <v>6.2268626939078402</v>
      </c>
      <c r="H340" s="307">
        <f t="shared" ca="1" si="157"/>
        <v>-94.33326990951673</v>
      </c>
      <c r="I340" s="304">
        <f t="shared" ca="1" si="158"/>
        <v>94.538561607581684</v>
      </c>
      <c r="J340" s="306">
        <f t="shared" ca="1" si="159"/>
        <v>343.23552350940793</v>
      </c>
      <c r="K340" s="307">
        <f t="shared" ca="1" si="160"/>
        <v>470.96550917851988</v>
      </c>
      <c r="L340" s="304">
        <f t="shared" ca="1" si="145"/>
        <v>582.76850930241574</v>
      </c>
      <c r="M340" s="306">
        <f t="shared" ca="1" si="161"/>
        <v>-1.5048827594210925</v>
      </c>
      <c r="N340" s="304">
        <f t="shared" ca="1" si="162"/>
        <v>-86.223430776829829</v>
      </c>
      <c r="P340" s="310">
        <f t="shared" ca="1" si="163"/>
        <v>23</v>
      </c>
      <c r="Q340" s="304">
        <f t="shared" ca="1" si="164"/>
        <v>0</v>
      </c>
      <c r="R340" s="306">
        <f t="shared" ca="1" si="165"/>
        <v>0</v>
      </c>
      <c r="S340" s="307">
        <f t="shared" ca="1" si="166"/>
        <v>3.0118999999999994</v>
      </c>
      <c r="T340" s="304">
        <f t="shared" ca="1" si="146"/>
        <v>29.546738999999995</v>
      </c>
      <c r="U340" s="311">
        <f t="shared" ca="1" si="147"/>
        <v>0</v>
      </c>
      <c r="V340" s="306">
        <f t="shared" ca="1" si="148"/>
        <v>1.1686340461337783</v>
      </c>
      <c r="W340" s="304">
        <f t="shared" ca="1" si="149"/>
        <v>21.31275911743381</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2.7599511367175129</v>
      </c>
      <c r="AH340" s="304">
        <f t="shared" ca="1" si="173"/>
        <v>-7.028297746898696</v>
      </c>
    </row>
    <row r="341" spans="1:34" x14ac:dyDescent="0.2">
      <c r="A341" s="347">
        <f t="shared" ca="1" si="151"/>
        <v>0.1</v>
      </c>
      <c r="B341" s="304">
        <f t="shared" ca="1" si="152"/>
        <v>27.900000000000105</v>
      </c>
      <c r="D341" s="306">
        <f t="shared" ca="1" si="153"/>
        <v>-0.46607888365151684</v>
      </c>
      <c r="E341" s="307">
        <f t="shared" ca="1" si="154"/>
        <v>-2.7491818493700846</v>
      </c>
      <c r="F341" s="304">
        <f t="shared" ca="1" si="155"/>
        <v>2.7884100069200302</v>
      </c>
      <c r="G341" s="306">
        <f t="shared" ca="1" si="156"/>
        <v>6.1802548055426882</v>
      </c>
      <c r="H341" s="307">
        <f t="shared" ca="1" si="157"/>
        <v>-94.608188094453737</v>
      </c>
      <c r="I341" s="304">
        <f t="shared" ca="1" si="158"/>
        <v>94.809834953853667</v>
      </c>
      <c r="J341" s="306">
        <f t="shared" ca="1" si="159"/>
        <v>343.85587938438044</v>
      </c>
      <c r="K341" s="307">
        <f t="shared" ca="1" si="160"/>
        <v>461.51843627832136</v>
      </c>
      <c r="L341" s="304">
        <f t="shared" ca="1" si="145"/>
        <v>575.53117449187107</v>
      </c>
      <c r="M341" s="306">
        <f t="shared" ca="1" si="161"/>
        <v>-1.5055642752536289</v>
      </c>
      <c r="N341" s="304">
        <f t="shared" ca="1" si="162"/>
        <v>-86.262478757705509</v>
      </c>
      <c r="P341" s="310">
        <f t="shared" ca="1" si="163"/>
        <v>23</v>
      </c>
      <c r="Q341" s="304">
        <f t="shared" ca="1" si="164"/>
        <v>0</v>
      </c>
      <c r="R341" s="306">
        <f t="shared" ca="1" si="165"/>
        <v>0</v>
      </c>
      <c r="S341" s="307">
        <f t="shared" ca="1" si="166"/>
        <v>3.0118999999999994</v>
      </c>
      <c r="T341" s="304">
        <f t="shared" ca="1" si="146"/>
        <v>29.546738999999995</v>
      </c>
      <c r="U341" s="311">
        <f t="shared" ca="1" si="147"/>
        <v>0</v>
      </c>
      <c r="V341" s="306">
        <f t="shared" ca="1" si="148"/>
        <v>1.1697391857841246</v>
      </c>
      <c r="W341" s="304">
        <f t="shared" ca="1" si="149"/>
        <v>21.455516868918775</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2.7125132840330757</v>
      </c>
      <c r="AH341" s="304">
        <f t="shared" ca="1" si="173"/>
        <v>-7.0761841752494483</v>
      </c>
    </row>
    <row r="342" spans="1:34" x14ac:dyDescent="0.2">
      <c r="A342" s="347">
        <f t="shared" ca="1" si="151"/>
        <v>0.1</v>
      </c>
      <c r="B342" s="304">
        <f t="shared" ca="1" si="152"/>
        <v>28.000000000000107</v>
      </c>
      <c r="D342" s="306">
        <f t="shared" ca="1" si="153"/>
        <v>-0.46435638674481666</v>
      </c>
      <c r="E342" s="307">
        <f t="shared" ca="1" si="154"/>
        <v>-2.7015687520497247</v>
      </c>
      <c r="F342" s="304">
        <f t="shared" ca="1" si="155"/>
        <v>2.7411859798200866</v>
      </c>
      <c r="G342" s="306">
        <f t="shared" ca="1" si="156"/>
        <v>6.1338191668682063</v>
      </c>
      <c r="H342" s="307">
        <f t="shared" ca="1" si="157"/>
        <v>-94.878344969658713</v>
      </c>
      <c r="I342" s="304">
        <f t="shared" ca="1" si="158"/>
        <v>95.076411805207513</v>
      </c>
      <c r="J342" s="306">
        <f t="shared" ca="1" si="159"/>
        <v>344.47158308300101</v>
      </c>
      <c r="K342" s="307">
        <f t="shared" ca="1" si="160"/>
        <v>452.04410962511577</v>
      </c>
      <c r="L342" s="304">
        <f t="shared" ca="1" si="145"/>
        <v>568.33489123796767</v>
      </c>
      <c r="M342" s="306">
        <f t="shared" ca="1" si="161"/>
        <v>-1.5062368634595029</v>
      </c>
      <c r="N342" s="304">
        <f t="shared" ca="1" si="162"/>
        <v>-86.301015223252364</v>
      </c>
      <c r="P342" s="310">
        <f t="shared" ca="1" si="163"/>
        <v>23</v>
      </c>
      <c r="Q342" s="304">
        <f t="shared" ca="1" si="164"/>
        <v>0</v>
      </c>
      <c r="R342" s="306">
        <f t="shared" ca="1" si="165"/>
        <v>0</v>
      </c>
      <c r="S342" s="307">
        <f t="shared" ca="1" si="166"/>
        <v>3.0118999999999994</v>
      </c>
      <c r="T342" s="304">
        <f t="shared" ca="1" si="146"/>
        <v>29.546738999999995</v>
      </c>
      <c r="U342" s="311">
        <f t="shared" ca="1" si="147"/>
        <v>0</v>
      </c>
      <c r="V342" s="306">
        <f t="shared" ca="1" si="148"/>
        <v>1.1708485390191232</v>
      </c>
      <c r="W342" s="304">
        <f t="shared" ca="1" si="149"/>
        <v>21.596801954646086</v>
      </c>
      <c r="Y342" s="314" t="str">
        <f t="shared" ca="1" si="167"/>
        <v/>
      </c>
      <c r="Z342" s="315" t="str">
        <f t="shared" ca="1" si="168"/>
        <v/>
      </c>
      <c r="AA342" s="316" t="str">
        <f t="shared" ca="1" si="169"/>
        <v/>
      </c>
      <c r="AC342" s="310">
        <f t="shared" ca="1" si="170"/>
        <v>28.000000000000107</v>
      </c>
      <c r="AD342" s="323">
        <f t="shared" ca="1" si="171"/>
        <v>344.47158308300101</v>
      </c>
      <c r="AE342" s="324" t="e">
        <f t="shared" ca="1" si="150"/>
        <v>#N/A</v>
      </c>
      <c r="AG342" s="306">
        <f t="shared" ca="1" si="172"/>
        <v>2.6655534626377149</v>
      </c>
      <c r="AH342" s="304">
        <f t="shared" ca="1" si="173"/>
        <v>-7.1235820807194061</v>
      </c>
    </row>
    <row r="343" spans="1:34" x14ac:dyDescent="0.2">
      <c r="A343" s="347">
        <f t="shared" ca="1" si="151"/>
        <v>0.1</v>
      </c>
      <c r="B343" s="304">
        <f t="shared" ca="1" si="152"/>
        <v>28.100000000000108</v>
      </c>
      <c r="D343" s="306">
        <f t="shared" ca="1" si="153"/>
        <v>-0.46260154883990962</v>
      </c>
      <c r="E343" s="307">
        <f t="shared" ca="1" si="154"/>
        <v>-2.6544468054409487</v>
      </c>
      <c r="F343" s="304">
        <f t="shared" ca="1" si="155"/>
        <v>2.694455053606339</v>
      </c>
      <c r="G343" s="306">
        <f t="shared" ca="1" si="156"/>
        <v>6.0875590119842151</v>
      </c>
      <c r="H343" s="307">
        <f t="shared" ca="1" si="157"/>
        <v>-95.143789650202805</v>
      </c>
      <c r="I343" s="304">
        <f t="shared" ca="1" si="158"/>
        <v>95.338340051242923</v>
      </c>
      <c r="J343" s="306">
        <f t="shared" ca="1" si="159"/>
        <v>345.08265199194364</v>
      </c>
      <c r="K343" s="307">
        <f t="shared" ca="1" si="160"/>
        <v>442.54300289412271</v>
      </c>
      <c r="L343" s="304">
        <f t="shared" ca="1" si="145"/>
        <v>561.18298808529505</v>
      </c>
      <c r="M343" s="306">
        <f t="shared" ca="1" si="161"/>
        <v>-1.5069006976830095</v>
      </c>
      <c r="N343" s="304">
        <f t="shared" ca="1" si="162"/>
        <v>-86.339050122555633</v>
      </c>
      <c r="P343" s="310">
        <f t="shared" ca="1" si="163"/>
        <v>23</v>
      </c>
      <c r="Q343" s="304">
        <f t="shared" ca="1" si="164"/>
        <v>0</v>
      </c>
      <c r="R343" s="306">
        <f t="shared" ca="1" si="165"/>
        <v>0</v>
      </c>
      <c r="S343" s="307">
        <f t="shared" ca="1" si="166"/>
        <v>3.0118999999999994</v>
      </c>
      <c r="T343" s="304">
        <f t="shared" ca="1" si="146"/>
        <v>29.546738999999995</v>
      </c>
      <c r="U343" s="311">
        <f t="shared" ca="1" si="147"/>
        <v>0</v>
      </c>
      <c r="V343" s="306">
        <f t="shared" ca="1" si="148"/>
        <v>1.1719620605940708</v>
      </c>
      <c r="W343" s="304">
        <f t="shared" ca="1" si="149"/>
        <v>21.736613648809236</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2.6190723938290112</v>
      </c>
      <c r="AH343" s="304">
        <f t="shared" ca="1" si="173"/>
        <v>-7.1704910371015274</v>
      </c>
    </row>
    <row r="344" spans="1:34" x14ac:dyDescent="0.2">
      <c r="A344" s="347">
        <f t="shared" ca="1" si="151"/>
        <v>0.1</v>
      </c>
      <c r="B344" s="304">
        <f t="shared" ca="1" si="152"/>
        <v>28.200000000000109</v>
      </c>
      <c r="D344" s="306">
        <f t="shared" ca="1" si="153"/>
        <v>-0.46081534854088047</v>
      </c>
      <c r="E344" s="307">
        <f t="shared" ca="1" si="154"/>
        <v>-2.6078162506768443</v>
      </c>
      <c r="F344" s="304">
        <f t="shared" ca="1" si="155"/>
        <v>2.6482175859896948</v>
      </c>
      <c r="G344" s="306">
        <f t="shared" ca="1" si="156"/>
        <v>6.0414774771301269</v>
      </c>
      <c r="H344" s="307">
        <f t="shared" ca="1" si="157"/>
        <v>-95.404571275270484</v>
      </c>
      <c r="I344" s="304">
        <f t="shared" ca="1" si="158"/>
        <v>95.595667633658152</v>
      </c>
      <c r="J344" s="306">
        <f t="shared" ca="1" si="159"/>
        <v>345.68910381639932</v>
      </c>
      <c r="K344" s="307">
        <f t="shared" ca="1" si="160"/>
        <v>433.01558484784903</v>
      </c>
      <c r="L344" s="304">
        <f t="shared" ca="1" si="145"/>
        <v>554.07892327583625</v>
      </c>
      <c r="M344" s="306">
        <f t="shared" ca="1" si="161"/>
        <v>-1.5075559467722395</v>
      </c>
      <c r="N344" s="304">
        <f t="shared" ca="1" si="162"/>
        <v>-86.376593129898296</v>
      </c>
      <c r="P344" s="310">
        <f t="shared" ca="1" si="163"/>
        <v>23</v>
      </c>
      <c r="Q344" s="304">
        <f t="shared" ca="1" si="164"/>
        <v>0</v>
      </c>
      <c r="R344" s="306">
        <f t="shared" ca="1" si="165"/>
        <v>0</v>
      </c>
      <c r="S344" s="307">
        <f t="shared" ca="1" si="166"/>
        <v>3.0118999999999994</v>
      </c>
      <c r="T344" s="304">
        <f t="shared" ca="1" si="146"/>
        <v>29.546738999999995</v>
      </c>
      <c r="U344" s="311">
        <f t="shared" ca="1" si="147"/>
        <v>0</v>
      </c>
      <c r="V344" s="306">
        <f t="shared" ca="1" si="148"/>
        <v>1.1730797056865196</v>
      </c>
      <c r="W344" s="304">
        <f t="shared" ca="1" si="149"/>
        <v>21.874951768181557</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2.5730706035059541</v>
      </c>
      <c r="AH344" s="304">
        <f t="shared" ca="1" si="173"/>
        <v>-7.2169108034161962</v>
      </c>
    </row>
    <row r="345" spans="1:34" x14ac:dyDescent="0.2">
      <c r="A345" s="347">
        <f t="shared" ca="1" si="151"/>
        <v>0.1</v>
      </c>
      <c r="B345" s="304">
        <f t="shared" ca="1" si="152"/>
        <v>28.300000000000111</v>
      </c>
      <c r="D345" s="306">
        <f t="shared" ca="1" si="153"/>
        <v>-0.45899875312160515</v>
      </c>
      <c r="E345" s="307">
        <f t="shared" ca="1" si="154"/>
        <v>-2.5616771479793368</v>
      </c>
      <c r="F345" s="304">
        <f t="shared" ca="1" si="155"/>
        <v>2.6024737589160698</v>
      </c>
      <c r="G345" s="306">
        <f t="shared" ca="1" si="156"/>
        <v>5.9955776018179661</v>
      </c>
      <c r="H345" s="307">
        <f t="shared" ca="1" si="157"/>
        <v>-95.660738990068424</v>
      </c>
      <c r="I345" s="304">
        <f t="shared" ca="1" si="158"/>
        <v>95.848442527280639</v>
      </c>
      <c r="J345" s="306">
        <f t="shared" ca="1" si="159"/>
        <v>346.29095657034674</v>
      </c>
      <c r="K345" s="307">
        <f t="shared" ca="1" si="160"/>
        <v>423.46231933458211</v>
      </c>
      <c r="L345" s="304">
        <f t="shared" ca="1" si="145"/>
        <v>547.02629050040116</v>
      </c>
      <c r="M345" s="306">
        <f t="shared" ca="1" si="161"/>
        <v>-1.5082027749450941</v>
      </c>
      <c r="N345" s="304">
        <f t="shared" ca="1" si="162"/>
        <v>-86.413653654273034</v>
      </c>
      <c r="P345" s="310">
        <f t="shared" ca="1" si="163"/>
        <v>23</v>
      </c>
      <c r="Q345" s="304">
        <f t="shared" ca="1" si="164"/>
        <v>0</v>
      </c>
      <c r="R345" s="306">
        <f t="shared" ca="1" si="165"/>
        <v>0</v>
      </c>
      <c r="S345" s="307">
        <f t="shared" ca="1" si="166"/>
        <v>3.0118999999999994</v>
      </c>
      <c r="T345" s="304">
        <f t="shared" ca="1" si="146"/>
        <v>29.546738999999995</v>
      </c>
      <c r="U345" s="311">
        <f t="shared" ca="1" si="147"/>
        <v>0</v>
      </c>
      <c r="V345" s="306">
        <f t="shared" ca="1" si="148"/>
        <v>1.1742014298972434</v>
      </c>
      <c r="W345" s="304">
        <f t="shared" ca="1" si="149"/>
        <v>22.011816656912575</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2.5275484276709888</v>
      </c>
      <c r="AH345" s="304">
        <f t="shared" ca="1" si="173"/>
        <v>-7.2628413188291647</v>
      </c>
    </row>
    <row r="346" spans="1:34" x14ac:dyDescent="0.2">
      <c r="A346" s="347">
        <f t="shared" ca="1" si="151"/>
        <v>0.1</v>
      </c>
      <c r="B346" s="304">
        <f t="shared" ca="1" si="152"/>
        <v>28.400000000000112</v>
      </c>
      <c r="D346" s="306">
        <f t="shared" ca="1" si="153"/>
        <v>-0.45715271833483467</v>
      </c>
      <c r="E346" s="307">
        <f t="shared" ca="1" si="154"/>
        <v>-2.5160293817281758</v>
      </c>
      <c r="F346" s="304">
        <f t="shared" ca="1" si="155"/>
        <v>2.5572235838112385</v>
      </c>
      <c r="G346" s="306">
        <f t="shared" ca="1" si="156"/>
        <v>5.9498623299844828</v>
      </c>
      <c r="H346" s="307">
        <f t="shared" ca="1" si="157"/>
        <v>-95.912341928241247</v>
      </c>
      <c r="I346" s="304">
        <f t="shared" ca="1" si="158"/>
        <v>96.096712721641168</v>
      </c>
      <c r="J346" s="306">
        <f t="shared" ca="1" si="159"/>
        <v>346.88822856693685</v>
      </c>
      <c r="K346" s="307">
        <f t="shared" ca="1" si="160"/>
        <v>413.88366528866663</v>
      </c>
      <c r="L346" s="304">
        <f t="shared" ca="1" si="145"/>
        <v>540.02882470391194</v>
      </c>
      <c r="M346" s="306">
        <f t="shared" ca="1" si="161"/>
        <v>-1.5088413419485196</v>
      </c>
      <c r="N346" s="304">
        <f t="shared" ca="1" si="162"/>
        <v>-86.450240848505629</v>
      </c>
      <c r="P346" s="310">
        <f t="shared" ca="1" si="163"/>
        <v>23</v>
      </c>
      <c r="Q346" s="304">
        <f t="shared" ca="1" si="164"/>
        <v>0</v>
      </c>
      <c r="R346" s="306">
        <f t="shared" ca="1" si="165"/>
        <v>0</v>
      </c>
      <c r="S346" s="307">
        <f t="shared" ca="1" si="166"/>
        <v>3.0118999999999994</v>
      </c>
      <c r="T346" s="304">
        <f t="shared" ca="1" si="146"/>
        <v>29.546738999999995</v>
      </c>
      <c r="U346" s="311">
        <f t="shared" ca="1" si="147"/>
        <v>0</v>
      </c>
      <c r="V346" s="306">
        <f t="shared" ca="1" si="148"/>
        <v>1.1753271892510369</v>
      </c>
      <c r="W346" s="304">
        <f t="shared" ca="1" si="149"/>
        <v>22.147209171437822</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2.4825060178777489</v>
      </c>
      <c r="AH346" s="304">
        <f t="shared" ca="1" si="173"/>
        <v>-7.3082826976036985</v>
      </c>
    </row>
    <row r="347" spans="1:34" x14ac:dyDescent="0.2">
      <c r="A347" s="347">
        <f t="shared" ca="1" si="151"/>
        <v>0.1</v>
      </c>
      <c r="B347" s="304">
        <f t="shared" ca="1" si="152"/>
        <v>28.500000000000114</v>
      </c>
      <c r="D347" s="306">
        <f t="shared" ca="1" si="153"/>
        <v>-0.45527818823585647</v>
      </c>
      <c r="E347" s="307">
        <f t="shared" ca="1" si="154"/>
        <v>-2.4708726654921547</v>
      </c>
      <c r="F347" s="304">
        <f t="shared" ca="1" si="155"/>
        <v>2.5124669067988994</v>
      </c>
      <c r="G347" s="306">
        <f t="shared" ca="1" si="156"/>
        <v>5.9043345111608971</v>
      </c>
      <c r="H347" s="307">
        <f t="shared" ca="1" si="157"/>
        <v>-96.159429194790462</v>
      </c>
      <c r="I347" s="304">
        <f t="shared" ca="1" si="158"/>
        <v>96.34052620308654</v>
      </c>
      <c r="J347" s="306">
        <f t="shared" ca="1" si="159"/>
        <v>347.48093840899412</v>
      </c>
      <c r="K347" s="307">
        <f t="shared" ca="1" si="160"/>
        <v>404.28007673251506</v>
      </c>
      <c r="L347" s="304">
        <f t="shared" ca="1" si="145"/>
        <v>533.09040790511642</v>
      </c>
      <c r="M347" s="306">
        <f t="shared" ca="1" si="161"/>
        <v>-1.5094718032112828</v>
      </c>
      <c r="N347" s="304">
        <f t="shared" ca="1" si="162"/>
        <v>-86.486363618008454</v>
      </c>
      <c r="P347" s="310">
        <f t="shared" ca="1" si="163"/>
        <v>23</v>
      </c>
      <c r="Q347" s="304">
        <f t="shared" ca="1" si="164"/>
        <v>0</v>
      </c>
      <c r="R347" s="306">
        <f t="shared" ca="1" si="165"/>
        <v>0</v>
      </c>
      <c r="S347" s="307">
        <f t="shared" ca="1" si="166"/>
        <v>3.0118999999999994</v>
      </c>
      <c r="T347" s="304">
        <f t="shared" ca="1" si="146"/>
        <v>29.546738999999995</v>
      </c>
      <c r="U347" s="311">
        <f t="shared" ca="1" si="147"/>
        <v>0</v>
      </c>
      <c r="V347" s="306">
        <f t="shared" ca="1" si="148"/>
        <v>1.1764569401973592</v>
      </c>
      <c r="W347" s="304">
        <f t="shared" ca="1" si="149"/>
        <v>22.281130665512464</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2.4379433466220997</v>
      </c>
      <c r="AH347" s="304">
        <f t="shared" ca="1" si="173"/>
        <v>-7.3532352240903842</v>
      </c>
    </row>
    <row r="348" spans="1:34" x14ac:dyDescent="0.2">
      <c r="A348" s="347">
        <f t="shared" ca="1" si="151"/>
        <v>0.1</v>
      </c>
      <c r="B348" s="304">
        <f t="shared" ca="1" si="152"/>
        <v>28.600000000000115</v>
      </c>
      <c r="D348" s="306">
        <f t="shared" ca="1" si="153"/>
        <v>-0.45337609502034193</v>
      </c>
      <c r="E348" s="307">
        <f t="shared" ca="1" si="154"/>
        <v>-2.426206547019075</v>
      </c>
      <c r="F348" s="304">
        <f t="shared" ca="1" si="155"/>
        <v>2.4682034138891629</v>
      </c>
      <c r="G348" s="306">
        <f t="shared" ca="1" si="156"/>
        <v>5.8589969016588626</v>
      </c>
      <c r="H348" s="307">
        <f t="shared" ca="1" si="157"/>
        <v>-96.402049849492371</v>
      </c>
      <c r="I348" s="304">
        <f t="shared" ca="1" si="158"/>
        <v>96.579930937424365</v>
      </c>
      <c r="J348" s="306">
        <f t="shared" ca="1" si="159"/>
        <v>348.06910497963509</v>
      </c>
      <c r="K348" s="307">
        <f t="shared" ca="1" si="160"/>
        <v>394.6520027803009</v>
      </c>
      <c r="L348" s="304">
        <f t="shared" ca="1" si="145"/>
        <v>526.21507498343954</v>
      </c>
      <c r="M348" s="306">
        <f t="shared" ca="1" si="161"/>
        <v>-1.5100943099905897</v>
      </c>
      <c r="N348" s="304">
        <f t="shared" ca="1" si="162"/>
        <v>-86.522030629181018</v>
      </c>
      <c r="P348" s="310">
        <f t="shared" ca="1" si="163"/>
        <v>23</v>
      </c>
      <c r="Q348" s="304">
        <f t="shared" ca="1" si="164"/>
        <v>0</v>
      </c>
      <c r="R348" s="306">
        <f t="shared" ca="1" si="165"/>
        <v>0</v>
      </c>
      <c r="S348" s="307">
        <f t="shared" ca="1" si="166"/>
        <v>3.0118999999999994</v>
      </c>
      <c r="T348" s="304">
        <f t="shared" ca="1" si="146"/>
        <v>29.546738999999995</v>
      </c>
      <c r="U348" s="311">
        <f t="shared" ca="1" si="147"/>
        <v>0</v>
      </c>
      <c r="V348" s="306">
        <f t="shared" ca="1" si="148"/>
        <v>1.1775906396108191</v>
      </c>
      <c r="W348" s="304">
        <f t="shared" ca="1" si="149"/>
        <v>22.413582975377945</v>
      </c>
      <c r="Y348" s="314" t="str">
        <f t="shared" ca="1" si="167"/>
        <v/>
      </c>
      <c r="Z348" s="315" t="str">
        <f t="shared" ca="1" si="168"/>
        <v/>
      </c>
      <c r="AA348" s="316" t="str">
        <f t="shared" ca="1" si="169"/>
        <v/>
      </c>
      <c r="AC348" s="310" t="e">
        <f t="shared" ca="1" si="170"/>
        <v>#N/A</v>
      </c>
      <c r="AD348" s="323" t="e">
        <f t="shared" ca="1" si="171"/>
        <v>#N/A</v>
      </c>
      <c r="AE348" s="324" t="e">
        <f t="shared" ca="1" si="150"/>
        <v>#N/A</v>
      </c>
      <c r="AG348" s="306">
        <f t="shared" ca="1" si="172"/>
        <v>2.3938602126740829</v>
      </c>
      <c r="AH348" s="304">
        <f t="shared" ca="1" si="173"/>
        <v>-7.3976993477580493</v>
      </c>
    </row>
    <row r="349" spans="1:34" x14ac:dyDescent="0.2">
      <c r="A349" s="347">
        <f t="shared" ca="1" si="151"/>
        <v>0.1</v>
      </c>
      <c r="B349" s="304">
        <f t="shared" ca="1" si="152"/>
        <v>28.700000000000117</v>
      </c>
      <c r="D349" s="306">
        <f t="shared" ca="1" si="153"/>
        <v>-0.45144735887600612</v>
      </c>
      <c r="E349" s="307">
        <f t="shared" ca="1" si="154"/>
        <v>-2.3820304131814041</v>
      </c>
      <c r="F349" s="304">
        <f t="shared" ca="1" si="155"/>
        <v>2.4244326361351622</v>
      </c>
      <c r="G349" s="306">
        <f t="shared" ca="1" si="156"/>
        <v>5.8138521657712623</v>
      </c>
      <c r="H349" s="307">
        <f t="shared" ca="1" si="157"/>
        <v>-96.640252890810515</v>
      </c>
      <c r="I349" s="304">
        <f t="shared" ca="1" si="158"/>
        <v>96.814974853094157</v>
      </c>
      <c r="J349" s="306">
        <f t="shared" ca="1" si="159"/>
        <v>348.6527474330066</v>
      </c>
      <c r="K349" s="307">
        <f t="shared" ca="1" si="160"/>
        <v>384.99988764328577</v>
      </c>
      <c r="L349" s="304">
        <f t="shared" ca="1" si="145"/>
        <v>519.40701937683377</v>
      </c>
      <c r="M349" s="306">
        <f t="shared" ca="1" si="161"/>
        <v>-1.5107090095128317</v>
      </c>
      <c r="N349" s="304">
        <f t="shared" ca="1" si="162"/>
        <v>-86.557250317474185</v>
      </c>
      <c r="P349" s="310">
        <f t="shared" ca="1" si="163"/>
        <v>23</v>
      </c>
      <c r="Q349" s="304">
        <f t="shared" ca="1" si="164"/>
        <v>0</v>
      </c>
      <c r="R349" s="306">
        <f t="shared" ca="1" si="165"/>
        <v>0</v>
      </c>
      <c r="S349" s="307">
        <f t="shared" ca="1" si="166"/>
        <v>3.0118999999999994</v>
      </c>
      <c r="T349" s="304">
        <f t="shared" ca="1" si="146"/>
        <v>29.546738999999995</v>
      </c>
      <c r="U349" s="311">
        <f t="shared" ca="1" si="147"/>
        <v>0</v>
      </c>
      <c r="V349" s="306">
        <f t="shared" ca="1" si="148"/>
        <v>1.1787282447915137</v>
      </c>
      <c r="W349" s="304">
        <f t="shared" ca="1" si="149"/>
        <v>22.544568405070923</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2.3502562463486614</v>
      </c>
      <c r="AH349" s="304">
        <f t="shared" ca="1" si="173"/>
        <v>-7.44167567826885</v>
      </c>
    </row>
    <row r="350" spans="1:34" x14ac:dyDescent="0.2">
      <c r="A350" s="347">
        <f t="shared" ca="1" si="151"/>
        <v>0.1</v>
      </c>
      <c r="B350" s="304">
        <f t="shared" ca="1" si="152"/>
        <v>28.800000000000118</v>
      </c>
      <c r="D350" s="306">
        <f t="shared" ca="1" si="153"/>
        <v>-0.44949288784770297</v>
      </c>
      <c r="E350" s="307">
        <f t="shared" ca="1" si="154"/>
        <v>-2.3383434948745263</v>
      </c>
      <c r="F350" s="304">
        <f t="shared" ca="1" si="155"/>
        <v>2.3811539547554839</v>
      </c>
      <c r="G350" s="306">
        <f t="shared" ca="1" si="156"/>
        <v>5.7689028769864921</v>
      </c>
      <c r="H350" s="307">
        <f t="shared" ca="1" si="157"/>
        <v>-96.874087240297968</v>
      </c>
      <c r="I350" s="304">
        <f t="shared" ca="1" si="158"/>
        <v>97.045705824858445</v>
      </c>
      <c r="J350" s="306">
        <f t="shared" ca="1" si="159"/>
        <v>349.23188518514451</v>
      </c>
      <c r="K350" s="307">
        <f t="shared" ca="1" si="160"/>
        <v>375.32417063673034</v>
      </c>
      <c r="L350" s="304">
        <f t="shared" ca="1" si="145"/>
        <v>512.67059862461338</v>
      </c>
      <c r="M350" s="306">
        <f t="shared" ca="1" si="161"/>
        <v>-1.5113160451087333</v>
      </c>
      <c r="N350" s="304">
        <f t="shared" ca="1" si="162"/>
        <v>-86.592030895133561</v>
      </c>
      <c r="P350" s="310">
        <f t="shared" ca="1" si="163"/>
        <v>23</v>
      </c>
      <c r="Q350" s="304">
        <f t="shared" ca="1" si="164"/>
        <v>0</v>
      </c>
      <c r="R350" s="306">
        <f t="shared" ca="1" si="165"/>
        <v>0</v>
      </c>
      <c r="S350" s="307">
        <f t="shared" ca="1" si="166"/>
        <v>3.0118999999999994</v>
      </c>
      <c r="T350" s="304">
        <f t="shared" ca="1" si="146"/>
        <v>29.546738999999995</v>
      </c>
      <c r="U350" s="311">
        <f t="shared" ca="1" si="147"/>
        <v>0</v>
      </c>
      <c r="V350" s="306">
        <f t="shared" ca="1" si="148"/>
        <v>1.1798697134652141</v>
      </c>
      <c r="W350" s="304">
        <f t="shared" ca="1" si="149"/>
        <v>22.67408971188264</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2.3071309147130883</v>
      </c>
      <c r="AH350" s="304">
        <f t="shared" ca="1" si="173"/>
        <v>-7.4851649806005938</v>
      </c>
    </row>
    <row r="351" spans="1:34" x14ac:dyDescent="0.2">
      <c r="A351" s="347">
        <f t="shared" ca="1" si="151"/>
        <v>0.1</v>
      </c>
      <c r="B351" s="304">
        <f t="shared" ca="1" si="152"/>
        <v>28.900000000000119</v>
      </c>
      <c r="D351" s="306">
        <f t="shared" ca="1" si="153"/>
        <v>-0.44751357771556399</v>
      </c>
      <c r="E351" s="307">
        <f t="shared" ca="1" si="154"/>
        <v>-2.2951448718648679</v>
      </c>
      <c r="F351" s="304">
        <f t="shared" ca="1" si="155"/>
        <v>2.3383666062205442</v>
      </c>
      <c r="G351" s="306">
        <f t="shared" ca="1" si="156"/>
        <v>5.7241515192149359</v>
      </c>
      <c r="H351" s="307">
        <f t="shared" ca="1" si="157"/>
        <v>-97.10360172748446</v>
      </c>
      <c r="I351" s="304">
        <f t="shared" ca="1" si="158"/>
        <v>97.27217165800738</v>
      </c>
      <c r="J351" s="306">
        <f t="shared" ca="1" si="159"/>
        <v>349.80653790495455</v>
      </c>
      <c r="K351" s="307">
        <f t="shared" ca="1" si="160"/>
        <v>365.62528618834119</v>
      </c>
      <c r="L351" s="304">
        <f t="shared" ca="1" si="145"/>
        <v>506.01033967830818</v>
      </c>
      <c r="M351" s="306">
        <f t="shared" ca="1" si="161"/>
        <v>-1.5119155563431537</v>
      </c>
      <c r="N351" s="304">
        <f t="shared" ca="1" si="162"/>
        <v>-86.626380358636524</v>
      </c>
      <c r="P351" s="310">
        <f t="shared" ca="1" si="163"/>
        <v>23</v>
      </c>
      <c r="Q351" s="304">
        <f t="shared" ca="1" si="164"/>
        <v>0</v>
      </c>
      <c r="R351" s="306">
        <f t="shared" ca="1" si="165"/>
        <v>0</v>
      </c>
      <c r="S351" s="307">
        <f t="shared" ca="1" si="166"/>
        <v>3.0118999999999994</v>
      </c>
      <c r="T351" s="304">
        <f t="shared" ca="1" si="146"/>
        <v>29.546738999999995</v>
      </c>
      <c r="U351" s="311">
        <f t="shared" ca="1" si="147"/>
        <v>0</v>
      </c>
      <c r="V351" s="306">
        <f t="shared" ca="1" si="148"/>
        <v>1.1810150037834126</v>
      </c>
      <c r="W351" s="304">
        <f t="shared" ca="1" si="149"/>
        <v>22.802150091976905</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2.2644835267290553</v>
      </c>
      <c r="AH351" s="304">
        <f t="shared" ca="1" si="173"/>
        <v>-7.5281681702190131</v>
      </c>
    </row>
    <row r="352" spans="1:34" x14ac:dyDescent="0.2">
      <c r="A352" s="347">
        <f t="shared" ca="1" si="151"/>
        <v>0.1</v>
      </c>
      <c r="B352" s="304">
        <f t="shared" ca="1" si="152"/>
        <v>29.000000000000121</v>
      </c>
      <c r="D352" s="306">
        <f t="shared" ca="1" si="153"/>
        <v>-0.4455103118858279</v>
      </c>
      <c r="E352" s="307">
        <f t="shared" ca="1" si="154"/>
        <v>-2.2524334775851695</v>
      </c>
      <c r="F352" s="304">
        <f t="shared" ca="1" si="155"/>
        <v>2.2960696873011122</v>
      </c>
      <c r="G352" s="306">
        <f t="shared" ca="1" si="156"/>
        <v>5.6796004880263533</v>
      </c>
      <c r="H352" s="307">
        <f t="shared" ca="1" si="157"/>
        <v>-97.328845075242981</v>
      </c>
      <c r="I352" s="304">
        <f t="shared" ca="1" si="158"/>
        <v>97.494420073070032</v>
      </c>
      <c r="J352" s="306">
        <f t="shared" ca="1" si="159"/>
        <v>350.37672550531664</v>
      </c>
      <c r="K352" s="307">
        <f t="shared" ca="1" si="160"/>
        <v>355.90366384820481</v>
      </c>
      <c r="L352" s="304">
        <f t="shared" ca="1" si="145"/>
        <v>499.43094389154942</v>
      </c>
      <c r="M352" s="306">
        <f t="shared" ca="1" si="161"/>
        <v>-1.512507679139792</v>
      </c>
      <c r="N352" s="304">
        <f t="shared" ca="1" si="162"/>
        <v>-86.660306495837389</v>
      </c>
      <c r="P352" s="310">
        <f t="shared" ca="1" si="163"/>
        <v>23</v>
      </c>
      <c r="Q352" s="304">
        <f t="shared" ca="1" si="164"/>
        <v>0</v>
      </c>
      <c r="R352" s="306">
        <f t="shared" ca="1" si="165"/>
        <v>0</v>
      </c>
      <c r="S352" s="307">
        <f t="shared" ca="1" si="166"/>
        <v>3.0118999999999994</v>
      </c>
      <c r="T352" s="304">
        <f t="shared" ca="1" si="146"/>
        <v>29.546738999999995</v>
      </c>
      <c r="U352" s="311">
        <f t="shared" ca="1" si="147"/>
        <v>0</v>
      </c>
      <c r="V352" s="306">
        <f t="shared" ca="1" si="148"/>
        <v>1.1821640743232293</v>
      </c>
      <c r="W352" s="304">
        <f t="shared" ca="1" si="149"/>
        <v>22.928753166173827</v>
      </c>
      <c r="Y352" s="314" t="str">
        <f t="shared" ca="1" si="167"/>
        <v/>
      </c>
      <c r="Z352" s="315" t="str">
        <f t="shared" ca="1" si="168"/>
        <v/>
      </c>
      <c r="AA352" s="316" t="str">
        <f t="shared" ca="1" si="169"/>
        <v/>
      </c>
      <c r="AC352" s="310">
        <f t="shared" ca="1" si="170"/>
        <v>29.000000000000121</v>
      </c>
      <c r="AD352" s="323">
        <f t="shared" ca="1" si="171"/>
        <v>350.37672550531664</v>
      </c>
      <c r="AE352" s="324" t="e">
        <f t="shared" ca="1" si="150"/>
        <v>#N/A</v>
      </c>
      <c r="AG352" s="306">
        <f t="shared" ca="1" si="172"/>
        <v>2.2223132383277182</v>
      </c>
      <c r="AH352" s="304">
        <f t="shared" ca="1" si="173"/>
        <v>-7.5706863083027027</v>
      </c>
    </row>
    <row r="353" spans="1:34" x14ac:dyDescent="0.2">
      <c r="A353" s="347">
        <f t="shared" ca="1" si="151"/>
        <v>0.1</v>
      </c>
      <c r="B353" s="304">
        <f t="shared" ca="1" si="152"/>
        <v>29.100000000000122</v>
      </c>
      <c r="D353" s="306">
        <f t="shared" ca="1" si="153"/>
        <v>-0.44348396129394041</v>
      </c>
      <c r="E353" s="307">
        <f t="shared" ca="1" si="154"/>
        <v>-2.2102081038745176</v>
      </c>
      <c r="F353" s="304">
        <f t="shared" ca="1" si="155"/>
        <v>2.2542621600775621</v>
      </c>
      <c r="G353" s="306">
        <f t="shared" ca="1" si="156"/>
        <v>5.6352520918969589</v>
      </c>
      <c r="H353" s="307">
        <f t="shared" ca="1" si="157"/>
        <v>-97.549865885630439</v>
      </c>
      <c r="I353" s="304">
        <f t="shared" ca="1" si="158"/>
        <v>97.712498691025772</v>
      </c>
      <c r="J353" s="306">
        <f t="shared" ca="1" si="159"/>
        <v>350.94246813431283</v>
      </c>
      <c r="K353" s="307">
        <f t="shared" ca="1" si="160"/>
        <v>346.15972830016113</v>
      </c>
      <c r="L353" s="304">
        <f t="shared" ca="1" si="145"/>
        <v>492.93729158691633</v>
      </c>
      <c r="M353" s="306">
        <f t="shared" ca="1" si="161"/>
        <v>-1.5130925459010203</v>
      </c>
      <c r="N353" s="304">
        <f t="shared" ca="1" si="162"/>
        <v>-86.693816892833254</v>
      </c>
      <c r="P353" s="310">
        <f t="shared" ca="1" si="163"/>
        <v>23</v>
      </c>
      <c r="Q353" s="304">
        <f t="shared" ca="1" si="164"/>
        <v>0</v>
      </c>
      <c r="R353" s="306">
        <f t="shared" ca="1" si="165"/>
        <v>0</v>
      </c>
      <c r="S353" s="307">
        <f t="shared" ca="1" si="166"/>
        <v>3.0118999999999994</v>
      </c>
      <c r="T353" s="304">
        <f t="shared" ca="1" si="146"/>
        <v>29.546738999999995</v>
      </c>
      <c r="U353" s="311">
        <f t="shared" ca="1" si="147"/>
        <v>0</v>
      </c>
      <c r="V353" s="306">
        <f t="shared" ca="1" si="148"/>
        <v>1.1833168840871846</v>
      </c>
      <c r="W353" s="304">
        <f t="shared" ca="1" si="149"/>
        <v>23.053902965906389</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2.1806190574159503</v>
      </c>
      <c r="AH353" s="304">
        <f t="shared" ca="1" si="173"/>
        <v>-7.6127205970230856</v>
      </c>
    </row>
    <row r="354" spans="1:34" x14ac:dyDescent="0.2">
      <c r="A354" s="347">
        <f t="shared" ca="1" si="151"/>
        <v>0.1</v>
      </c>
      <c r="B354" s="304">
        <f t="shared" ca="1" si="152"/>
        <v>29.200000000000124</v>
      </c>
      <c r="D354" s="306">
        <f t="shared" ca="1" si="153"/>
        <v>-0.4414353843196015</v>
      </c>
      <c r="E354" s="307">
        <f t="shared" ca="1" si="154"/>
        <v>-2.1684674056607749</v>
      </c>
      <c r="F354" s="304">
        <f t="shared" ca="1" si="155"/>
        <v>2.2129428569085476</v>
      </c>
      <c r="G354" s="306">
        <f t="shared" ca="1" si="156"/>
        <v>5.5911085534649985</v>
      </c>
      <c r="H354" s="307">
        <f t="shared" ca="1" si="157"/>
        <v>-97.766712626196522</v>
      </c>
      <c r="I354" s="304">
        <f t="shared" ca="1" si="158"/>
        <v>97.926455019008642</v>
      </c>
      <c r="J354" s="306">
        <f t="shared" ca="1" si="159"/>
        <v>351.50378616658094</v>
      </c>
      <c r="K354" s="307">
        <f t="shared" ca="1" si="160"/>
        <v>336.3938993745698</v>
      </c>
      <c r="L354" s="304">
        <f t="shared" ca="1" si="145"/>
        <v>486.53444608359399</v>
      </c>
      <c r="M354" s="306">
        <f t="shared" ca="1" si="161"/>
        <v>-1.5136702856230684</v>
      </c>
      <c r="N354" s="304">
        <f t="shared" ca="1" si="162"/>
        <v>-86.726918940563664</v>
      </c>
      <c r="P354" s="310">
        <f t="shared" ca="1" si="163"/>
        <v>23</v>
      </c>
      <c r="Q354" s="304">
        <f t="shared" ca="1" si="164"/>
        <v>0</v>
      </c>
      <c r="R354" s="306">
        <f t="shared" ca="1" si="165"/>
        <v>0</v>
      </c>
      <c r="S354" s="307">
        <f t="shared" ca="1" si="166"/>
        <v>3.0118999999999994</v>
      </c>
      <c r="T354" s="304">
        <f t="shared" ca="1" si="146"/>
        <v>29.546738999999995</v>
      </c>
      <c r="U354" s="311">
        <f t="shared" ca="1" si="147"/>
        <v>0</v>
      </c>
      <c r="V354" s="306">
        <f t="shared" ca="1" si="148"/>
        <v>1.1844733925028352</v>
      </c>
      <c r="W354" s="304">
        <f t="shared" ca="1" si="149"/>
        <v>23.177603919356077</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2.139399848812225</v>
      </c>
      <c r="AH354" s="304">
        <f t="shared" ca="1" si="173"/>
        <v>-7.6542723748817671</v>
      </c>
    </row>
    <row r="355" spans="1:34" x14ac:dyDescent="0.2">
      <c r="A355" s="347">
        <f t="shared" ca="1" si="151"/>
        <v>0.1</v>
      </c>
      <c r="B355" s="304">
        <f t="shared" ca="1" si="152"/>
        <v>29.300000000000125</v>
      </c>
      <c r="D355" s="306">
        <f t="shared" ca="1" si="153"/>
        <v>-0.43936542671333934</v>
      </c>
      <c r="E355" s="307">
        <f t="shared" ca="1" si="154"/>
        <v>-2.127209905583336</v>
      </c>
      <c r="F355" s="304">
        <f t="shared" ca="1" si="155"/>
        <v>2.1721104853581599</v>
      </c>
      <c r="G355" s="306">
        <f t="shared" ca="1" si="156"/>
        <v>5.5471720107936644</v>
      </c>
      <c r="H355" s="307">
        <f t="shared" ca="1" si="157"/>
        <v>-97.979433616754861</v>
      </c>
      <c r="I355" s="304">
        <f t="shared" ca="1" si="158"/>
        <v>98.136336436497388</v>
      </c>
      <c r="J355" s="306">
        <f t="shared" ca="1" si="159"/>
        <v>352.06070019479387</v>
      </c>
      <c r="K355" s="307">
        <f t="shared" ca="1" si="160"/>
        <v>326.60659206242224</v>
      </c>
      <c r="L355" s="304">
        <f t="shared" ca="1" si="145"/>
        <v>480.22765705473273</v>
      </c>
      <c r="M355" s="306">
        <f t="shared" ca="1" si="161"/>
        <v>-1.5142410240067674</v>
      </c>
      <c r="N355" s="304">
        <f t="shared" ca="1" si="162"/>
        <v>-86.75961984115574</v>
      </c>
      <c r="P355" s="310">
        <f t="shared" ca="1" si="163"/>
        <v>23</v>
      </c>
      <c r="Q355" s="304">
        <f t="shared" ca="1" si="164"/>
        <v>0</v>
      </c>
      <c r="R355" s="306">
        <f t="shared" ca="1" si="165"/>
        <v>0</v>
      </c>
      <c r="S355" s="307">
        <f t="shared" ca="1" si="166"/>
        <v>3.0118999999999994</v>
      </c>
      <c r="T355" s="304">
        <f t="shared" ca="1" si="146"/>
        <v>29.546738999999995</v>
      </c>
      <c r="U355" s="311">
        <f t="shared" ca="1" si="147"/>
        <v>0</v>
      </c>
      <c r="V355" s="306">
        <f t="shared" ca="1" si="148"/>
        <v>1.1856335594222893</v>
      </c>
      <c r="W355" s="304">
        <f t="shared" ca="1" si="149"/>
        <v>23.29986083777365</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2.0986543391106975</v>
      </c>
      <c r="AH355" s="304">
        <f t="shared" ca="1" si="173"/>
        <v>-7.6953431121073352</v>
      </c>
    </row>
    <row r="356" spans="1:34" x14ac:dyDescent="0.2">
      <c r="A356" s="347">
        <f t="shared" ca="1" si="151"/>
        <v>0.1</v>
      </c>
      <c r="B356" s="304">
        <f t="shared" ca="1" si="152"/>
        <v>29.400000000000126</v>
      </c>
      <c r="D356" s="306">
        <f t="shared" ca="1" si="153"/>
        <v>-0.43727492153426145</v>
      </c>
      <c r="E356" s="307">
        <f t="shared" ca="1" si="154"/>
        <v>-2.0864339985541713</v>
      </c>
      <c r="F356" s="304">
        <f t="shared" ca="1" si="155"/>
        <v>2.1317636330807272</v>
      </c>
      <c r="G356" s="306">
        <f t="shared" ca="1" si="156"/>
        <v>5.5034445186402383</v>
      </c>
      <c r="H356" s="307">
        <f t="shared" ca="1" si="157"/>
        <v>-98.188077016610279</v>
      </c>
      <c r="I356" s="304">
        <f t="shared" ca="1" si="158"/>
        <v>98.342190181984165</v>
      </c>
      <c r="J356" s="306">
        <f t="shared" ca="1" si="159"/>
        <v>352.61323102126556</v>
      </c>
      <c r="K356" s="307">
        <f t="shared" ca="1" si="160"/>
        <v>316.79821653075396</v>
      </c>
      <c r="L356" s="304">
        <f t="shared" ca="1" si="145"/>
        <v>474.02236306773847</v>
      </c>
      <c r="M356" s="306">
        <f t="shared" ca="1" si="161"/>
        <v>-1.514804883564046</v>
      </c>
      <c r="N356" s="304">
        <f t="shared" ca="1" si="162"/>
        <v>-86.791926614025925</v>
      </c>
      <c r="P356" s="310">
        <f t="shared" ca="1" si="163"/>
        <v>23</v>
      </c>
      <c r="Q356" s="304">
        <f t="shared" ca="1" si="164"/>
        <v>0</v>
      </c>
      <c r="R356" s="306">
        <f t="shared" ca="1" si="165"/>
        <v>0</v>
      </c>
      <c r="S356" s="307">
        <f t="shared" ca="1" si="166"/>
        <v>3.0118999999999994</v>
      </c>
      <c r="T356" s="304">
        <f t="shared" ca="1" si="146"/>
        <v>29.546738999999995</v>
      </c>
      <c r="U356" s="311">
        <f t="shared" ca="1" si="147"/>
        <v>0</v>
      </c>
      <c r="V356" s="306">
        <f t="shared" ca="1" si="148"/>
        <v>1.1867973451215936</v>
      </c>
      <c r="W356" s="304">
        <f t="shared" ca="1" si="149"/>
        <v>23.420678901990403</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2.0583811214721122</v>
      </c>
      <c r="AH356" s="304">
        <f t="shared" ca="1" si="173"/>
        <v>-7.7359344061136346</v>
      </c>
    </row>
    <row r="357" spans="1:34" x14ac:dyDescent="0.2">
      <c r="A357" s="347">
        <f t="shared" ca="1" si="151"/>
        <v>0.1</v>
      </c>
      <c r="B357" s="304">
        <f t="shared" ca="1" si="152"/>
        <v>29.500000000000128</v>
      </c>
      <c r="D357" s="306">
        <f t="shared" ca="1" si="153"/>
        <v>-0.43516468909862732</v>
      </c>
      <c r="E357" s="307">
        <f t="shared" ca="1" si="154"/>
        <v>-2.0461379562553734</v>
      </c>
      <c r="F357" s="304">
        <f t="shared" ca="1" si="155"/>
        <v>2.0919007726628003</v>
      </c>
      <c r="G357" s="306">
        <f t="shared" ca="1" si="156"/>
        <v>5.4599280497303759</v>
      </c>
      <c r="H357" s="307">
        <f t="shared" ca="1" si="157"/>
        <v>-98.392690812235813</v>
      </c>
      <c r="I357" s="304">
        <f t="shared" ca="1" si="158"/>
        <v>98.544063340114334</v>
      </c>
      <c r="J357" s="306">
        <f t="shared" ca="1" si="159"/>
        <v>353.16139964968409</v>
      </c>
      <c r="K357" s="307">
        <f t="shared" ca="1" si="160"/>
        <v>306.96917813931168</v>
      </c>
      <c r="L357" s="304">
        <f t="shared" ca="1" si="145"/>
        <v>467.92419314462501</v>
      </c>
      <c r="M357" s="306">
        <f t="shared" ca="1" si="161"/>
        <v>-1.5153619837203716</v>
      </c>
      <c r="N357" s="304">
        <f t="shared" ca="1" si="162"/>
        <v>-86.823846101749453</v>
      </c>
      <c r="P357" s="310">
        <f t="shared" ca="1" si="163"/>
        <v>23</v>
      </c>
      <c r="Q357" s="304">
        <f t="shared" ca="1" si="164"/>
        <v>0</v>
      </c>
      <c r="R357" s="306">
        <f t="shared" ca="1" si="165"/>
        <v>0</v>
      </c>
      <c r="S357" s="307">
        <f t="shared" ca="1" si="166"/>
        <v>3.0118999999999994</v>
      </c>
      <c r="T357" s="304">
        <f t="shared" ca="1" si="146"/>
        <v>29.546738999999995</v>
      </c>
      <c r="U357" s="311">
        <f t="shared" ca="1" si="147"/>
        <v>0</v>
      </c>
      <c r="V357" s="306">
        <f t="shared" ca="1" si="148"/>
        <v>1.1879647103000022</v>
      </c>
      <c r="W357" s="304">
        <f t="shared" ca="1" si="149"/>
        <v>23.540063649125003</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2.018578660340359</v>
      </c>
      <c r="AH357" s="304">
        <f t="shared" ca="1" si="173"/>
        <v>-7.7760479770212845</v>
      </c>
    </row>
    <row r="358" spans="1:34" x14ac:dyDescent="0.2">
      <c r="A358" s="347">
        <f t="shared" ca="1" si="151"/>
        <v>0.1</v>
      </c>
      <c r="B358" s="304">
        <f t="shared" ca="1" si="152"/>
        <v>29.600000000000129</v>
      </c>
      <c r="D358" s="306">
        <f t="shared" ca="1" si="153"/>
        <v>-0.43303553693884722</v>
      </c>
      <c r="E358" s="307">
        <f t="shared" ca="1" si="154"/>
        <v>-2.0063199315715163</v>
      </c>
      <c r="F358" s="304">
        <f t="shared" ca="1" si="155"/>
        <v>2.052520266422003</v>
      </c>
      <c r="G358" s="306">
        <f t="shared" ca="1" si="156"/>
        <v>5.4166244960364915</v>
      </c>
      <c r="H358" s="307">
        <f t="shared" ca="1" si="157"/>
        <v>-98.593322805392958</v>
      </c>
      <c r="I358" s="304">
        <f t="shared" ca="1" si="158"/>
        <v>98.742002829289831</v>
      </c>
      <c r="J358" s="306">
        <f t="shared" ca="1" si="159"/>
        <v>353.70522727697244</v>
      </c>
      <c r="K358" s="307">
        <f t="shared" ca="1" si="160"/>
        <v>297.11987745843027</v>
      </c>
      <c r="L358" s="304">
        <f t="shared" ca="1" si="145"/>
        <v>461.93896716337684</v>
      </c>
      <c r="M358" s="306">
        <f t="shared" ca="1" si="161"/>
        <v>-1.5159124409133125</v>
      </c>
      <c r="N358" s="304">
        <f t="shared" ca="1" si="162"/>
        <v>-86.85538497570758</v>
      </c>
      <c r="P358" s="310">
        <f t="shared" ca="1" si="163"/>
        <v>23</v>
      </c>
      <c r="Q358" s="304">
        <f t="shared" ca="1" si="164"/>
        <v>0</v>
      </c>
      <c r="R358" s="306">
        <f t="shared" ca="1" si="165"/>
        <v>0</v>
      </c>
      <c r="S358" s="307">
        <f t="shared" ca="1" si="166"/>
        <v>3.0118999999999994</v>
      </c>
      <c r="T358" s="304">
        <f t="shared" ca="1" si="146"/>
        <v>29.546738999999995</v>
      </c>
      <c r="U358" s="311">
        <f t="shared" ca="1" si="147"/>
        <v>0</v>
      </c>
      <c r="V358" s="306">
        <f t="shared" ca="1" si="148"/>
        <v>1.1891356160791271</v>
      </c>
      <c r="W358" s="304">
        <f t="shared" ca="1" si="149"/>
        <v>23.658020959490425</v>
      </c>
      <c r="Y358" s="314" t="str">
        <f t="shared" ca="1" si="167"/>
        <v/>
      </c>
      <c r="Z358" s="315" t="str">
        <f t="shared" ca="1" si="168"/>
        <v/>
      </c>
      <c r="AA358" s="316" t="str">
        <f t="shared" ca="1" si="169"/>
        <v/>
      </c>
      <c r="AC358" s="310" t="e">
        <f t="shared" ca="1" si="170"/>
        <v>#N/A</v>
      </c>
      <c r="AD358" s="323" t="e">
        <f t="shared" ca="1" si="171"/>
        <v>#N/A</v>
      </c>
      <c r="AE358" s="324" t="e">
        <f t="shared" ca="1" si="150"/>
        <v>#N/A</v>
      </c>
      <c r="AG358" s="306">
        <f t="shared" ca="1" si="172"/>
        <v>1.9792452960835432</v>
      </c>
      <c r="AH358" s="304">
        <f t="shared" ca="1" si="173"/>
        <v>-7.8156856632441345</v>
      </c>
    </row>
    <row r="359" spans="1:34" x14ac:dyDescent="0.2">
      <c r="A359" s="347">
        <f t="shared" ca="1" si="151"/>
        <v>0.1</v>
      </c>
      <c r="B359" s="304">
        <f t="shared" ca="1" si="152"/>
        <v>29.700000000000131</v>
      </c>
      <c r="D359" s="306">
        <f t="shared" ca="1" si="153"/>
        <v>-0.43088825977256273</v>
      </c>
      <c r="E359" s="307">
        <f t="shared" ca="1" si="154"/>
        <v>-1.9669779629553199</v>
      </c>
      <c r="F359" s="304">
        <f t="shared" ca="1" si="155"/>
        <v>2.0136203711627689</v>
      </c>
      <c r="G359" s="306">
        <f t="shared" ca="1" si="156"/>
        <v>5.3735356700592352</v>
      </c>
      <c r="H359" s="307">
        <f t="shared" ca="1" si="157"/>
        <v>-98.790020601688497</v>
      </c>
      <c r="I359" s="304">
        <f t="shared" ca="1" si="158"/>
        <v>98.936055389728551</v>
      </c>
      <c r="J359" s="306">
        <f t="shared" ca="1" si="159"/>
        <v>354.24473528527722</v>
      </c>
      <c r="K359" s="307">
        <f t="shared" ca="1" si="160"/>
        <v>287.25071028807622</v>
      </c>
      <c r="L359" s="304">
        <f t="shared" ca="1" si="145"/>
        <v>456.0726949054727</v>
      </c>
      <c r="M359" s="306">
        <f t="shared" ca="1" si="161"/>
        <v>-1.5164563686873886</v>
      </c>
      <c r="N359" s="304">
        <f t="shared" ca="1" si="162"/>
        <v>-86.886549741522103</v>
      </c>
      <c r="P359" s="310">
        <f t="shared" ca="1" si="163"/>
        <v>23</v>
      </c>
      <c r="Q359" s="304">
        <f t="shared" ca="1" si="164"/>
        <v>0</v>
      </c>
      <c r="R359" s="306">
        <f t="shared" ca="1" si="165"/>
        <v>0</v>
      </c>
      <c r="S359" s="307">
        <f t="shared" ca="1" si="166"/>
        <v>3.0118999999999994</v>
      </c>
      <c r="T359" s="304">
        <f t="shared" ca="1" si="146"/>
        <v>29.546738999999995</v>
      </c>
      <c r="U359" s="311">
        <f t="shared" ca="1" si="147"/>
        <v>0</v>
      </c>
      <c r="V359" s="306">
        <f t="shared" ca="1" si="148"/>
        <v>1.1903100240019762</v>
      </c>
      <c r="W359" s="304">
        <f t="shared" ca="1" si="149"/>
        <v>23.774557043705133</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1.9403792495585908</v>
      </c>
      <c r="AH359" s="304">
        <f t="shared" ca="1" si="173"/>
        <v>-7.8548494171421464</v>
      </c>
    </row>
    <row r="360" spans="1:34" x14ac:dyDescent="0.2">
      <c r="A360" s="347">
        <f t="shared" ca="1" si="151"/>
        <v>0.1</v>
      </c>
      <c r="B360" s="304">
        <f t="shared" ca="1" si="152"/>
        <v>29.800000000000132</v>
      </c>
      <c r="D360" s="306">
        <f t="shared" ca="1" si="153"/>
        <v>-0.42872363948145664</v>
      </c>
      <c r="E360" s="307">
        <f t="shared" ca="1" si="154"/>
        <v>-1.9281099787252112</v>
      </c>
      <c r="F360" s="304">
        <f t="shared" ca="1" si="155"/>
        <v>1.9751992428891725</v>
      </c>
      <c r="G360" s="306">
        <f t="shared" ca="1" si="156"/>
        <v>5.3306633061110897</v>
      </c>
      <c r="H360" s="307">
        <f t="shared" ca="1" si="157"/>
        <v>-98.982831599561024</v>
      </c>
      <c r="I360" s="304">
        <f t="shared" ca="1" si="158"/>
        <v>99.126267571971937</v>
      </c>
      <c r="J360" s="306">
        <f t="shared" ca="1" si="159"/>
        <v>354.77994523408574</v>
      </c>
      <c r="K360" s="307">
        <f t="shared" ca="1" si="160"/>
        <v>277.36206767801377</v>
      </c>
      <c r="L360" s="304">
        <f t="shared" ca="1" si="145"/>
        <v>450.3315735399018</v>
      </c>
      <c r="M360" s="306">
        <f t="shared" ca="1" si="161"/>
        <v>-1.5169938777853731</v>
      </c>
      <c r="N360" s="304">
        <f t="shared" ca="1" si="162"/>
        <v>-86.91734674428649</v>
      </c>
      <c r="P360" s="310">
        <f t="shared" ca="1" si="163"/>
        <v>23</v>
      </c>
      <c r="Q360" s="304">
        <f t="shared" ca="1" si="164"/>
        <v>0</v>
      </c>
      <c r="R360" s="306">
        <f t="shared" ca="1" si="165"/>
        <v>0</v>
      </c>
      <c r="S360" s="307">
        <f t="shared" ca="1" si="166"/>
        <v>3.0118999999999994</v>
      </c>
      <c r="T360" s="304">
        <f t="shared" ca="1" si="146"/>
        <v>29.546738999999995</v>
      </c>
      <c r="U360" s="311">
        <f t="shared" ca="1" si="147"/>
        <v>0</v>
      </c>
      <c r="V360" s="306">
        <f t="shared" ca="1" si="148"/>
        <v>1.1914878960318853</v>
      </c>
      <c r="W360" s="304">
        <f t="shared" ca="1" si="149"/>
        <v>23.889678430012363</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1.901978626598547</v>
      </c>
      <c r="AH360" s="304">
        <f t="shared" ca="1" si="173"/>
        <v>-7.8935413007421023</v>
      </c>
    </row>
    <row r="361" spans="1:34" x14ac:dyDescent="0.2">
      <c r="A361" s="347">
        <f t="shared" ca="1" si="151"/>
        <v>0.1</v>
      </c>
      <c r="B361" s="304">
        <f t="shared" ca="1" si="152"/>
        <v>29.900000000000134</v>
      </c>
      <c r="D361" s="306">
        <f t="shared" ca="1" si="153"/>
        <v>-0.42654244509943856</v>
      </c>
      <c r="E361" s="307">
        <f t="shared" ca="1" si="154"/>
        <v>-1.8897138012935288</v>
      </c>
      <c r="F361" s="304">
        <f t="shared" ca="1" si="155"/>
        <v>1.9372549414753459</v>
      </c>
      <c r="G361" s="306">
        <f t="shared" ca="1" si="156"/>
        <v>5.2880090616011461</v>
      </c>
      <c r="H361" s="307">
        <f t="shared" ca="1" si="157"/>
        <v>-99.171802979690383</v>
      </c>
      <c r="I361" s="304">
        <f t="shared" ca="1" si="158"/>
        <v>99.312685725833148</v>
      </c>
      <c r="J361" s="306">
        <f t="shared" ca="1" si="159"/>
        <v>355.31087885247138</v>
      </c>
      <c r="K361" s="307">
        <f t="shared" ca="1" si="160"/>
        <v>267.4543359490512</v>
      </c>
      <c r="L361" s="304">
        <f t="shared" ca="1" si="145"/>
        <v>444.72198332088726</v>
      </c>
      <c r="M361" s="306">
        <f t="shared" ca="1" si="161"/>
        <v>-1.5175250762361991</v>
      </c>
      <c r="N361" s="304">
        <f t="shared" ca="1" si="162"/>
        <v>-86.947782173602704</v>
      </c>
      <c r="P361" s="310">
        <f t="shared" ca="1" si="163"/>
        <v>23</v>
      </c>
      <c r="Q361" s="304">
        <f t="shared" ca="1" si="164"/>
        <v>0</v>
      </c>
      <c r="R361" s="306">
        <f t="shared" ca="1" si="165"/>
        <v>0</v>
      </c>
      <c r="S361" s="307">
        <f t="shared" ca="1" si="166"/>
        <v>3.0118999999999994</v>
      </c>
      <c r="T361" s="304">
        <f t="shared" ca="1" si="146"/>
        <v>29.546738999999995</v>
      </c>
      <c r="U361" s="311">
        <f t="shared" ca="1" si="147"/>
        <v>0</v>
      </c>
      <c r="V361" s="306">
        <f t="shared" ca="1" si="148"/>
        <v>1.1926691945513397</v>
      </c>
      <c r="W361" s="304">
        <f t="shared" ca="1" si="149"/>
        <v>24.00339195181072</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1.864041422421705</v>
      </c>
      <c r="AH361" s="304">
        <f t="shared" ca="1" si="173"/>
        <v>-7.9317634815273976</v>
      </c>
    </row>
    <row r="362" spans="1:34" x14ac:dyDescent="0.2">
      <c r="A362" s="347">
        <f t="shared" ca="1" si="151"/>
        <v>0.1</v>
      </c>
      <c r="B362" s="304">
        <f t="shared" ca="1" si="152"/>
        <v>30.000000000000135</v>
      </c>
      <c r="D362" s="306">
        <f t="shared" ca="1" si="153"/>
        <v>-0.42434543280983084</v>
      </c>
      <c r="E362" s="307">
        <f t="shared" ca="1" si="154"/>
        <v>-1.8517871513242747</v>
      </c>
      <c r="F362" s="304">
        <f t="shared" ca="1" si="155"/>
        <v>1.8997854352942689</v>
      </c>
      <c r="G362" s="306">
        <f t="shared" ca="1" si="156"/>
        <v>5.2455745183201632</v>
      </c>
      <c r="H362" s="307">
        <f t="shared" ca="1" si="157"/>
        <v>-99.356981694822807</v>
      </c>
      <c r="I362" s="304">
        <f t="shared" ca="1" si="158"/>
        <v>99.49535598977775</v>
      </c>
      <c r="J362" s="306">
        <f t="shared" ca="1" si="159"/>
        <v>355.83755803146744</v>
      </c>
      <c r="K362" s="307">
        <f t="shared" ca="1" si="160"/>
        <v>257.52789671532554</v>
      </c>
      <c r="L362" s="304">
        <f t="shared" ca="1" si="145"/>
        <v>439.25048126600541</v>
      </c>
      <c r="M362" s="306">
        <f t="shared" ca="1" si="161"/>
        <v>-1.5180500694396142</v>
      </c>
      <c r="N362" s="304">
        <f t="shared" ca="1" si="162"/>
        <v>-86.977862068431449</v>
      </c>
      <c r="P362" s="310">
        <f t="shared" ca="1" si="163"/>
        <v>23</v>
      </c>
      <c r="Q362" s="304">
        <f t="shared" ca="1" si="164"/>
        <v>0</v>
      </c>
      <c r="R362" s="306">
        <f t="shared" ca="1" si="165"/>
        <v>0</v>
      </c>
      <c r="S362" s="307">
        <f t="shared" ca="1" si="166"/>
        <v>3.0118999999999994</v>
      </c>
      <c r="T362" s="304">
        <f t="shared" ca="1" si="146"/>
        <v>29.546738999999995</v>
      </c>
      <c r="U362" s="311">
        <f t="shared" ca="1" si="147"/>
        <v>0</v>
      </c>
      <c r="V362" s="306">
        <f t="shared" ca="1" si="148"/>
        <v>1.1938538823606977</v>
      </c>
      <c r="W362" s="304">
        <f t="shared" ca="1" si="149"/>
        <v>24.115704735399181</v>
      </c>
      <c r="Y362" s="314" t="str">
        <f t="shared" ca="1" si="167"/>
        <v/>
      </c>
      <c r="Z362" s="315" t="str">
        <f t="shared" ca="1" si="168"/>
        <v/>
      </c>
      <c r="AA362" s="316" t="str">
        <f t="shared" ca="1" si="169"/>
        <v/>
      </c>
      <c r="AC362" s="310">
        <f t="shared" ca="1" si="170"/>
        <v>30.000000000000135</v>
      </c>
      <c r="AD362" s="323">
        <f t="shared" ca="1" si="171"/>
        <v>355.83755803146744</v>
      </c>
      <c r="AE362" s="324" t="e">
        <f t="shared" ca="1" si="150"/>
        <v>#N/A</v>
      </c>
      <c r="AG362" s="306">
        <f t="shared" ca="1" si="172"/>
        <v>1.8265655259620033</v>
      </c>
      <c r="AH362" s="304">
        <f t="shared" ca="1" si="173"/>
        <v>-7.9695182282979928</v>
      </c>
    </row>
    <row r="363" spans="1:34" x14ac:dyDescent="0.2">
      <c r="A363" s="347">
        <f t="shared" ca="1" si="151"/>
        <v>0.1</v>
      </c>
      <c r="B363" s="304">
        <f t="shared" ca="1" si="152"/>
        <v>30.100000000000136</v>
      </c>
      <c r="D363" s="306">
        <f t="shared" ca="1" si="153"/>
        <v>-0.42213334595125651</v>
      </c>
      <c r="E363" s="307">
        <f t="shared" ca="1" si="154"/>
        <v>-1.81432765181939</v>
      </c>
      <c r="F363" s="304">
        <f t="shared" ca="1" si="155"/>
        <v>1.8627886058059473</v>
      </c>
      <c r="G363" s="306">
        <f t="shared" ca="1" si="156"/>
        <v>5.203361183725038</v>
      </c>
      <c r="H363" s="307">
        <f t="shared" ca="1" si="157"/>
        <v>-99.538414460004745</v>
      </c>
      <c r="I363" s="304">
        <f t="shared" ca="1" si="158"/>
        <v>99.67432428072928</v>
      </c>
      <c r="J363" s="306">
        <f t="shared" ca="1" si="159"/>
        <v>356.3600048165697</v>
      </c>
      <c r="K363" s="307">
        <f t="shared" ca="1" si="160"/>
        <v>247.58312690758416</v>
      </c>
      <c r="L363" s="304">
        <f t="shared" ca="1" si="145"/>
        <v>433.92379257445947</v>
      </c>
      <c r="M363" s="306">
        <f t="shared" ca="1" si="161"/>
        <v>-1.5185689602477215</v>
      </c>
      <c r="N363" s="304">
        <f t="shared" ca="1" si="162"/>
        <v>-87.007592321764122</v>
      </c>
      <c r="P363" s="310">
        <f t="shared" ca="1" si="163"/>
        <v>23</v>
      </c>
      <c r="Q363" s="304">
        <f t="shared" ca="1" si="164"/>
        <v>0</v>
      </c>
      <c r="R363" s="306">
        <f t="shared" ca="1" si="165"/>
        <v>0</v>
      </c>
      <c r="S363" s="307">
        <f t="shared" ca="1" si="166"/>
        <v>3.0118999999999994</v>
      </c>
      <c r="T363" s="304">
        <f t="shared" ca="1" si="146"/>
        <v>29.546738999999995</v>
      </c>
      <c r="U363" s="311">
        <f t="shared" ca="1" si="147"/>
        <v>0</v>
      </c>
      <c r="V363" s="306">
        <f t="shared" ca="1" si="148"/>
        <v>1.1950419226768119</v>
      </c>
      <c r="W363" s="304">
        <f t="shared" ca="1" si="149"/>
        <v>24.22662418793908</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1.7895487241200296</v>
      </c>
      <c r="AH363" s="304">
        <f t="shared" ca="1" si="173"/>
        <v>-8.0068079071015585</v>
      </c>
    </row>
    <row r="364" spans="1:34" x14ac:dyDescent="0.2">
      <c r="A364" s="347">
        <f t="shared" ca="1" si="151"/>
        <v>0.1</v>
      </c>
      <c r="B364" s="304">
        <f t="shared" ca="1" si="152"/>
        <v>30.200000000000138</v>
      </c>
      <c r="D364" s="306">
        <f t="shared" ca="1" si="153"/>
        <v>-0.41990691503186073</v>
      </c>
      <c r="E364" s="307">
        <f t="shared" ca="1" si="154"/>
        <v>-1.7773328321326947</v>
      </c>
      <c r="F364" s="304">
        <f t="shared" ca="1" si="155"/>
        <v>1.8262622521063068</v>
      </c>
      <c r="G364" s="306">
        <f t="shared" ca="1" si="156"/>
        <v>5.1613704922218515</v>
      </c>
      <c r="H364" s="307">
        <f t="shared" ca="1" si="157"/>
        <v>-99.716147743218016</v>
      </c>
      <c r="I364" s="304">
        <f t="shared" ca="1" si="158"/>
        <v>99.849636284291307</v>
      </c>
      <c r="J364" s="306">
        <f t="shared" ca="1" si="159"/>
        <v>356.87824140036702</v>
      </c>
      <c r="K364" s="307">
        <f t="shared" ca="1" si="160"/>
        <v>237.62039879742304</v>
      </c>
      <c r="L364" s="304">
        <f t="shared" ca="1" si="145"/>
        <v>428.74879954311825</v>
      </c>
      <c r="M364" s="306">
        <f t="shared" ca="1" si="161"/>
        <v>-1.5190818490435434</v>
      </c>
      <c r="N364" s="304">
        <f t="shared" ca="1" si="162"/>
        <v>-87.036978685124268</v>
      </c>
      <c r="P364" s="310">
        <f t="shared" ca="1" si="163"/>
        <v>23</v>
      </c>
      <c r="Q364" s="304">
        <f t="shared" ca="1" si="164"/>
        <v>0</v>
      </c>
      <c r="R364" s="306">
        <f t="shared" ca="1" si="165"/>
        <v>0</v>
      </c>
      <c r="S364" s="307">
        <f t="shared" ca="1" si="166"/>
        <v>3.0118999999999994</v>
      </c>
      <c r="T364" s="304">
        <f t="shared" ca="1" si="146"/>
        <v>29.546738999999995</v>
      </c>
      <c r="U364" s="311">
        <f t="shared" ca="1" si="147"/>
        <v>0</v>
      </c>
      <c r="V364" s="306">
        <f t="shared" ca="1" si="148"/>
        <v>1.1962332791315586</v>
      </c>
      <c r="W364" s="304">
        <f t="shared" ca="1" si="149"/>
        <v>24.336157985635239</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1.7529887059342215</v>
      </c>
      <c r="AH364" s="304">
        <f t="shared" ca="1" si="173"/>
        <v>-8.0436349772366569</v>
      </c>
    </row>
    <row r="365" spans="1:34" x14ac:dyDescent="0.2">
      <c r="A365" s="347">
        <f t="shared" ca="1" si="151"/>
        <v>0.1</v>
      </c>
      <c r="B365" s="304">
        <f t="shared" ca="1" si="152"/>
        <v>30.300000000000139</v>
      </c>
      <c r="D365" s="306">
        <f t="shared" ca="1" si="153"/>
        <v>-0.41766685775152024</v>
      </c>
      <c r="E365" s="307">
        <f t="shared" ca="1" si="154"/>
        <v>-1.7408001319107633</v>
      </c>
      <c r="F365" s="304">
        <f t="shared" ca="1" si="155"/>
        <v>1.7902040954384388</v>
      </c>
      <c r="G365" s="306">
        <f t="shared" ca="1" si="156"/>
        <v>5.1196038064466993</v>
      </c>
      <c r="H365" s="307">
        <f t="shared" ca="1" si="157"/>
        <v>-99.890227756409089</v>
      </c>
      <c r="I365" s="304">
        <f t="shared" ca="1" si="158"/>
        <v>100.02133744537845</v>
      </c>
      <c r="J365" s="306">
        <f t="shared" ca="1" si="159"/>
        <v>357.39229011530045</v>
      </c>
      <c r="K365" s="307">
        <f t="shared" ca="1" si="160"/>
        <v>227.64008002244168</v>
      </c>
      <c r="L365" s="304">
        <f t="shared" ca="1" si="145"/>
        <v>423.73252774183237</v>
      </c>
      <c r="M365" s="306">
        <f t="shared" ca="1" si="161"/>
        <v>-1.5195888338167247</v>
      </c>
      <c r="N365" s="304">
        <f t="shared" ca="1" si="162"/>
        <v>-87.066026772904948</v>
      </c>
      <c r="P365" s="310">
        <f t="shared" ca="1" si="163"/>
        <v>23</v>
      </c>
      <c r="Q365" s="304">
        <f t="shared" ca="1" si="164"/>
        <v>0</v>
      </c>
      <c r="R365" s="306">
        <f t="shared" ca="1" si="165"/>
        <v>0</v>
      </c>
      <c r="S365" s="307">
        <f t="shared" ca="1" si="166"/>
        <v>3.0118999999999994</v>
      </c>
      <c r="T365" s="304">
        <f t="shared" ca="1" si="146"/>
        <v>29.546738999999995</v>
      </c>
      <c r="U365" s="311">
        <f t="shared" ca="1" si="147"/>
        <v>0</v>
      </c>
      <c r="V365" s="306">
        <f t="shared" ca="1" si="148"/>
        <v>1.1974279157702732</v>
      </c>
      <c r="W365" s="304">
        <f t="shared" ca="1" si="149"/>
        <v>24.444314062138343</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1.7168830666719153</v>
      </c>
      <c r="AH365" s="304">
        <f t="shared" ca="1" si="173"/>
        <v>-8.0800019873286786</v>
      </c>
    </row>
    <row r="366" spans="1:34" x14ac:dyDescent="0.2">
      <c r="A366" s="347">
        <f t="shared" ca="1" si="151"/>
        <v>0.1</v>
      </c>
      <c r="B366" s="304">
        <f t="shared" ca="1" si="152"/>
        <v>30.400000000000141</v>
      </c>
      <c r="D366" s="306">
        <f t="shared" ca="1" si="153"/>
        <v>-0.41541387903176741</v>
      </c>
      <c r="E366" s="307">
        <f t="shared" ca="1" si="154"/>
        <v>-1.7047269049600473</v>
      </c>
      <c r="F366" s="304">
        <f t="shared" ca="1" si="155"/>
        <v>1.7546117836680803</v>
      </c>
      <c r="G366" s="306">
        <f t="shared" ca="1" si="156"/>
        <v>5.0780624185435226</v>
      </c>
      <c r="H366" s="307">
        <f t="shared" ca="1" si="157"/>
        <v>-100.06070044690509</v>
      </c>
      <c r="I366" s="304">
        <f t="shared" ca="1" si="158"/>
        <v>100.18947295924805</v>
      </c>
      <c r="J366" s="306">
        <f t="shared" ca="1" si="159"/>
        <v>357.90217342654995</v>
      </c>
      <c r="K366" s="307">
        <f t="shared" ca="1" si="160"/>
        <v>217.64253361227597</v>
      </c>
      <c r="L366" s="304">
        <f t="shared" ca="1" si="145"/>
        <v>418.8821292208811</v>
      </c>
      <c r="M366" s="306">
        <f t="shared" ca="1" si="161"/>
        <v>-1.5200900102365047</v>
      </c>
      <c r="N366" s="304">
        <f t="shared" ca="1" si="162"/>
        <v>-87.094742066549827</v>
      </c>
      <c r="P366" s="310">
        <f t="shared" ca="1" si="163"/>
        <v>23</v>
      </c>
      <c r="Q366" s="304">
        <f t="shared" ca="1" si="164"/>
        <v>0</v>
      </c>
      <c r="R366" s="306">
        <f t="shared" ca="1" si="165"/>
        <v>0</v>
      </c>
      <c r="S366" s="307">
        <f t="shared" ca="1" si="166"/>
        <v>3.0118999999999994</v>
      </c>
      <c r="T366" s="304">
        <f t="shared" ca="1" si="146"/>
        <v>29.546738999999995</v>
      </c>
      <c r="U366" s="311">
        <f t="shared" ca="1" si="147"/>
        <v>0</v>
      </c>
      <c r="V366" s="306">
        <f t="shared" ca="1" si="148"/>
        <v>1.1986257970500973</v>
      </c>
      <c r="W366" s="304">
        <f t="shared" ca="1" si="149"/>
        <v>24.551100597170006</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1.6812293118398554</v>
      </c>
      <c r="AH366" s="304">
        <f t="shared" ca="1" si="173"/>
        <v>-8.1159115714792485</v>
      </c>
    </row>
    <row r="367" spans="1:34" x14ac:dyDescent="0.2">
      <c r="A367" s="347">
        <f t="shared" ca="1" si="151"/>
        <v>0.1</v>
      </c>
      <c r="B367" s="304">
        <f t="shared" ca="1" si="152"/>
        <v>30.500000000000142</v>
      </c>
      <c r="D367" s="306">
        <f t="shared" ca="1" si="153"/>
        <v>-0.41314867105303416</v>
      </c>
      <c r="E367" s="307">
        <f t="shared" ca="1" si="154"/>
        <v>-1.6691104230397382</v>
      </c>
      <c r="F367" s="304">
        <f t="shared" ca="1" si="155"/>
        <v>1.7194828957255675</v>
      </c>
      <c r="G367" s="306">
        <f t="shared" ca="1" si="156"/>
        <v>5.0367475514382187</v>
      </c>
      <c r="H367" s="307">
        <f t="shared" ca="1" si="157"/>
        <v>-100.22761148920907</v>
      </c>
      <c r="I367" s="304">
        <f t="shared" ca="1" si="158"/>
        <v>100.35408776292451</v>
      </c>
      <c r="J367" s="306">
        <f t="shared" ca="1" si="159"/>
        <v>358.40791392504906</v>
      </c>
      <c r="K367" s="307">
        <f t="shared" ca="1" si="160"/>
        <v>207.62811801547025</v>
      </c>
      <c r="L367" s="304">
        <f t="shared" ca="1" si="145"/>
        <v>414.20486254358656</v>
      </c>
      <c r="M367" s="306">
        <f t="shared" ca="1" si="161"/>
        <v>-1.5205854717220624</v>
      </c>
      <c r="N367" s="304">
        <f t="shared" ca="1" si="162"/>
        <v>-87.123129918583558</v>
      </c>
      <c r="P367" s="310">
        <f t="shared" ca="1" si="163"/>
        <v>23</v>
      </c>
      <c r="Q367" s="304">
        <f t="shared" ca="1" si="164"/>
        <v>0</v>
      </c>
      <c r="R367" s="306">
        <f t="shared" ca="1" si="165"/>
        <v>0</v>
      </c>
      <c r="S367" s="307">
        <f t="shared" ca="1" si="166"/>
        <v>3.0118999999999994</v>
      </c>
      <c r="T367" s="304">
        <f t="shared" ca="1" si="146"/>
        <v>29.546738999999995</v>
      </c>
      <c r="U367" s="311">
        <f t="shared" ca="1" si="147"/>
        <v>0</v>
      </c>
      <c r="V367" s="306">
        <f t="shared" ca="1" si="148"/>
        <v>1.1998268878382419</v>
      </c>
      <c r="W367" s="304">
        <f t="shared" ca="1" si="149"/>
        <v>24.65652600537193</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1.6460248611140944</v>
      </c>
      <c r="AH367" s="304">
        <f t="shared" ca="1" si="173"/>
        <v>-8.1513664454895611</v>
      </c>
    </row>
    <row r="368" spans="1:34" x14ac:dyDescent="0.2">
      <c r="A368" s="347">
        <f t="shared" ca="1" si="151"/>
        <v>0.1</v>
      </c>
      <c r="B368" s="304">
        <f t="shared" ca="1" si="152"/>
        <v>30.600000000000144</v>
      </c>
      <c r="D368" s="306">
        <f t="shared" ca="1" si="153"/>
        <v>-0.41087191329896888</v>
      </c>
      <c r="E368" s="307">
        <f t="shared" ca="1" si="154"/>
        <v>-1.6339478795799351</v>
      </c>
      <c r="F368" s="304">
        <f t="shared" ca="1" si="155"/>
        <v>1.6848149460168382</v>
      </c>
      <c r="G368" s="306">
        <f t="shared" ca="1" si="156"/>
        <v>4.9956603601083218</v>
      </c>
      <c r="H368" s="307">
        <f t="shared" ca="1" si="157"/>
        <v>-100.39100627716707</v>
      </c>
      <c r="I368" s="304">
        <f t="shared" ca="1" si="158"/>
        <v>100.51522652700811</v>
      </c>
      <c r="J368" s="306">
        <f t="shared" ca="1" si="159"/>
        <v>358.90953432062639</v>
      </c>
      <c r="K368" s="307">
        <f t="shared" ca="1" si="160"/>
        <v>197.59718712715144</v>
      </c>
      <c r="L368" s="304">
        <f t="shared" ca="1" si="145"/>
        <v>409.70806946753123</v>
      </c>
      <c r="M368" s="306">
        <f t="shared" ca="1" si="161"/>
        <v>-1.5210753095103511</v>
      </c>
      <c r="N368" s="304">
        <f t="shared" ca="1" si="162"/>
        <v>-87.151195556498521</v>
      </c>
      <c r="P368" s="310">
        <f t="shared" ca="1" si="163"/>
        <v>23</v>
      </c>
      <c r="Q368" s="304">
        <f t="shared" ca="1" si="164"/>
        <v>0</v>
      </c>
      <c r="R368" s="306">
        <f t="shared" ca="1" si="165"/>
        <v>0</v>
      </c>
      <c r="S368" s="307">
        <f t="shared" ca="1" si="166"/>
        <v>3.0118999999999994</v>
      </c>
      <c r="T368" s="304">
        <f t="shared" ca="1" si="146"/>
        <v>29.546738999999995</v>
      </c>
      <c r="U368" s="311">
        <f t="shared" ca="1" si="147"/>
        <v>0</v>
      </c>
      <c r="V368" s="306">
        <f t="shared" ca="1" si="148"/>
        <v>1.2010311534101659</v>
      </c>
      <c r="W368" s="304">
        <f t="shared" ca="1" si="149"/>
        <v>24.760598925379877</v>
      </c>
      <c r="Y368" s="314" t="str">
        <f t="shared" ca="1" si="167"/>
        <v/>
      </c>
      <c r="Z368" s="315" t="str">
        <f t="shared" ca="1" si="168"/>
        <v/>
      </c>
      <c r="AA368" s="316" t="str">
        <f t="shared" ca="1" si="169"/>
        <v/>
      </c>
      <c r="AC368" s="310" t="e">
        <f t="shared" ca="1" si="170"/>
        <v>#N/A</v>
      </c>
      <c r="AD368" s="323" t="e">
        <f t="shared" ca="1" si="171"/>
        <v>#N/A</v>
      </c>
      <c r="AE368" s="324" t="e">
        <f t="shared" ca="1" si="150"/>
        <v>#N/A</v>
      </c>
      <c r="AG368" s="306">
        <f t="shared" ca="1" si="172"/>
        <v>1.6112670521890777</v>
      </c>
      <c r="AH368" s="304">
        <f t="shared" ca="1" si="173"/>
        <v>-8.1863694031581176</v>
      </c>
    </row>
    <row r="369" spans="1:34" x14ac:dyDescent="0.2">
      <c r="A369" s="347">
        <f t="shared" ca="1" si="151"/>
        <v>0.1</v>
      </c>
      <c r="B369" s="304">
        <f t="shared" ca="1" si="152"/>
        <v>30.700000000000145</v>
      </c>
      <c r="D369" s="306">
        <f t="shared" ca="1" si="153"/>
        <v>-0.40858427260745822</v>
      </c>
      <c r="E369" s="307">
        <f t="shared" ca="1" si="154"/>
        <v>-1.5992363933248495</v>
      </c>
      <c r="F369" s="304">
        <f t="shared" ca="1" si="155"/>
        <v>1.6506053888064338</v>
      </c>
      <c r="G369" s="306">
        <f t="shared" ca="1" si="156"/>
        <v>4.9548019328475759</v>
      </c>
      <c r="H369" s="307">
        <f t="shared" ca="1" si="157"/>
        <v>-100.55092991649956</v>
      </c>
      <c r="I369" s="304">
        <f t="shared" ca="1" si="158"/>
        <v>100.67293364786066</v>
      </c>
      <c r="J369" s="306">
        <f t="shared" ca="1" si="159"/>
        <v>359.40705743527417</v>
      </c>
      <c r="K369" s="307">
        <f t="shared" ca="1" si="160"/>
        <v>187.55009031746812</v>
      </c>
      <c r="L369" s="304">
        <f t="shared" ca="1" si="145"/>
        <v>405.39914813967346</v>
      </c>
      <c r="M369" s="306">
        <f t="shared" ca="1" si="161"/>
        <v>-1.5215596127215198</v>
      </c>
      <c r="N369" s="304">
        <f t="shared" ca="1" si="162"/>
        <v>-87.178944086503137</v>
      </c>
      <c r="P369" s="310">
        <f t="shared" ca="1" si="163"/>
        <v>23</v>
      </c>
      <c r="Q369" s="304">
        <f t="shared" ca="1" si="164"/>
        <v>0</v>
      </c>
      <c r="R369" s="306">
        <f t="shared" ca="1" si="165"/>
        <v>0</v>
      </c>
      <c r="S369" s="307">
        <f t="shared" ca="1" si="166"/>
        <v>3.0118999999999994</v>
      </c>
      <c r="T369" s="304">
        <f t="shared" ca="1" si="146"/>
        <v>29.546738999999995</v>
      </c>
      <c r="U369" s="311">
        <f t="shared" ca="1" si="147"/>
        <v>0</v>
      </c>
      <c r="V369" s="306">
        <f t="shared" ca="1" si="148"/>
        <v>1.2022385594476774</v>
      </c>
      <c r="W369" s="304">
        <f t="shared" ca="1" si="149"/>
        <v>24.863328209123598</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1.5769531445460139</v>
      </c>
      <c r="AH369" s="304">
        <f t="shared" ca="1" si="173"/>
        <v>-8.2209233126531043</v>
      </c>
    </row>
    <row r="370" spans="1:34" x14ac:dyDescent="0.2">
      <c r="A370" s="347">
        <f t="shared" ca="1" si="151"/>
        <v>0.1</v>
      </c>
      <c r="B370" s="304">
        <f t="shared" ca="1" si="152"/>
        <v>30.800000000000146</v>
      </c>
      <c r="D370" s="306">
        <f t="shared" ca="1" si="153"/>
        <v>-0.40628640322809673</v>
      </c>
      <c r="E370" s="307">
        <f t="shared" ca="1" si="154"/>
        <v>-1.5649730119006779</v>
      </c>
      <c r="F370" s="304">
        <f t="shared" ca="1" si="155"/>
        <v>1.6168516225756473</v>
      </c>
      <c r="G370" s="306">
        <f t="shared" ca="1" si="156"/>
        <v>4.9141732925247661</v>
      </c>
      <c r="H370" s="307">
        <f t="shared" ca="1" si="157"/>
        <v>-100.70742721768963</v>
      </c>
      <c r="I370" s="304">
        <f t="shared" ca="1" si="158"/>
        <v>100.82725324015932</v>
      </c>
      <c r="J370" s="306">
        <f t="shared" ca="1" si="159"/>
        <v>359.90050619654278</v>
      </c>
      <c r="K370" s="307">
        <f t="shared" ca="1" si="160"/>
        <v>177.48717246075867</v>
      </c>
      <c r="L370" s="304">
        <f t="shared" ca="1" si="145"/>
        <v>401.28552272495801</v>
      </c>
      <c r="M370" s="306">
        <f t="shared" ca="1" si="161"/>
        <v>-1.5220384684220245</v>
      </c>
      <c r="N370" s="304">
        <f t="shared" ca="1" si="162"/>
        <v>-87.206380497137829</v>
      </c>
      <c r="P370" s="310">
        <f t="shared" ca="1" si="163"/>
        <v>23</v>
      </c>
      <c r="Q370" s="304">
        <f t="shared" ca="1" si="164"/>
        <v>0</v>
      </c>
      <c r="R370" s="306">
        <f t="shared" ca="1" si="165"/>
        <v>0</v>
      </c>
      <c r="S370" s="307">
        <f t="shared" ca="1" si="166"/>
        <v>3.0118999999999994</v>
      </c>
      <c r="T370" s="304">
        <f t="shared" ca="1" si="146"/>
        <v>29.546738999999995</v>
      </c>
      <c r="U370" s="311">
        <f t="shared" ca="1" si="147"/>
        <v>0</v>
      </c>
      <c r="V370" s="306">
        <f t="shared" ca="1" si="148"/>
        <v>1.2034490720369606</v>
      </c>
      <c r="W370" s="304">
        <f t="shared" ca="1" si="149"/>
        <v>24.964722911352702</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1.543080323140412</v>
      </c>
      <c r="AH370" s="304">
        <f t="shared" ca="1" si="173"/>
        <v>-8.2550311129597933</v>
      </c>
    </row>
    <row r="371" spans="1:34" x14ac:dyDescent="0.2">
      <c r="A371" s="347">
        <f t="shared" ca="1" si="151"/>
        <v>0.1</v>
      </c>
      <c r="B371" s="304">
        <f t="shared" ca="1" si="152"/>
        <v>30.900000000000148</v>
      </c>
      <c r="D371" s="306">
        <f t="shared" ca="1" si="153"/>
        <v>-0.40397894688576802</v>
      </c>
      <c r="E371" s="307">
        <f t="shared" ca="1" si="154"/>
        <v>-1.53115471530813</v>
      </c>
      <c r="F371" s="304">
        <f t="shared" ca="1" si="155"/>
        <v>1.5835509943595927</v>
      </c>
      <c r="G371" s="306">
        <f t="shared" ca="1" si="156"/>
        <v>4.8737753978361891</v>
      </c>
      <c r="H371" s="307">
        <f t="shared" ca="1" si="157"/>
        <v>-100.86054268922044</v>
      </c>
      <c r="I371" s="304">
        <f t="shared" ca="1" si="158"/>
        <v>100.97822912981101</v>
      </c>
      <c r="J371" s="306">
        <f t="shared" ca="1" si="159"/>
        <v>360.3899036310608</v>
      </c>
      <c r="K371" s="307">
        <f t="shared" ca="1" si="160"/>
        <v>167.40877396541316</v>
      </c>
      <c r="L371" s="304">
        <f t="shared" ca="1" si="145"/>
        <v>397.37460945537032</v>
      </c>
      <c r="M371" s="306">
        <f t="shared" ca="1" si="161"/>
        <v>-1.5225119616855181</v>
      </c>
      <c r="N371" s="304">
        <f t="shared" ca="1" si="162"/>
        <v>-87.233509662763879</v>
      </c>
      <c r="P371" s="310">
        <f t="shared" ca="1" si="163"/>
        <v>23</v>
      </c>
      <c r="Q371" s="304">
        <f t="shared" ca="1" si="164"/>
        <v>0</v>
      </c>
      <c r="R371" s="306">
        <f t="shared" ca="1" si="165"/>
        <v>0</v>
      </c>
      <c r="S371" s="307">
        <f t="shared" ca="1" si="166"/>
        <v>3.0118999999999994</v>
      </c>
      <c r="T371" s="304">
        <f t="shared" ca="1" si="146"/>
        <v>29.546738999999995</v>
      </c>
      <c r="U371" s="311">
        <f t="shared" ca="1" si="147"/>
        <v>0</v>
      </c>
      <c r="V371" s="306">
        <f t="shared" ca="1" si="148"/>
        <v>1.2046626576665251</v>
      </c>
      <c r="W371" s="304">
        <f t="shared" ca="1" si="149"/>
        <v>25.064792279388801</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1.5096457020090792</v>
      </c>
      <c r="AH371" s="304">
        <f t="shared" ca="1" si="173"/>
        <v>-8.2886958104029702</v>
      </c>
    </row>
    <row r="372" spans="1:34" x14ac:dyDescent="0.2">
      <c r="A372" s="347">
        <f t="shared" ca="1" si="151"/>
        <v>0.1</v>
      </c>
      <c r="B372" s="304">
        <f t="shared" ca="1" si="152"/>
        <v>31.000000000000149</v>
      </c>
      <c r="D372" s="306">
        <f t="shared" ca="1" si="153"/>
        <v>-0.40166253285008091</v>
      </c>
      <c r="E372" s="307">
        <f t="shared" ca="1" si="154"/>
        <v>-1.4977784193395376</v>
      </c>
      <c r="F372" s="304">
        <f t="shared" ca="1" si="155"/>
        <v>1.5507008040672403</v>
      </c>
      <c r="G372" s="306">
        <f t="shared" ca="1" si="156"/>
        <v>4.8336091445511808</v>
      </c>
      <c r="H372" s="307">
        <f t="shared" ca="1" si="157"/>
        <v>-101.01032053115439</v>
      </c>
      <c r="I372" s="304">
        <f t="shared" ca="1" si="158"/>
        <v>101.12590484721925</v>
      </c>
      <c r="J372" s="306">
        <f t="shared" ca="1" si="159"/>
        <v>360.87527285818015</v>
      </c>
      <c r="K372" s="307">
        <f t="shared" ca="1" si="160"/>
        <v>157.31523080439442</v>
      </c>
      <c r="L372" s="304">
        <f t="shared" ca="1" si="145"/>
        <v>393.67377916684501</v>
      </c>
      <c r="M372" s="306">
        <f t="shared" ca="1" si="161"/>
        <v>-1.5229801756516144</v>
      </c>
      <c r="N372" s="304">
        <f t="shared" ca="1" si="162"/>
        <v>-87.260336346930288</v>
      </c>
      <c r="P372" s="310">
        <f t="shared" ca="1" si="163"/>
        <v>23</v>
      </c>
      <c r="Q372" s="304">
        <f t="shared" ca="1" si="164"/>
        <v>0</v>
      </c>
      <c r="R372" s="306">
        <f t="shared" ca="1" si="165"/>
        <v>0</v>
      </c>
      <c r="S372" s="307">
        <f t="shared" ca="1" si="166"/>
        <v>3.0118999999999994</v>
      </c>
      <c r="T372" s="304">
        <f t="shared" ca="1" si="146"/>
        <v>29.546738999999995</v>
      </c>
      <c r="U372" s="311">
        <f t="shared" ca="1" si="147"/>
        <v>0</v>
      </c>
      <c r="V372" s="306">
        <f t="shared" ca="1" si="148"/>
        <v>1.2058792832250915</v>
      </c>
      <c r="W372" s="304">
        <f t="shared" ca="1" si="149"/>
        <v>25.163545743103981</v>
      </c>
      <c r="Y372" s="314" t="str">
        <f t="shared" ca="1" si="167"/>
        <v/>
      </c>
      <c r="Z372" s="315" t="str">
        <f t="shared" ca="1" si="168"/>
        <v/>
      </c>
      <c r="AA372" s="316" t="str">
        <f t="shared" ca="1" si="169"/>
        <v/>
      </c>
      <c r="AC372" s="310">
        <f t="shared" ca="1" si="170"/>
        <v>31.000000000000149</v>
      </c>
      <c r="AD372" s="323">
        <f t="shared" ca="1" si="171"/>
        <v>360.87527285818015</v>
      </c>
      <c r="AE372" s="324" t="e">
        <f t="shared" ca="1" si="150"/>
        <v>#N/A</v>
      </c>
      <c r="AG372" s="306">
        <f t="shared" ca="1" si="172"/>
        <v>1.4766463277967201</v>
      </c>
      <c r="AH372" s="304">
        <f t="shared" ca="1" si="173"/>
        <v>-8.3219204752444664</v>
      </c>
    </row>
    <row r="373" spans="1:34" x14ac:dyDescent="0.2">
      <c r="A373" s="347">
        <f t="shared" ca="1" si="151"/>
        <v>0.1</v>
      </c>
      <c r="B373" s="304">
        <f t="shared" ca="1" si="152"/>
        <v>31.100000000000151</v>
      </c>
      <c r="D373" s="306">
        <f t="shared" ca="1" si="153"/>
        <v>-0.39933777801034359</v>
      </c>
      <c r="E373" s="307">
        <f t="shared" ca="1" si="154"/>
        <v>-1.4648409789204813</v>
      </c>
      <c r="F373" s="304">
        <f t="shared" ca="1" si="155"/>
        <v>1.5182983087888071</v>
      </c>
      <c r="G373" s="306">
        <f t="shared" ca="1" si="156"/>
        <v>4.7936753667501462</v>
      </c>
      <c r="H373" s="307">
        <f t="shared" ca="1" si="157"/>
        <v>-101.15680462904643</v>
      </c>
      <c r="I373" s="304">
        <f t="shared" ca="1" si="158"/>
        <v>101.27032362089527</v>
      </c>
      <c r="J373" s="306">
        <f t="shared" ca="1" si="159"/>
        <v>361.35663708374523</v>
      </c>
      <c r="K373" s="307">
        <f t="shared" ca="1" si="160"/>
        <v>147.20687454638437</v>
      </c>
      <c r="L373" s="304">
        <f t="shared" ca="1" si="145"/>
        <v>390.19031648439011</v>
      </c>
      <c r="M373" s="306">
        <f t="shared" ca="1" si="161"/>
        <v>-1.5234431915826074</v>
      </c>
      <c r="N373" s="304">
        <f t="shared" ca="1" si="162"/>
        <v>-87.286865205623513</v>
      </c>
      <c r="P373" s="310">
        <f t="shared" ca="1" si="163"/>
        <v>23</v>
      </c>
      <c r="Q373" s="304">
        <f t="shared" ca="1" si="164"/>
        <v>0</v>
      </c>
      <c r="R373" s="306">
        <f t="shared" ca="1" si="165"/>
        <v>0</v>
      </c>
      <c r="S373" s="307">
        <f t="shared" ca="1" si="166"/>
        <v>3.0118999999999994</v>
      </c>
      <c r="T373" s="304">
        <f t="shared" ca="1" si="146"/>
        <v>29.546738999999995</v>
      </c>
      <c r="U373" s="311">
        <f t="shared" ca="1" si="147"/>
        <v>0</v>
      </c>
      <c r="V373" s="306">
        <f t="shared" ca="1" si="148"/>
        <v>1.2070989159994041</v>
      </c>
      <c r="W373" s="304">
        <f t="shared" ca="1" si="149"/>
        <v>25.260992905124912</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1.4440791832023621</v>
      </c>
      <c r="AH373" s="304">
        <f t="shared" ca="1" si="173"/>
        <v>-8.3547082383558511</v>
      </c>
    </row>
    <row r="374" spans="1:34" x14ac:dyDescent="0.2">
      <c r="A374" s="347">
        <f t="shared" ca="1" si="151"/>
        <v>0.1</v>
      </c>
      <c r="B374" s="304">
        <f t="shared" ca="1" si="152"/>
        <v>31.200000000000152</v>
      </c>
      <c r="D374" s="306">
        <f t="shared" ca="1" si="153"/>
        <v>-0.39700528695581727</v>
      </c>
      <c r="E374" s="307">
        <f t="shared" ca="1" si="154"/>
        <v>-1.4323391913761938</v>
      </c>
      <c r="F374" s="304">
        <f t="shared" ca="1" si="155"/>
        <v>1.4863407270956008</v>
      </c>
      <c r="G374" s="306">
        <f t="shared" ca="1" si="156"/>
        <v>4.7539748380545648</v>
      </c>
      <c r="H374" s="307">
        <f t="shared" ca="1" si="157"/>
        <v>-101.30003854818405</v>
      </c>
      <c r="I374" s="304">
        <f t="shared" ca="1" si="158"/>
        <v>101.41152837140572</v>
      </c>
      <c r="J374" s="306">
        <f t="shared" ca="1" si="159"/>
        <v>361.83401959398549</v>
      </c>
      <c r="K374" s="307">
        <f t="shared" ca="1" si="160"/>
        <v>137.08403238752285</v>
      </c>
      <c r="L374" s="304">
        <f t="shared" ca="1" si="145"/>
        <v>386.93137591976705</v>
      </c>
      <c r="M374" s="306">
        <f t="shared" ca="1" si="161"/>
        <v>-1.523901088918229</v>
      </c>
      <c r="N374" s="304">
        <f t="shared" ca="1" si="162"/>
        <v>-87.313100790404903</v>
      </c>
      <c r="P374" s="310">
        <f t="shared" ca="1" si="163"/>
        <v>23</v>
      </c>
      <c r="Q374" s="304">
        <f t="shared" ca="1" si="164"/>
        <v>0</v>
      </c>
      <c r="R374" s="306">
        <f t="shared" ca="1" si="165"/>
        <v>0</v>
      </c>
      <c r="S374" s="307">
        <f t="shared" ca="1" si="166"/>
        <v>3.0118999999999994</v>
      </c>
      <c r="T374" s="304">
        <f t="shared" ca="1" si="146"/>
        <v>29.546738999999995</v>
      </c>
      <c r="U374" s="311">
        <f t="shared" ca="1" si="147"/>
        <v>0</v>
      </c>
      <c r="V374" s="306">
        <f t="shared" ca="1" si="148"/>
        <v>1.2083215236719846</v>
      </c>
      <c r="W374" s="304">
        <f t="shared" ca="1" si="149"/>
        <v>25.357143531262476</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1.4119411903460684</v>
      </c>
      <c r="AH374" s="304">
        <f t="shared" ca="1" si="173"/>
        <v>-8.3870622879660406</v>
      </c>
    </row>
    <row r="375" spans="1:34" x14ac:dyDescent="0.2">
      <c r="A375" s="347">
        <f t="shared" ca="1" si="151"/>
        <v>0.1</v>
      </c>
      <c r="B375" s="304">
        <f t="shared" ca="1" si="152"/>
        <v>31.300000000000153</v>
      </c>
      <c r="D375" s="306">
        <f t="shared" ca="1" si="153"/>
        <v>-0.39466565206097426</v>
      </c>
      <c r="E375" s="307">
        <f t="shared" ca="1" si="154"/>
        <v>-1.4002697996227713</v>
      </c>
      <c r="F375" s="304">
        <f t="shared" ca="1" si="155"/>
        <v>1.454825243337601</v>
      </c>
      <c r="G375" s="306">
        <f t="shared" ca="1" si="156"/>
        <v>4.7145082728484677</v>
      </c>
      <c r="H375" s="307">
        <f t="shared" ca="1" si="157"/>
        <v>-101.44006552814632</v>
      </c>
      <c r="I375" s="304">
        <f t="shared" ca="1" si="158"/>
        <v>101.54956170564881</v>
      </c>
      <c r="J375" s="306">
        <f t="shared" ca="1" si="159"/>
        <v>362.30744374953065</v>
      </c>
      <c r="K375" s="307">
        <f t="shared" ca="1" si="160"/>
        <v>126.94702718370634</v>
      </c>
      <c r="L375" s="304">
        <f t="shared" ca="1" si="145"/>
        <v>383.90393525867898</v>
      </c>
      <c r="M375" s="306">
        <f t="shared" ca="1" si="161"/>
        <v>-1.5243539453285215</v>
      </c>
      <c r="N375" s="304">
        <f t="shared" ca="1" si="162"/>
        <v>-87.339047551440117</v>
      </c>
      <c r="P375" s="310">
        <f t="shared" ca="1" si="163"/>
        <v>23</v>
      </c>
      <c r="Q375" s="304">
        <f t="shared" ca="1" si="164"/>
        <v>0</v>
      </c>
      <c r="R375" s="306">
        <f t="shared" ca="1" si="165"/>
        <v>0</v>
      </c>
      <c r="S375" s="307">
        <f t="shared" ca="1" si="166"/>
        <v>3.0118999999999994</v>
      </c>
      <c r="T375" s="304">
        <f t="shared" ca="1" si="146"/>
        <v>29.546738999999995</v>
      </c>
      <c r="U375" s="311">
        <f t="shared" ca="1" si="147"/>
        <v>0</v>
      </c>
      <c r="V375" s="306">
        <f t="shared" ca="1" si="148"/>
        <v>1.2095470743188219</v>
      </c>
      <c r="W375" s="304">
        <f t="shared" ca="1" si="149"/>
        <v>25.452007541165806</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1.3802292140561896</v>
      </c>
      <c r="AH375" s="304">
        <f t="shared" ca="1" si="173"/>
        <v>-8.4189858664837747</v>
      </c>
    </row>
    <row r="376" spans="1:34" x14ac:dyDescent="0.2">
      <c r="A376" s="347">
        <f t="shared" ca="1" si="151"/>
        <v>0.1</v>
      </c>
      <c r="B376" s="304">
        <f t="shared" ca="1" si="152"/>
        <v>31.400000000000155</v>
      </c>
      <c r="D376" s="306">
        <f t="shared" ca="1" si="153"/>
        <v>-0.39231945357549403</v>
      </c>
      <c r="E376" s="307">
        <f t="shared" ca="1" si="154"/>
        <v>-1.3686294952835478</v>
      </c>
      <c r="F376" s="304">
        <f t="shared" ca="1" si="155"/>
        <v>1.4237490119448275</v>
      </c>
      <c r="G376" s="306">
        <f t="shared" ca="1" si="156"/>
        <v>4.6752763274909181</v>
      </c>
      <c r="H376" s="307">
        <f t="shared" ca="1" si="157"/>
        <v>-101.57692847767467</v>
      </c>
      <c r="I376" s="304">
        <f t="shared" ca="1" si="158"/>
        <v>101.68446591145096</v>
      </c>
      <c r="J376" s="306">
        <f t="shared" ca="1" si="159"/>
        <v>362.77693297954761</v>
      </c>
      <c r="K376" s="307">
        <f t="shared" ca="1" si="160"/>
        <v>116.79617748341529</v>
      </c>
      <c r="L376" s="304">
        <f t="shared" ca="1" si="145"/>
        <v>381.11474673224683</v>
      </c>
      <c r="M376" s="306">
        <f t="shared" ca="1" si="161"/>
        <v>-1.5248018367649034</v>
      </c>
      <c r="N376" s="304">
        <f t="shared" ca="1" si="162"/>
        <v>-87.364709840424851</v>
      </c>
      <c r="P376" s="310">
        <f t="shared" ca="1" si="163"/>
        <v>23</v>
      </c>
      <c r="Q376" s="304">
        <f t="shared" ca="1" si="164"/>
        <v>0</v>
      </c>
      <c r="R376" s="306">
        <f t="shared" ca="1" si="165"/>
        <v>0</v>
      </c>
      <c r="S376" s="307">
        <f t="shared" ca="1" si="166"/>
        <v>3.0118999999999994</v>
      </c>
      <c r="T376" s="304">
        <f t="shared" ca="1" si="146"/>
        <v>29.546738999999995</v>
      </c>
      <c r="U376" s="311">
        <f t="shared" ca="1" si="147"/>
        <v>0</v>
      </c>
      <c r="V376" s="306">
        <f t="shared" ca="1" si="148"/>
        <v>1.2107755364070025</v>
      </c>
      <c r="W376" s="304">
        <f t="shared" ca="1" si="149"/>
        <v>25.545594999199775</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1.348940065077759</v>
      </c>
      <c r="AH376" s="304">
        <f t="shared" ca="1" si="173"/>
        <v>-8.4504822673946052</v>
      </c>
    </row>
    <row r="377" spans="1:34" x14ac:dyDescent="0.2">
      <c r="A377" s="347">
        <f t="shared" ca="1" si="151"/>
        <v>0.1</v>
      </c>
      <c r="B377" s="304">
        <f t="shared" ca="1" si="152"/>
        <v>31.500000000000156</v>
      </c>
      <c r="D377" s="306">
        <f t="shared" ca="1" si="153"/>
        <v>-0.38996725971872759</v>
      </c>
      <c r="E377" s="307">
        <f t="shared" ca="1" si="154"/>
        <v>-1.337414921730991</v>
      </c>
      <c r="F377" s="304">
        <f t="shared" ca="1" si="155"/>
        <v>1.3931091617390383</v>
      </c>
      <c r="G377" s="306">
        <f t="shared" ca="1" si="156"/>
        <v>4.6362796015190453</v>
      </c>
      <c r="H377" s="307">
        <f t="shared" ca="1" si="157"/>
        <v>-101.71066996984777</v>
      </c>
      <c r="I377" s="304">
        <f t="shared" ca="1" si="158"/>
        <v>101.81628295247648</v>
      </c>
      <c r="J377" s="306">
        <f t="shared" ca="1" si="159"/>
        <v>363.24251077599808</v>
      </c>
      <c r="K377" s="307">
        <f t="shared" ca="1" si="160"/>
        <v>106.63179756103916</v>
      </c>
      <c r="L377" s="304">
        <f t="shared" ca="1" si="145"/>
        <v>378.57028658618935</v>
      </c>
      <c r="M377" s="306">
        <f t="shared" ca="1" si="161"/>
        <v>-1.5252448375094949</v>
      </c>
      <c r="N377" s="304">
        <f t="shared" ca="1" si="162"/>
        <v>-87.390091913411098</v>
      </c>
      <c r="P377" s="310">
        <f t="shared" ca="1" si="163"/>
        <v>23</v>
      </c>
      <c r="Q377" s="304">
        <f t="shared" ca="1" si="164"/>
        <v>0</v>
      </c>
      <c r="R377" s="306">
        <f t="shared" ca="1" si="165"/>
        <v>0</v>
      </c>
      <c r="S377" s="307">
        <f t="shared" ca="1" si="166"/>
        <v>3.0118999999999994</v>
      </c>
      <c r="T377" s="304">
        <f t="shared" ca="1" si="146"/>
        <v>29.546738999999995</v>
      </c>
      <c r="U377" s="311">
        <f t="shared" ca="1" si="147"/>
        <v>0</v>
      </c>
      <c r="V377" s="306">
        <f t="shared" ca="1" si="148"/>
        <v>1.212006878792288</v>
      </c>
      <c r="W377" s="304">
        <f t="shared" ca="1" si="149"/>
        <v>25.637916105545155</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1.318070503202506</v>
      </c>
      <c r="AH377" s="304">
        <f t="shared" ca="1" si="173"/>
        <v>-8.4815548322320726</v>
      </c>
    </row>
    <row r="378" spans="1:34" x14ac:dyDescent="0.2">
      <c r="A378" s="347">
        <f t="shared" ca="1" si="151"/>
        <v>0.1</v>
      </c>
      <c r="B378" s="304">
        <f t="shared" ca="1" si="152"/>
        <v>31.600000000000158</v>
      </c>
      <c r="D378" s="306">
        <f t="shared" ca="1" si="153"/>
        <v>-0.38760962677839028</v>
      </c>
      <c r="E378" s="307">
        <f t="shared" ca="1" si="154"/>
        <v>-1.3066226770543192</v>
      </c>
      <c r="F378" s="304">
        <f t="shared" ca="1" si="155"/>
        <v>1.3629028002626888</v>
      </c>
      <c r="G378" s="306">
        <f t="shared" ca="1" si="156"/>
        <v>4.5975186388412066</v>
      </c>
      <c r="H378" s="307">
        <f t="shared" ca="1" si="157"/>
        <v>-101.8413322375532</v>
      </c>
      <c r="I378" s="304">
        <f t="shared" ca="1" si="158"/>
        <v>101.94505446344215</v>
      </c>
      <c r="J378" s="306">
        <f t="shared" ca="1" si="159"/>
        <v>363.7042006880161</v>
      </c>
      <c r="K378" s="307">
        <f t="shared" ca="1" si="160"/>
        <v>96.454197450669113</v>
      </c>
      <c r="L378" s="304">
        <f t="shared" ca="1" si="145"/>
        <v>376.27670377524214</v>
      </c>
      <c r="M378" s="306">
        <f t="shared" ca="1" si="161"/>
        <v>-1.5256830202227718</v>
      </c>
      <c r="N378" s="304">
        <f t="shared" ca="1" si="162"/>
        <v>-87.415197933537456</v>
      </c>
      <c r="P378" s="310">
        <f t="shared" ca="1" si="163"/>
        <v>23</v>
      </c>
      <c r="Q378" s="304">
        <f t="shared" ca="1" si="164"/>
        <v>0</v>
      </c>
      <c r="R378" s="306">
        <f t="shared" ca="1" si="165"/>
        <v>0</v>
      </c>
      <c r="S378" s="307">
        <f t="shared" ca="1" si="166"/>
        <v>3.0118999999999994</v>
      </c>
      <c r="T378" s="304">
        <f t="shared" ca="1" si="146"/>
        <v>29.546738999999995</v>
      </c>
      <c r="U378" s="311">
        <f t="shared" ca="1" si="147"/>
        <v>0</v>
      </c>
      <c r="V378" s="306">
        <f t="shared" ca="1" si="148"/>
        <v>1.2132410707166386</v>
      </c>
      <c r="W378" s="304">
        <f t="shared" ca="1" si="149"/>
        <v>25.728981187519583</v>
      </c>
      <c r="Y378" s="314" t="str">
        <f t="shared" ca="1" si="167"/>
        <v/>
      </c>
      <c r="Z378" s="315" t="str">
        <f t="shared" ca="1" si="168"/>
        <v/>
      </c>
      <c r="AA378" s="316" t="str">
        <f t="shared" ca="1" si="169"/>
        <v/>
      </c>
      <c r="AC378" s="310" t="e">
        <f t="shared" ca="1" si="170"/>
        <v>#N/A</v>
      </c>
      <c r="AD378" s="323" t="e">
        <f t="shared" ca="1" si="171"/>
        <v>#N/A</v>
      </c>
      <c r="AE378" s="324" t="e">
        <f t="shared" ca="1" si="150"/>
        <v>#N/A</v>
      </c>
      <c r="AG378" s="306">
        <f t="shared" ca="1" si="172"/>
        <v>1.2876172403209587</v>
      </c>
      <c r="AH378" s="304">
        <f t="shared" ca="1" si="173"/>
        <v>-8.5122069476228166</v>
      </c>
    </row>
    <row r="379" spans="1:34" x14ac:dyDescent="0.2">
      <c r="A379" s="347">
        <f t="shared" ca="1" si="151"/>
        <v>0.1</v>
      </c>
      <c r="B379" s="304">
        <f t="shared" ca="1" si="152"/>
        <v>31.700000000000159</v>
      </c>
      <c r="D379" s="306">
        <f t="shared" ca="1" si="153"/>
        <v>-0.38524709921324796</v>
      </c>
      <c r="E379" s="307">
        <f t="shared" ca="1" si="154"/>
        <v>-1.2762493169535301</v>
      </c>
      <c r="F379" s="304">
        <f t="shared" ca="1" si="155"/>
        <v>1.3331270181331463</v>
      </c>
      <c r="G379" s="306">
        <f t="shared" ca="1" si="156"/>
        <v>4.5589939289198815</v>
      </c>
      <c r="H379" s="307">
        <f t="shared" ca="1" si="157"/>
        <v>-101.96895716924855</v>
      </c>
      <c r="I379" s="304">
        <f t="shared" ca="1" si="158"/>
        <v>102.07082174562902</v>
      </c>
      <c r="J379" s="306">
        <f t="shared" ca="1" si="159"/>
        <v>364.16202631640414</v>
      </c>
      <c r="K379" s="307">
        <f t="shared" ca="1" si="160"/>
        <v>86.263682980329023</v>
      </c>
      <c r="L379" s="304">
        <f t="shared" ca="1" si="145"/>
        <v>374.23976861391964</v>
      </c>
      <c r="M379" s="306">
        <f t="shared" ca="1" si="161"/>
        <v>-1.5261164559896161</v>
      </c>
      <c r="N379" s="304">
        <f t="shared" ca="1" si="162"/>
        <v>-87.440031973667644</v>
      </c>
      <c r="P379" s="310">
        <f t="shared" ca="1" si="163"/>
        <v>23</v>
      </c>
      <c r="Q379" s="304">
        <f t="shared" ca="1" si="164"/>
        <v>0</v>
      </c>
      <c r="R379" s="306">
        <f t="shared" ca="1" si="165"/>
        <v>0</v>
      </c>
      <c r="S379" s="307">
        <f t="shared" ca="1" si="166"/>
        <v>3.0118999999999994</v>
      </c>
      <c r="T379" s="304">
        <f t="shared" ca="1" si="146"/>
        <v>29.546738999999995</v>
      </c>
      <c r="U379" s="311">
        <f t="shared" ca="1" si="147"/>
        <v>0</v>
      </c>
      <c r="V379" s="306">
        <f t="shared" ca="1" si="148"/>
        <v>1.2144780818056826</v>
      </c>
      <c r="W379" s="304">
        <f t="shared" ca="1" si="149"/>
        <v>25.818800691118113</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1.2575769433974529</v>
      </c>
      <c r="AH379" s="304">
        <f t="shared" ca="1" si="173"/>
        <v>-8.5424420424049892</v>
      </c>
    </row>
    <row r="380" spans="1:34" x14ac:dyDescent="0.2">
      <c r="A380" s="347">
        <f t="shared" ca="1" si="151"/>
        <v>0.1</v>
      </c>
      <c r="B380" s="304">
        <f t="shared" ca="1" si="152"/>
        <v>31.800000000000161</v>
      </c>
      <c r="D380" s="306">
        <f t="shared" ca="1" si="153"/>
        <v>-0.38288020975952425</v>
      </c>
      <c r="E380" s="307">
        <f t="shared" ca="1" si="154"/>
        <v>-1.2462913575601799</v>
      </c>
      <c r="F380" s="304">
        <f t="shared" ca="1" si="155"/>
        <v>1.3037788934304364</v>
      </c>
      <c r="G380" s="306">
        <f t="shared" ca="1" si="156"/>
        <v>4.5207059079439293</v>
      </c>
      <c r="H380" s="307">
        <f t="shared" ca="1" si="157"/>
        <v>-102.09358630500458</v>
      </c>
      <c r="I380" s="304">
        <f t="shared" ca="1" si="158"/>
        <v>102.19362576268412</v>
      </c>
      <c r="J380" s="306">
        <f t="shared" ca="1" si="159"/>
        <v>364.61601130824732</v>
      </c>
      <c r="K380" s="307">
        <f t="shared" ca="1" si="160"/>
        <v>76.060555806616364</v>
      </c>
      <c r="L380" s="304">
        <f t="shared" ca="1" si="145"/>
        <v>372.46482230131119</v>
      </c>
      <c r="M380" s="306">
        <f t="shared" ca="1" si="161"/>
        <v>-1.5265452143638214</v>
      </c>
      <c r="N380" s="304">
        <f t="shared" ca="1" si="162"/>
        <v>-87.464598018940507</v>
      </c>
      <c r="P380" s="310">
        <f t="shared" ca="1" si="163"/>
        <v>23</v>
      </c>
      <c r="Q380" s="304">
        <f t="shared" ca="1" si="164"/>
        <v>0</v>
      </c>
      <c r="R380" s="306">
        <f t="shared" ca="1" si="165"/>
        <v>0</v>
      </c>
      <c r="S380" s="307">
        <f t="shared" ca="1" si="166"/>
        <v>3.0118999999999994</v>
      </c>
      <c r="T380" s="304">
        <f t="shared" ca="1" si="146"/>
        <v>29.546738999999995</v>
      </c>
      <c r="U380" s="311">
        <f t="shared" ca="1" si="147"/>
        <v>0</v>
      </c>
      <c r="V380" s="306">
        <f t="shared" ca="1" si="148"/>
        <v>1.2157178820661452</v>
      </c>
      <c r="W380" s="304">
        <f t="shared" ca="1" si="149"/>
        <v>25.907385172771736</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1.2279462373685526</v>
      </c>
      <c r="AH380" s="304">
        <f t="shared" ca="1" si="173"/>
        <v>-8.5722635848195878</v>
      </c>
    </row>
    <row r="381" spans="1:34" x14ac:dyDescent="0.2">
      <c r="A381" s="347">
        <f t="shared" ca="1" si="151"/>
        <v>0.1</v>
      </c>
      <c r="B381" s="304">
        <f t="shared" ca="1" si="152"/>
        <v>31.900000000000162</v>
      </c>
      <c r="D381" s="306">
        <f t="shared" ca="1" si="153"/>
        <v>-0.38050947954082731</v>
      </c>
      <c r="E381" s="307">
        <f t="shared" ca="1" si="154"/>
        <v>-1.2167452781855079</v>
      </c>
      <c r="F381" s="304">
        <f t="shared" ca="1" si="155"/>
        <v>1.2748554961277612</v>
      </c>
      <c r="G381" s="306">
        <f t="shared" ca="1" si="156"/>
        <v>4.4826549599898469</v>
      </c>
      <c r="H381" s="307">
        <f t="shared" ca="1" si="157"/>
        <v>-102.21526083282313</v>
      </c>
      <c r="I381" s="304">
        <f t="shared" ca="1" si="158"/>
        <v>102.31350713670403</v>
      </c>
      <c r="J381" s="306">
        <f t="shared" ca="1" si="159"/>
        <v>365.066179351644</v>
      </c>
      <c r="K381" s="307">
        <f t="shared" ca="1" si="160"/>
        <v>65.845113449724977</v>
      </c>
      <c r="L381" s="304">
        <f t="shared" ca="1" si="145"/>
        <v>370.95672830077348</v>
      </c>
      <c r="M381" s="306">
        <f t="shared" ca="1" si="161"/>
        <v>-1.5269693634111143</v>
      </c>
      <c r="N381" s="304">
        <f t="shared" ca="1" si="162"/>
        <v>-87.488899969234879</v>
      </c>
      <c r="P381" s="310">
        <f t="shared" ca="1" si="163"/>
        <v>23</v>
      </c>
      <c r="Q381" s="304">
        <f t="shared" ca="1" si="164"/>
        <v>0</v>
      </c>
      <c r="R381" s="306">
        <f t="shared" ca="1" si="165"/>
        <v>0</v>
      </c>
      <c r="S381" s="307">
        <f t="shared" ca="1" si="166"/>
        <v>3.0118999999999994</v>
      </c>
      <c r="T381" s="304">
        <f t="shared" ca="1" si="146"/>
        <v>29.546738999999995</v>
      </c>
      <c r="U381" s="311">
        <f t="shared" ca="1" si="147"/>
        <v>0</v>
      </c>
      <c r="V381" s="306">
        <f t="shared" ca="1" si="148"/>
        <v>1.2169604418832229</v>
      </c>
      <c r="W381" s="304">
        <f t="shared" ca="1" si="149"/>
        <v>25.994745291321717</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1.198721707965678</v>
      </c>
      <c r="AH381" s="304">
        <f t="shared" ca="1" si="173"/>
        <v>-8.601675079774143</v>
      </c>
    </row>
    <row r="382" spans="1:34" x14ac:dyDescent="0.2">
      <c r="A382" s="347">
        <f t="shared" ca="1" si="151"/>
        <v>0.1</v>
      </c>
      <c r="B382" s="304">
        <f t="shared" ca="1" si="152"/>
        <v>32.000000000000163</v>
      </c>
      <c r="D382" s="306">
        <f t="shared" ca="1" si="153"/>
        <v>-0.37813541818135482</v>
      </c>
      <c r="E382" s="307">
        <f t="shared" ca="1" si="154"/>
        <v>-1.1876075239965882</v>
      </c>
      <c r="F382" s="304">
        <f t="shared" ca="1" si="155"/>
        <v>1.2463538925748556</v>
      </c>
      <c r="G382" s="306">
        <f t="shared" ca="1" si="156"/>
        <v>4.4448414181717117</v>
      </c>
      <c r="H382" s="307">
        <f t="shared" ca="1" si="157"/>
        <v>-102.33402158522279</v>
      </c>
      <c r="I382" s="304">
        <f t="shared" ca="1" si="158"/>
        <v>102.43050614459317</v>
      </c>
      <c r="J382" s="306">
        <f t="shared" ca="1" si="159"/>
        <v>365.51255417055205</v>
      </c>
      <c r="K382" s="307">
        <f t="shared" ca="1" si="160"/>
        <v>55.617649328822679</v>
      </c>
      <c r="L382" s="304">
        <f t="shared" ca="1" si="145"/>
        <v>369.71982658919529</v>
      </c>
      <c r="M382" s="306">
        <f t="shared" ca="1" si="161"/>
        <v>-1.5273889697507481</v>
      </c>
      <c r="N382" s="304">
        <f t="shared" ca="1" si="162"/>
        <v>-87.512941641552828</v>
      </c>
      <c r="P382" s="310">
        <f t="shared" ca="1" si="163"/>
        <v>23</v>
      </c>
      <c r="Q382" s="304">
        <f t="shared" ca="1" si="164"/>
        <v>0</v>
      </c>
      <c r="R382" s="306">
        <f t="shared" ca="1" si="165"/>
        <v>0</v>
      </c>
      <c r="S382" s="307">
        <f t="shared" ca="1" si="166"/>
        <v>3.0118999999999994</v>
      </c>
      <c r="T382" s="304">
        <f t="shared" ca="1" si="146"/>
        <v>29.546738999999995</v>
      </c>
      <c r="U382" s="311">
        <f t="shared" ca="1" si="147"/>
        <v>0</v>
      </c>
      <c r="V382" s="306">
        <f t="shared" ca="1" si="148"/>
        <v>1.2182057320179231</v>
      </c>
      <c r="W382" s="304">
        <f t="shared" ca="1" si="149"/>
        <v>26.080891800208182</v>
      </c>
      <c r="Y382" s="314" t="str">
        <f t="shared" ca="1" si="167"/>
        <v/>
      </c>
      <c r="Z382" s="315" t="str">
        <f t="shared" ca="1" si="168"/>
        <v/>
      </c>
      <c r="AA382" s="316" t="str">
        <f t="shared" ca="1" si="169"/>
        <v/>
      </c>
      <c r="AC382" s="310">
        <f t="shared" ca="1" si="170"/>
        <v>32.000000000000163</v>
      </c>
      <c r="AD382" s="323">
        <f t="shared" ca="1" si="171"/>
        <v>365.51255417055205</v>
      </c>
      <c r="AE382" s="324" t="e">
        <f t="shared" ca="1" si="150"/>
        <v>#N/A</v>
      </c>
      <c r="AG382" s="306">
        <f t="shared" ca="1" si="172"/>
        <v>1.1698999044627207</v>
      </c>
      <c r="AH382" s="304">
        <f t="shared" ca="1" si="173"/>
        <v>-8.6306800661780674</v>
      </c>
    </row>
    <row r="383" spans="1:34" x14ac:dyDescent="0.2">
      <c r="A383" s="347">
        <f t="shared" ca="1" si="151"/>
        <v>0.1</v>
      </c>
      <c r="B383" s="304">
        <f t="shared" ca="1" si="152"/>
        <v>32.100000000000165</v>
      </c>
      <c r="D383" s="306">
        <f t="shared" ca="1" si="153"/>
        <v>-0.37575852392216585</v>
      </c>
      <c r="E383" s="307">
        <f t="shared" ca="1" si="154"/>
        <v>-1.1588745086210412</v>
      </c>
      <c r="F383" s="304">
        <f t="shared" ca="1" si="155"/>
        <v>1.2182711500449417</v>
      </c>
      <c r="G383" s="306">
        <f t="shared" ca="1" si="156"/>
        <v>4.407265565779495</v>
      </c>
      <c r="H383" s="307">
        <f t="shared" ca="1" si="157"/>
        <v>-102.44990903608489</v>
      </c>
      <c r="I383" s="304">
        <f t="shared" ca="1" si="158"/>
        <v>102.54466271468922</v>
      </c>
      <c r="J383" s="306">
        <f t="shared" ca="1" si="159"/>
        <v>365.9551595197496</v>
      </c>
      <c r="K383" s="307">
        <f t="shared" ca="1" si="160"/>
        <v>45.378452797757298</v>
      </c>
      <c r="L383" s="304">
        <f t="shared" ca="1" si="145"/>
        <v>368.75789179005199</v>
      </c>
      <c r="M383" s="306">
        <f t="shared" ca="1" si="161"/>
        <v>-1.5278040985957233</v>
      </c>
      <c r="N383" s="304">
        <f t="shared" ca="1" si="162"/>
        <v>-87.536726772324045</v>
      </c>
      <c r="P383" s="310">
        <f t="shared" ca="1" si="163"/>
        <v>23</v>
      </c>
      <c r="Q383" s="304">
        <f t="shared" ca="1" si="164"/>
        <v>0</v>
      </c>
      <c r="R383" s="306">
        <f t="shared" ca="1" si="165"/>
        <v>0</v>
      </c>
      <c r="S383" s="307">
        <f t="shared" ca="1" si="166"/>
        <v>3.0118999999999994</v>
      </c>
      <c r="T383" s="304">
        <f t="shared" ca="1" si="146"/>
        <v>29.546738999999995</v>
      </c>
      <c r="U383" s="311">
        <f t="shared" ca="1" si="147"/>
        <v>0</v>
      </c>
      <c r="V383" s="306">
        <f t="shared" ca="1" si="148"/>
        <v>1.2194537236043557</v>
      </c>
      <c r="W383" s="304">
        <f t="shared" ca="1" si="149"/>
        <v>26.165835539870447</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1.1414773423493596</v>
      </c>
      <c r="AH383" s="304">
        <f t="shared" ca="1" si="173"/>
        <v>-8.6592821143491445</v>
      </c>
    </row>
    <row r="384" spans="1:34" x14ac:dyDescent="0.2">
      <c r="A384" s="347">
        <f t="shared" ca="1" si="151"/>
        <v>0.1</v>
      </c>
      <c r="B384" s="304">
        <f t="shared" ca="1" si="152"/>
        <v>32.200000000000166</v>
      </c>
      <c r="D384" s="306">
        <f t="shared" ca="1" si="153"/>
        <v>-0.37337928374029467</v>
      </c>
      <c r="E384" s="307">
        <f t="shared" ca="1" si="154"/>
        <v>-1.1305426166811579</v>
      </c>
      <c r="F384" s="304">
        <f t="shared" ca="1" si="155"/>
        <v>1.1906043413572349</v>
      </c>
      <c r="G384" s="306">
        <f t="shared" ca="1" si="156"/>
        <v>4.3699276374054659</v>
      </c>
      <c r="H384" s="307">
        <f t="shared" ca="1" si="157"/>
        <v>-102.562963297753</v>
      </c>
      <c r="I384" s="304">
        <f t="shared" ca="1" si="158"/>
        <v>102.6560164236485</v>
      </c>
      <c r="J384" s="306">
        <f t="shared" ca="1" si="159"/>
        <v>366.39401917990887</v>
      </c>
      <c r="K384" s="307">
        <f t="shared" ca="1" si="160"/>
        <v>35.127809181065402</v>
      </c>
      <c r="L384" s="304">
        <f t="shared" ca="1" si="145"/>
        <v>368.07409616634089</v>
      </c>
      <c r="M384" s="306">
        <f t="shared" ca="1" si="161"/>
        <v>-1.5282148137916858</v>
      </c>
      <c r="N384" s="304">
        <f t="shared" ca="1" si="162"/>
        <v>-87.560259019634586</v>
      </c>
      <c r="P384" s="310">
        <f t="shared" ca="1" si="163"/>
        <v>23</v>
      </c>
      <c r="Q384" s="304">
        <f t="shared" ca="1" si="164"/>
        <v>0</v>
      </c>
      <c r="R384" s="306">
        <f t="shared" ca="1" si="165"/>
        <v>0</v>
      </c>
      <c r="S384" s="307">
        <f t="shared" ca="1" si="166"/>
        <v>3.0118999999999994</v>
      </c>
      <c r="T384" s="304">
        <f t="shared" ca="1" si="146"/>
        <v>29.546738999999995</v>
      </c>
      <c r="U384" s="311">
        <f t="shared" ca="1" si="147"/>
        <v>0</v>
      </c>
      <c r="V384" s="306">
        <f t="shared" ca="1" si="148"/>
        <v>1.2207043881469941</v>
      </c>
      <c r="W384" s="304">
        <f t="shared" ca="1" si="149"/>
        <v>26.249587430357373</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1.1134505059310325</v>
      </c>
      <c r="AH384" s="304">
        <f t="shared" ca="1" si="173"/>
        <v>-8.6874848234903066</v>
      </c>
    </row>
    <row r="385" spans="1:34" x14ac:dyDescent="0.2">
      <c r="A385" s="347">
        <f t="shared" ca="1" si="151"/>
        <v>0.1</v>
      </c>
      <c r="B385" s="304">
        <f t="shared" ca="1" si="152"/>
        <v>32.300000000000168</v>
      </c>
      <c r="D385" s="306">
        <f t="shared" ca="1" si="153"/>
        <v>-0.37099817347052455</v>
      </c>
      <c r="E385" s="307">
        <f t="shared" ca="1" si="154"/>
        <v>-1.1026082062579601</v>
      </c>
      <c r="F385" s="304">
        <f t="shared" ca="1" si="155"/>
        <v>1.1633505495876391</v>
      </c>
      <c r="G385" s="306">
        <f t="shared" ca="1" si="156"/>
        <v>4.3328278200584132</v>
      </c>
      <c r="H385" s="307">
        <f t="shared" ca="1" si="157"/>
        <v>-102.6732241183788</v>
      </c>
      <c r="I385" s="304">
        <f t="shared" ca="1" si="158"/>
        <v>102.76460649358374</v>
      </c>
      <c r="J385" s="306">
        <f t="shared" ca="1" si="159"/>
        <v>366.82915695278206</v>
      </c>
      <c r="K385" s="307">
        <f t="shared" ca="1" si="160"/>
        <v>24.865999810258813</v>
      </c>
      <c r="L385" s="304">
        <f t="shared" ca="1" si="145"/>
        <v>367.67097837231131</v>
      </c>
      <c r="M385" s="306">
        <f t="shared" ca="1" si="161"/>
        <v>-1.5286211778545544</v>
      </c>
      <c r="N385" s="304">
        <f t="shared" ca="1" si="162"/>
        <v>-87.58354196538275</v>
      </c>
      <c r="P385" s="310">
        <f t="shared" ca="1" si="163"/>
        <v>23</v>
      </c>
      <c r="Q385" s="304">
        <f t="shared" ca="1" si="164"/>
        <v>0</v>
      </c>
      <c r="R385" s="306">
        <f t="shared" ca="1" si="165"/>
        <v>0</v>
      </c>
      <c r="S385" s="307">
        <f t="shared" ca="1" si="166"/>
        <v>3.0118999999999994</v>
      </c>
      <c r="T385" s="304">
        <f t="shared" ca="1" si="146"/>
        <v>29.546738999999995</v>
      </c>
      <c r="U385" s="311">
        <f t="shared" ca="1" si="147"/>
        <v>0</v>
      </c>
      <c r="V385" s="306">
        <f t="shared" ca="1" si="148"/>
        <v>1.2219576975178905</v>
      </c>
      <c r="W385" s="304">
        <f t="shared" ca="1" si="149"/>
        <v>26.332158464144705</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1.0858158508562852</v>
      </c>
      <c r="AH385" s="304">
        <f t="shared" ca="1" si="173"/>
        <v>-8.7152918192361568</v>
      </c>
    </row>
    <row r="386" spans="1:34" x14ac:dyDescent="0.2">
      <c r="A386" s="347">
        <f t="shared" ca="1" si="151"/>
        <v>0.1</v>
      </c>
      <c r="B386" s="304">
        <f t="shared" ca="1" si="152"/>
        <v>32.400000000000169</v>
      </c>
      <c r="D386" s="306">
        <f t="shared" ca="1" si="153"/>
        <v>-0.36861565792958689</v>
      </c>
      <c r="E386" s="307">
        <f t="shared" ca="1" si="154"/>
        <v>-1.0750676112862898</v>
      </c>
      <c r="F386" s="304">
        <f t="shared" ca="1" si="155"/>
        <v>1.1365068728818455</v>
      </c>
      <c r="G386" s="306">
        <f t="shared" ca="1" si="156"/>
        <v>4.2959662542654549</v>
      </c>
      <c r="H386" s="307">
        <f t="shared" ca="1" si="157"/>
        <v>-102.78073087950743</v>
      </c>
      <c r="I386" s="304">
        <f t="shared" ca="1" si="158"/>
        <v>102.87047178944754</v>
      </c>
      <c r="J386" s="306">
        <f t="shared" ca="1" si="159"/>
        <v>367.26059665649825</v>
      </c>
      <c r="K386" s="307">
        <f t="shared" ca="1" si="160"/>
        <v>14.593302060364501</v>
      </c>
      <c r="L386" s="304">
        <f t="shared" ca="1" si="145"/>
        <v>367.55041874756733</v>
      </c>
      <c r="M386" s="306">
        <f t="shared" ca="1" si="161"/>
        <v>-1.5290232520069247</v>
      </c>
      <c r="N386" s="304">
        <f t="shared" ca="1" si="162"/>
        <v>-87.606579117364859</v>
      </c>
      <c r="P386" s="310">
        <f t="shared" ca="1" si="163"/>
        <v>23</v>
      </c>
      <c r="Q386" s="304">
        <f t="shared" ca="1" si="164"/>
        <v>0</v>
      </c>
      <c r="R386" s="306">
        <f t="shared" ca="1" si="165"/>
        <v>0</v>
      </c>
      <c r="S386" s="307">
        <f t="shared" ca="1" si="166"/>
        <v>3.0118999999999994</v>
      </c>
      <c r="T386" s="304">
        <f t="shared" ca="1" si="146"/>
        <v>29.546738999999995</v>
      </c>
      <c r="U386" s="311">
        <f t="shared" ca="1" si="147"/>
        <v>0</v>
      </c>
      <c r="V386" s="306">
        <f t="shared" ca="1" si="148"/>
        <v>1.2232136239538671</v>
      </c>
      <c r="W386" s="304">
        <f t="shared" ca="1" si="149"/>
        <v>26.413559699157691</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1.058569806572585</v>
      </c>
      <c r="AH386" s="304">
        <f t="shared" ca="1" si="173"/>
        <v>-8.7427067512682068</v>
      </c>
    </row>
    <row r="387" spans="1:34" x14ac:dyDescent="0.2">
      <c r="A387" s="347">
        <f t="shared" ca="1" si="151"/>
        <v>0.1</v>
      </c>
      <c r="B387" s="304">
        <f t="shared" ca="1" si="152"/>
        <v>32.500000000000171</v>
      </c>
      <c r="D387" s="306">
        <f t="shared" ca="1" si="153"/>
        <v>-0.36623219104261501</v>
      </c>
      <c r="E387" s="307">
        <f t="shared" ca="1" si="154"/>
        <v>-1.0479171438813975</v>
      </c>
      <c r="F387" s="304">
        <f t="shared" ca="1" si="155"/>
        <v>1.1100704293856403</v>
      </c>
      <c r="G387" s="306">
        <f t="shared" ca="1" si="156"/>
        <v>4.2593430351611934</v>
      </c>
      <c r="H387" s="307">
        <f t="shared" ca="1" si="157"/>
        <v>-102.88552259389557</v>
      </c>
      <c r="I387" s="304">
        <f t="shared" ca="1" si="158"/>
        <v>102.97365081665393</v>
      </c>
      <c r="J387" s="306">
        <f t="shared" ca="1" si="159"/>
        <v>367.6883621209696</v>
      </c>
      <c r="K387" s="307">
        <f t="shared" ca="1" si="160"/>
        <v>4.3099893866943493</v>
      </c>
      <c r="L387" s="304">
        <f t="shared" ca="1" si="145"/>
        <v>367.71362178700247</v>
      </c>
      <c r="M387" s="306">
        <f t="shared" ca="1" si="161"/>
        <v>-1.5294210962132913</v>
      </c>
      <c r="N387" s="304">
        <f t="shared" ca="1" si="162"/>
        <v>-87.629373911293399</v>
      </c>
      <c r="P387" s="310">
        <f t="shared" ca="1" si="163"/>
        <v>23</v>
      </c>
      <c r="Q387" s="304">
        <f t="shared" ca="1" si="164"/>
        <v>0</v>
      </c>
      <c r="R387" s="306">
        <f t="shared" ca="1" si="165"/>
        <v>0</v>
      </c>
      <c r="S387" s="307">
        <f t="shared" ca="1" si="166"/>
        <v>3.0118999999999994</v>
      </c>
      <c r="T387" s="304">
        <f t="shared" ca="1" si="146"/>
        <v>29.546738999999995</v>
      </c>
      <c r="U387" s="311">
        <f t="shared" ca="1" si="147"/>
        <v>0</v>
      </c>
      <c r="V387" s="306">
        <f t="shared" ca="1" si="148"/>
        <v>1.2244721400536684</v>
      </c>
      <c r="W387" s="304">
        <f t="shared" ca="1" si="149"/>
        <v>26.493802251995895</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1.0317087787113497</v>
      </c>
      <c r="AH387" s="304">
        <f t="shared" ca="1" si="173"/>
        <v>-8.769733290998273</v>
      </c>
    </row>
    <row r="388" spans="1:34" x14ac:dyDescent="0.2">
      <c r="A388" s="347">
        <f t="shared" ca="1" si="151"/>
        <v>0.1</v>
      </c>
      <c r="B388" s="304">
        <f t="shared" ca="1" si="152"/>
        <v>32.600000000000172</v>
      </c>
      <c r="D388" s="306">
        <f t="shared" ca="1" si="153"/>
        <v>-0.36384821597167694</v>
      </c>
      <c r="E388" s="307">
        <f t="shared" ca="1" si="154"/>
        <v>-1.0211530965981606</v>
      </c>
      <c r="F388" s="304">
        <f t="shared" ca="1" si="155"/>
        <v>1.0840383623090948</v>
      </c>
      <c r="G388" s="306">
        <f t="shared" ca="1" si="156"/>
        <v>4.2229582135640253</v>
      </c>
      <c r="H388" s="307">
        <f t="shared" ca="1" si="157"/>
        <v>-102.9876379035554</v>
      </c>
      <c r="I388" s="304">
        <f t="shared" ca="1" si="158"/>
        <v>103.07418171893167</v>
      </c>
      <c r="J388" s="306">
        <f t="shared" ca="1" si="159"/>
        <v>368.11247718340587</v>
      </c>
      <c r="K388" s="307">
        <f t="shared" ca="1" si="160"/>
        <v>-5.9836686381781998</v>
      </c>
      <c r="L388" s="304">
        <f t="shared" ref="L388:L451" ca="1" si="174">SQRT(pos_x^2+pos_z^2)</f>
        <v>368.1611062408345</v>
      </c>
      <c r="M388" s="306">
        <f t="shared" ca="1" si="161"/>
        <v>-1.5298147692141384</v>
      </c>
      <c r="N388" s="304">
        <f t="shared" ca="1" si="162"/>
        <v>-87.651929712750189</v>
      </c>
      <c r="P388" s="310">
        <f t="shared" ca="1" si="163"/>
        <v>23</v>
      </c>
      <c r="Q388" s="304">
        <f t="shared" ca="1" si="164"/>
        <v>0</v>
      </c>
      <c r="R388" s="306">
        <f t="shared" ca="1" si="165"/>
        <v>0</v>
      </c>
      <c r="S388" s="307">
        <f t="shared" ca="1" si="166"/>
        <v>3.0118999999999994</v>
      </c>
      <c r="T388" s="304">
        <f t="shared" ref="T388:T451" ca="1" si="175">m*g</f>
        <v>29.546738999999995</v>
      </c>
      <c r="U388" s="311">
        <f t="shared" ref="U388:U451" ca="1" si="176">IF(pos_xz&lt;L_rampe,Poids*COS(Beta),0)</f>
        <v>0</v>
      </c>
      <c r="V388" s="306">
        <f t="shared" ref="V388:V451" ca="1" si="177">Rho_moyen*(20000-Alt_rampe-pos_z)/(20000+Alt_rampe+pos_z)</f>
        <v>1.2257332187750865</v>
      </c>
      <c r="W388" s="304">
        <f t="shared" ref="W388:W451" ca="1" si="178">1/2*Rho*Sref*Cx*vit_xz^2</f>
        <v>26.572897291357872</v>
      </c>
      <c r="Y388" s="314" t="str">
        <f t="shared" ca="1" si="167"/>
        <v>Impact balistique</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1.0052291514032703</v>
      </c>
      <c r="AH388" s="304">
        <f t="shared" ca="1" si="173"/>
        <v>-8.7963751293190011</v>
      </c>
    </row>
    <row r="389" spans="1:34" x14ac:dyDescent="0.2">
      <c r="A389" s="347">
        <f t="shared" ref="A389:A452" ca="1" si="180">IF(B388+0.01&lt;=T_ini+ROUNDUP(Temps_fin_propu,0), 0.01, IF(K388&gt;0, 0.1, 0.0001))</f>
        <v>1E-4</v>
      </c>
      <c r="B389" s="304">
        <f t="shared" ref="B389:B452" ca="1" si="181">B388+pas</f>
        <v>32.600100000000175</v>
      </c>
      <c r="D389" s="306">
        <f t="shared" ref="D389:D452" ca="1" si="182">IF(AND(L388&lt;L_rampe,Poussee&lt;Poids*SIN(M388)),0,(-W388+Poussee)/m*COS(M388)-U388/m*SIN(M388))</f>
        <v>-0.36146416524616976</v>
      </c>
      <c r="E389" s="307">
        <f t="shared" ref="E389:E452" ca="1" si="183">IF(AND(L388&lt;L_rampe,Poussee&lt;Poids*SIN(M388)),0,(-W388+Poussee)/m*SIN(M388)+U388/m*COS(M388)-Poids/m)</f>
        <v>-0.9947717446236144</v>
      </c>
      <c r="F389" s="304">
        <f t="shared" ref="F389:F452" ca="1" si="184">SQRT(acc_x^2+acc_z^2)</f>
        <v>1.0584078451422305</v>
      </c>
      <c r="G389" s="306">
        <f t="shared" ref="G389:G452" ca="1" si="185">G388+acc_x*pas</f>
        <v>4.2229220671475005</v>
      </c>
      <c r="H389" s="307">
        <f t="shared" ref="H389:H452" ca="1" si="186">H388+acc_z*pas</f>
        <v>-102.98773738072985</v>
      </c>
      <c r="I389" s="304">
        <f t="shared" ref="I389:I452" ca="1" si="187">SQRT(vit_x^2+vit_z^2)</f>
        <v>103.07427963166846</v>
      </c>
      <c r="J389" s="306">
        <f t="shared" ref="J389:J452" ca="1" si="188">J388+0.5*(vit_x+G388)*pas*(K388&gt;=0)</f>
        <v>368.11247718340587</v>
      </c>
      <c r="K389" s="307">
        <f t="shared" ref="K389:K452" ca="1" si="189">K388+0.5*(vit_z+H388)*pas</f>
        <v>-5.9939674069424145</v>
      </c>
      <c r="L389" s="304">
        <f t="shared" ca="1" si="174"/>
        <v>368.16127376922606</v>
      </c>
      <c r="M389" s="306">
        <f t="shared" ref="M389:M452" ca="1" si="190">IF(AND(L388&gt;L_rampe,G389&gt;0),ATAN2(G389,H389),$M$4)</f>
        <v>-1.5298151591431848</v>
      </c>
      <c r="N389" s="304">
        <f t="shared" ref="N389:N452" ca="1" si="191">DEGREES(Beta)</f>
        <v>-87.651952054038858</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3.0118999999999994</v>
      </c>
      <c r="T389" s="304">
        <f t="shared" ca="1" si="175"/>
        <v>29.546738999999995</v>
      </c>
      <c r="U389" s="311">
        <f t="shared" ca="1" si="176"/>
        <v>0</v>
      </c>
      <c r="V389" s="306">
        <f t="shared" ca="1" si="177"/>
        <v>1.2257344811301483</v>
      </c>
      <c r="W389" s="304">
        <f t="shared" ca="1" si="178"/>
        <v>26.57297514277905</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0.97912728952485217</v>
      </c>
      <c r="AH389" s="304">
        <f t="shared" ref="AH389:AH452" ca="1" si="202">IF(AND(L388&lt;L_rampe,Poussee&lt;Poids*SIN(M388)), g*SIN(M388), (-W388+Poussee)/m)</f>
        <v>-8.8226359744207574</v>
      </c>
    </row>
    <row r="390" spans="1:34" x14ac:dyDescent="0.2">
      <c r="A390" s="347">
        <f t="shared" ca="1" si="180"/>
        <v>1E-4</v>
      </c>
      <c r="B390" s="304">
        <f t="shared" ca="1" si="181"/>
        <v>32.600200000000179</v>
      </c>
      <c r="D390" s="306">
        <f t="shared" ca="1" si="182"/>
        <v>-0.36146178691502584</v>
      </c>
      <c r="E390" s="307">
        <f t="shared" ca="1" si="183"/>
        <v>-0.99474577743756498</v>
      </c>
      <c r="F390" s="304">
        <f t="shared" ca="1" si="184"/>
        <v>1.0583826269972827</v>
      </c>
      <c r="G390" s="306">
        <f t="shared" ca="1" si="185"/>
        <v>4.2228859209688094</v>
      </c>
      <c r="H390" s="307">
        <f t="shared" ca="1" si="186"/>
        <v>-102.98783685530759</v>
      </c>
      <c r="I390" s="304">
        <f t="shared" ca="1" si="187"/>
        <v>103.07437754183611</v>
      </c>
      <c r="J390" s="306">
        <f t="shared" ca="1" si="188"/>
        <v>368.11247718340587</v>
      </c>
      <c r="K390" s="307">
        <f t="shared" ca="1" si="189"/>
        <v>-6.0042661856542168</v>
      </c>
      <c r="L390" s="304">
        <f t="shared" ca="1" si="174"/>
        <v>368.1614415857963</v>
      </c>
      <c r="M390" s="306">
        <f t="shared" ca="1" si="190"/>
        <v>-1.5298155490681524</v>
      </c>
      <c r="N390" s="304">
        <f t="shared" ca="1" si="191"/>
        <v>-87.651974395093831</v>
      </c>
      <c r="P390" s="310">
        <f t="shared" ca="1" si="192"/>
        <v>23</v>
      </c>
      <c r="Q390" s="304">
        <f t="shared" ca="1" si="193"/>
        <v>0</v>
      </c>
      <c r="R390" s="306">
        <f t="shared" ca="1" si="194"/>
        <v>0</v>
      </c>
      <c r="S390" s="307">
        <f t="shared" ca="1" si="195"/>
        <v>3.0118999999999994</v>
      </c>
      <c r="T390" s="304">
        <f t="shared" ca="1" si="175"/>
        <v>29.546738999999995</v>
      </c>
      <c r="U390" s="311">
        <f t="shared" ca="1" si="176"/>
        <v>0</v>
      </c>
      <c r="V390" s="306">
        <f t="shared" ca="1" si="177"/>
        <v>1.2257357434877298</v>
      </c>
      <c r="W390" s="304">
        <f t="shared" ca="1" si="178"/>
        <v>26.573052993082118</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0.97910159829949528</v>
      </c>
      <c r="AH390" s="304">
        <f t="shared" ca="1" si="202"/>
        <v>-8.8226618223643065</v>
      </c>
    </row>
    <row r="391" spans="1:34" x14ac:dyDescent="0.2">
      <c r="A391" s="347">
        <f t="shared" ca="1" si="180"/>
        <v>1E-4</v>
      </c>
      <c r="B391" s="304">
        <f t="shared" ca="1" si="181"/>
        <v>32.600300000000182</v>
      </c>
      <c r="D391" s="306">
        <f t="shared" ca="1" si="182"/>
        <v>-0.36145940858443237</v>
      </c>
      <c r="E391" s="307">
        <f t="shared" ca="1" si="183"/>
        <v>-0.99471981062442083</v>
      </c>
      <c r="F391" s="304">
        <f t="shared" ca="1" si="184"/>
        <v>1.0583574092445762</v>
      </c>
      <c r="G391" s="306">
        <f t="shared" ca="1" si="185"/>
        <v>4.2228497750279512</v>
      </c>
      <c r="H391" s="307">
        <f t="shared" ca="1" si="186"/>
        <v>-102.98793632728865</v>
      </c>
      <c r="I391" s="304">
        <f t="shared" ca="1" si="187"/>
        <v>103.07447544943469</v>
      </c>
      <c r="J391" s="306">
        <f t="shared" ca="1" si="188"/>
        <v>368.11247718340587</v>
      </c>
      <c r="K391" s="307">
        <f t="shared" ca="1" si="189"/>
        <v>-6.0145649743133465</v>
      </c>
      <c r="L391" s="304">
        <f t="shared" ca="1" si="174"/>
        <v>368.16160969054573</v>
      </c>
      <c r="M391" s="306">
        <f t="shared" ca="1" si="190"/>
        <v>-1.529815938989042</v>
      </c>
      <c r="N391" s="304">
        <f t="shared" ca="1" si="191"/>
        <v>-87.651996735915148</v>
      </c>
      <c r="P391" s="310">
        <f t="shared" ca="1" si="192"/>
        <v>23</v>
      </c>
      <c r="Q391" s="304">
        <f t="shared" ca="1" si="193"/>
        <v>0</v>
      </c>
      <c r="R391" s="306">
        <f t="shared" ca="1" si="194"/>
        <v>0</v>
      </c>
      <c r="S391" s="307">
        <f t="shared" ca="1" si="195"/>
        <v>3.0118999999999994</v>
      </c>
      <c r="T391" s="304">
        <f t="shared" ca="1" si="175"/>
        <v>29.546738999999995</v>
      </c>
      <c r="U391" s="311">
        <f t="shared" ca="1" si="176"/>
        <v>0</v>
      </c>
      <c r="V391" s="306">
        <f t="shared" ca="1" si="177"/>
        <v>1.2257370058478314</v>
      </c>
      <c r="W391" s="304">
        <f t="shared" ca="1" si="178"/>
        <v>26.573130842267116</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0.97907590744224215</v>
      </c>
      <c r="AH391" s="304">
        <f t="shared" ca="1" si="202"/>
        <v>-8.8226876699366255</v>
      </c>
    </row>
    <row r="392" spans="1:34" x14ac:dyDescent="0.2">
      <c r="A392" s="347">
        <f t="shared" ca="1" si="180"/>
        <v>1E-4</v>
      </c>
      <c r="B392" s="304">
        <f t="shared" ca="1" si="181"/>
        <v>32.600400000000185</v>
      </c>
      <c r="D392" s="306">
        <f t="shared" ca="1" si="182"/>
        <v>-0.36145703025438469</v>
      </c>
      <c r="E392" s="307">
        <f t="shared" ca="1" si="183"/>
        <v>-0.99469384418417306</v>
      </c>
      <c r="F392" s="304">
        <f t="shared" ca="1" si="184"/>
        <v>1.0583321918841018</v>
      </c>
      <c r="G392" s="306">
        <f t="shared" ca="1" si="185"/>
        <v>4.2228136293249259</v>
      </c>
      <c r="H392" s="307">
        <f t="shared" ca="1" si="186"/>
        <v>-102.98803579667307</v>
      </c>
      <c r="I392" s="304">
        <f t="shared" ca="1" si="187"/>
        <v>103.07457335446422</v>
      </c>
      <c r="J392" s="306">
        <f t="shared" ca="1" si="188"/>
        <v>368.11247718340587</v>
      </c>
      <c r="K392" s="307">
        <f t="shared" ca="1" si="189"/>
        <v>-6.0248637729195442</v>
      </c>
      <c r="L392" s="304">
        <f t="shared" ca="1" si="174"/>
        <v>368.16177808347481</v>
      </c>
      <c r="M392" s="306">
        <f t="shared" ca="1" si="190"/>
        <v>-1.5298163289058533</v>
      </c>
      <c r="N392" s="304">
        <f t="shared" ca="1" si="191"/>
        <v>-87.652019076502796</v>
      </c>
      <c r="P392" s="310">
        <f t="shared" ca="1" si="192"/>
        <v>23</v>
      </c>
      <c r="Q392" s="304">
        <f t="shared" ca="1" si="193"/>
        <v>0</v>
      </c>
      <c r="R392" s="306">
        <f t="shared" ca="1" si="194"/>
        <v>0</v>
      </c>
      <c r="S392" s="307">
        <f t="shared" ca="1" si="195"/>
        <v>3.0118999999999994</v>
      </c>
      <c r="T392" s="304">
        <f t="shared" ca="1" si="175"/>
        <v>29.546738999999995</v>
      </c>
      <c r="U392" s="311">
        <f t="shared" ca="1" si="176"/>
        <v>0</v>
      </c>
      <c r="V392" s="306">
        <f t="shared" ca="1" si="177"/>
        <v>1.2257382682104525</v>
      </c>
      <c r="W392" s="304">
        <f t="shared" ca="1" si="178"/>
        <v>26.573208690334038</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0.97905021695307504</v>
      </c>
      <c r="AH392" s="304">
        <f t="shared" ca="1" si="202"/>
        <v>-8.8227135171377267</v>
      </c>
    </row>
    <row r="393" spans="1:34" x14ac:dyDescent="0.2">
      <c r="A393" s="347">
        <f t="shared" ca="1" si="180"/>
        <v>1E-4</v>
      </c>
      <c r="B393" s="304">
        <f t="shared" ca="1" si="181"/>
        <v>32.600500000000189</v>
      </c>
      <c r="D393" s="306">
        <f t="shared" ca="1" si="182"/>
        <v>-0.36145465192488546</v>
      </c>
      <c r="E393" s="307">
        <f t="shared" ca="1" si="183"/>
        <v>-0.99466787811681812</v>
      </c>
      <c r="F393" s="304">
        <f t="shared" ca="1" si="184"/>
        <v>1.0583069749158576</v>
      </c>
      <c r="G393" s="306">
        <f t="shared" ca="1" si="185"/>
        <v>4.2227774838597334</v>
      </c>
      <c r="H393" s="307">
        <f t="shared" ca="1" si="186"/>
        <v>-102.98813526346089</v>
      </c>
      <c r="I393" s="304">
        <f t="shared" ca="1" si="187"/>
        <v>103.07467125692474</v>
      </c>
      <c r="J393" s="306">
        <f t="shared" ca="1" si="188"/>
        <v>368.11247718340587</v>
      </c>
      <c r="K393" s="307">
        <f t="shared" ca="1" si="189"/>
        <v>-6.0351625814725507</v>
      </c>
      <c r="L393" s="304">
        <f t="shared" ca="1" si="174"/>
        <v>368.16194676458394</v>
      </c>
      <c r="M393" s="306">
        <f t="shared" ca="1" si="190"/>
        <v>-1.5298167188185863</v>
      </c>
      <c r="N393" s="304">
        <f t="shared" ca="1" si="191"/>
        <v>-87.652041416856775</v>
      </c>
      <c r="P393" s="310">
        <f t="shared" ca="1" si="192"/>
        <v>23</v>
      </c>
      <c r="Q393" s="304">
        <f t="shared" ca="1" si="193"/>
        <v>0</v>
      </c>
      <c r="R393" s="306">
        <f t="shared" ca="1" si="194"/>
        <v>0</v>
      </c>
      <c r="S393" s="307">
        <f t="shared" ca="1" si="195"/>
        <v>3.0118999999999994</v>
      </c>
      <c r="T393" s="304">
        <f t="shared" ca="1" si="175"/>
        <v>29.546738999999995</v>
      </c>
      <c r="U393" s="311">
        <f t="shared" ca="1" si="176"/>
        <v>0</v>
      </c>
      <c r="V393" s="306">
        <f t="shared" ca="1" si="177"/>
        <v>1.2257395305755934</v>
      </c>
      <c r="W393" s="304">
        <f t="shared" ca="1" si="178"/>
        <v>26.573286537282904</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0.97902452683199925</v>
      </c>
      <c r="AH393" s="304">
        <f t="shared" ca="1" si="202"/>
        <v>-8.8227393639676102</v>
      </c>
    </row>
    <row r="394" spans="1:34" x14ac:dyDescent="0.2">
      <c r="A394" s="347">
        <f t="shared" ca="1" si="180"/>
        <v>1E-4</v>
      </c>
      <c r="B394" s="304">
        <f t="shared" ca="1" si="181"/>
        <v>32.600600000000192</v>
      </c>
      <c r="D394" s="306">
        <f t="shared" ca="1" si="182"/>
        <v>-0.36145227359593574</v>
      </c>
      <c r="E394" s="307">
        <f t="shared" ca="1" si="183"/>
        <v>-0.994641912422356</v>
      </c>
      <c r="F394" s="304">
        <f t="shared" ca="1" si="184"/>
        <v>1.0582817583398445</v>
      </c>
      <c r="G394" s="306">
        <f t="shared" ca="1" si="185"/>
        <v>4.2227413386323738</v>
      </c>
      <c r="H394" s="307">
        <f t="shared" ca="1" si="186"/>
        <v>-102.98823472765213</v>
      </c>
      <c r="I394" s="304">
        <f t="shared" ca="1" si="187"/>
        <v>103.07476915681629</v>
      </c>
      <c r="J394" s="306">
        <f t="shared" ca="1" si="188"/>
        <v>368.11247718340587</v>
      </c>
      <c r="K394" s="307">
        <f t="shared" ca="1" si="189"/>
        <v>-6.0454613999721065</v>
      </c>
      <c r="L394" s="304">
        <f t="shared" ca="1" si="174"/>
        <v>368.16211573387352</v>
      </c>
      <c r="M394" s="306">
        <f t="shared" ca="1" si="190"/>
        <v>-1.5298171087272412</v>
      </c>
      <c r="N394" s="304">
        <f t="shared" ca="1" si="191"/>
        <v>-87.6520637569771</v>
      </c>
      <c r="P394" s="310">
        <f t="shared" ca="1" si="192"/>
        <v>23</v>
      </c>
      <c r="Q394" s="304">
        <f t="shared" ca="1" si="193"/>
        <v>0</v>
      </c>
      <c r="R394" s="306">
        <f t="shared" ca="1" si="194"/>
        <v>0</v>
      </c>
      <c r="S394" s="307">
        <f t="shared" ca="1" si="195"/>
        <v>3.0118999999999994</v>
      </c>
      <c r="T394" s="304">
        <f t="shared" ca="1" si="175"/>
        <v>29.546738999999995</v>
      </c>
      <c r="U394" s="311">
        <f t="shared" ca="1" si="176"/>
        <v>0</v>
      </c>
      <c r="V394" s="306">
        <f t="shared" ca="1" si="177"/>
        <v>1.2257407929432538</v>
      </c>
      <c r="W394" s="304">
        <f t="shared" ca="1" si="178"/>
        <v>26.573364383113717</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0.97899883707900415</v>
      </c>
      <c r="AH394" s="304">
        <f t="shared" ca="1" si="202"/>
        <v>-8.8227652104262795</v>
      </c>
    </row>
    <row r="395" spans="1:34" x14ac:dyDescent="0.2">
      <c r="A395" s="347">
        <f t="shared" ca="1" si="180"/>
        <v>1E-4</v>
      </c>
      <c r="B395" s="304">
        <f t="shared" ca="1" si="181"/>
        <v>32.600700000000195</v>
      </c>
      <c r="D395" s="306">
        <f t="shared" ca="1" si="182"/>
        <v>-0.36144989526753424</v>
      </c>
      <c r="E395" s="307">
        <f t="shared" ca="1" si="183"/>
        <v>-0.99461594710078138</v>
      </c>
      <c r="F395" s="304">
        <f t="shared" ca="1" si="184"/>
        <v>1.0582565421560577</v>
      </c>
      <c r="G395" s="306">
        <f t="shared" ca="1" si="185"/>
        <v>4.222705193642847</v>
      </c>
      <c r="H395" s="307">
        <f t="shared" ca="1" si="186"/>
        <v>-102.98833418924684</v>
      </c>
      <c r="I395" s="304">
        <f t="shared" ca="1" si="187"/>
        <v>103.07486705413889</v>
      </c>
      <c r="J395" s="306">
        <f t="shared" ca="1" si="188"/>
        <v>368.11247718340587</v>
      </c>
      <c r="K395" s="307">
        <f t="shared" ca="1" si="189"/>
        <v>-6.0557602284179515</v>
      </c>
      <c r="L395" s="304">
        <f t="shared" ca="1" si="174"/>
        <v>368.16228499134399</v>
      </c>
      <c r="M395" s="306">
        <f t="shared" ca="1" si="190"/>
        <v>-1.5298174986318178</v>
      </c>
      <c r="N395" s="304">
        <f t="shared" ca="1" si="191"/>
        <v>-87.652086096863755</v>
      </c>
      <c r="P395" s="310">
        <f t="shared" ca="1" si="192"/>
        <v>23</v>
      </c>
      <c r="Q395" s="304">
        <f t="shared" ca="1" si="193"/>
        <v>0</v>
      </c>
      <c r="R395" s="306">
        <f t="shared" ca="1" si="194"/>
        <v>0</v>
      </c>
      <c r="S395" s="307">
        <f t="shared" ca="1" si="195"/>
        <v>3.0118999999999994</v>
      </c>
      <c r="T395" s="304">
        <f t="shared" ca="1" si="175"/>
        <v>29.546738999999995</v>
      </c>
      <c r="U395" s="311">
        <f t="shared" ca="1" si="176"/>
        <v>0</v>
      </c>
      <c r="V395" s="306">
        <f t="shared" ca="1" si="177"/>
        <v>1.2257420553134337</v>
      </c>
      <c r="W395" s="304">
        <f t="shared" ca="1" si="178"/>
        <v>26.573442227826483</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0.97897314769409505</v>
      </c>
      <c r="AH395" s="304">
        <f t="shared" ca="1" si="202"/>
        <v>-8.8227910565137364</v>
      </c>
    </row>
    <row r="396" spans="1:34" x14ac:dyDescent="0.2">
      <c r="A396" s="347">
        <f t="shared" ca="1" si="180"/>
        <v>1E-4</v>
      </c>
      <c r="B396" s="304">
        <f t="shared" ca="1" si="181"/>
        <v>32.600800000000199</v>
      </c>
      <c r="D396" s="306">
        <f t="shared" ca="1" si="182"/>
        <v>-0.3614475169396838</v>
      </c>
      <c r="E396" s="307">
        <f t="shared" ca="1" si="183"/>
        <v>-0.99458998215209427</v>
      </c>
      <c r="F396" s="304">
        <f t="shared" ca="1" si="184"/>
        <v>1.0582313263644987</v>
      </c>
      <c r="G396" s="306">
        <f t="shared" ca="1" si="185"/>
        <v>4.2226690488911531</v>
      </c>
      <c r="H396" s="307">
        <f t="shared" ca="1" si="186"/>
        <v>-102.98843364824506</v>
      </c>
      <c r="I396" s="304">
        <f t="shared" ca="1" si="187"/>
        <v>103.0749649488926</v>
      </c>
      <c r="J396" s="306">
        <f t="shared" ca="1" si="188"/>
        <v>368.11247718340587</v>
      </c>
      <c r="K396" s="307">
        <f t="shared" ca="1" si="189"/>
        <v>-6.0660590668098262</v>
      </c>
      <c r="L396" s="304">
        <f t="shared" ca="1" si="174"/>
        <v>368.16245453699588</v>
      </c>
      <c r="M396" s="306">
        <f t="shared" ca="1" si="190"/>
        <v>-1.5298178885323166</v>
      </c>
      <c r="N396" s="304">
        <f t="shared" ca="1" si="191"/>
        <v>-87.652108436516755</v>
      </c>
      <c r="P396" s="310">
        <f t="shared" ca="1" si="192"/>
        <v>23</v>
      </c>
      <c r="Q396" s="304">
        <f t="shared" ca="1" si="193"/>
        <v>0</v>
      </c>
      <c r="R396" s="306">
        <f t="shared" ca="1" si="194"/>
        <v>0</v>
      </c>
      <c r="S396" s="307">
        <f t="shared" ca="1" si="195"/>
        <v>3.0118999999999994</v>
      </c>
      <c r="T396" s="304">
        <f t="shared" ca="1" si="175"/>
        <v>29.546738999999995</v>
      </c>
      <c r="U396" s="311">
        <f t="shared" ca="1" si="176"/>
        <v>0</v>
      </c>
      <c r="V396" s="306">
        <f t="shared" ca="1" si="177"/>
        <v>1.2257433176861336</v>
      </c>
      <c r="W396" s="304">
        <f t="shared" ca="1" si="178"/>
        <v>26.573520071421235</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0.97894745867726485</v>
      </c>
      <c r="AH396" s="304">
        <f t="shared" ca="1" si="202"/>
        <v>-8.8228169022299845</v>
      </c>
    </row>
    <row r="397" spans="1:34" x14ac:dyDescent="0.2">
      <c r="A397" s="347">
        <f t="shared" ca="1" si="180"/>
        <v>1E-4</v>
      </c>
      <c r="B397" s="304">
        <f t="shared" ca="1" si="181"/>
        <v>32.600900000000202</v>
      </c>
      <c r="D397" s="306">
        <f t="shared" ca="1" si="182"/>
        <v>-0.36144513861238176</v>
      </c>
      <c r="E397" s="307">
        <f t="shared" ca="1" si="183"/>
        <v>-0.99456401757628221</v>
      </c>
      <c r="F397" s="304">
        <f t="shared" ca="1" si="184"/>
        <v>1.0582061109651557</v>
      </c>
      <c r="G397" s="306">
        <f t="shared" ca="1" si="185"/>
        <v>4.2226329043772921</v>
      </c>
      <c r="H397" s="307">
        <f t="shared" ca="1" si="186"/>
        <v>-102.98853310464682</v>
      </c>
      <c r="I397" s="304">
        <f t="shared" ca="1" si="187"/>
        <v>103.07506284107744</v>
      </c>
      <c r="J397" s="306">
        <f t="shared" ca="1" si="188"/>
        <v>368.11247718340587</v>
      </c>
      <c r="K397" s="307">
        <f t="shared" ca="1" si="189"/>
        <v>-6.0763579151474705</v>
      </c>
      <c r="L397" s="304">
        <f t="shared" ca="1" si="174"/>
        <v>368.16262437082946</v>
      </c>
      <c r="M397" s="306">
        <f t="shared" ca="1" si="190"/>
        <v>-1.5298182784287373</v>
      </c>
      <c r="N397" s="304">
        <f t="shared" ca="1" si="191"/>
        <v>-87.652130775936115</v>
      </c>
      <c r="P397" s="310">
        <f t="shared" ca="1" si="192"/>
        <v>23</v>
      </c>
      <c r="Q397" s="304">
        <f t="shared" ca="1" si="193"/>
        <v>0</v>
      </c>
      <c r="R397" s="306">
        <f t="shared" ca="1" si="194"/>
        <v>0</v>
      </c>
      <c r="S397" s="307">
        <f t="shared" ca="1" si="195"/>
        <v>3.0118999999999994</v>
      </c>
      <c r="T397" s="304">
        <f t="shared" ca="1" si="175"/>
        <v>29.546738999999995</v>
      </c>
      <c r="U397" s="311">
        <f t="shared" ca="1" si="176"/>
        <v>0</v>
      </c>
      <c r="V397" s="306">
        <f t="shared" ca="1" si="177"/>
        <v>1.2257445800613529</v>
      </c>
      <c r="W397" s="304">
        <f t="shared" ca="1" si="178"/>
        <v>26.573597913897959</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0.97892177002850822</v>
      </c>
      <c r="AH397" s="304">
        <f t="shared" ca="1" si="202"/>
        <v>-8.8228427475750326</v>
      </c>
    </row>
    <row r="398" spans="1:34" x14ac:dyDescent="0.2">
      <c r="A398" s="347">
        <f t="shared" ca="1" si="180"/>
        <v>1E-4</v>
      </c>
      <c r="B398" s="304">
        <f t="shared" ca="1" si="181"/>
        <v>32.601000000000205</v>
      </c>
      <c r="D398" s="306">
        <f t="shared" ca="1" si="182"/>
        <v>-0.36144276028563055</v>
      </c>
      <c r="E398" s="307">
        <f t="shared" ca="1" si="183"/>
        <v>-0.99453805337335055</v>
      </c>
      <c r="F398" s="304">
        <f t="shared" ca="1" si="184"/>
        <v>1.0581808959580348</v>
      </c>
      <c r="G398" s="306">
        <f t="shared" ca="1" si="185"/>
        <v>4.2225967601012639</v>
      </c>
      <c r="H398" s="307">
        <f t="shared" ca="1" si="186"/>
        <v>-102.98863255845215</v>
      </c>
      <c r="I398" s="304">
        <f t="shared" ca="1" si="187"/>
        <v>103.07516073069344</v>
      </c>
      <c r="J398" s="306">
        <f t="shared" ca="1" si="188"/>
        <v>368.11247718340587</v>
      </c>
      <c r="K398" s="307">
        <f t="shared" ca="1" si="189"/>
        <v>-6.0866567734306258</v>
      </c>
      <c r="L398" s="304">
        <f t="shared" ca="1" si="174"/>
        <v>368.16279449284536</v>
      </c>
      <c r="M398" s="306">
        <f t="shared" ca="1" si="190"/>
        <v>-1.5298186683210802</v>
      </c>
      <c r="N398" s="304">
        <f t="shared" ca="1" si="191"/>
        <v>-87.65215311512182</v>
      </c>
      <c r="P398" s="310">
        <f t="shared" ca="1" si="192"/>
        <v>23</v>
      </c>
      <c r="Q398" s="304">
        <f t="shared" ca="1" si="193"/>
        <v>0</v>
      </c>
      <c r="R398" s="306">
        <f t="shared" ca="1" si="194"/>
        <v>0</v>
      </c>
      <c r="S398" s="307">
        <f t="shared" ca="1" si="195"/>
        <v>3.0118999999999994</v>
      </c>
      <c r="T398" s="304">
        <f t="shared" ca="1" si="175"/>
        <v>29.546738999999995</v>
      </c>
      <c r="U398" s="311">
        <f t="shared" ca="1" si="176"/>
        <v>0</v>
      </c>
      <c r="V398" s="306">
        <f t="shared" ca="1" si="177"/>
        <v>1.2257458424390919</v>
      </c>
      <c r="W398" s="304">
        <f t="shared" ca="1" si="178"/>
        <v>26.573675755256673</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0.97889608174782339</v>
      </c>
      <c r="AH398" s="304">
        <f t="shared" ca="1" si="202"/>
        <v>-8.8228685925488772</v>
      </c>
    </row>
    <row r="399" spans="1:34" x14ac:dyDescent="0.2">
      <c r="A399" s="347">
        <f t="shared" ca="1" si="180"/>
        <v>1E-4</v>
      </c>
      <c r="B399" s="304">
        <f t="shared" ca="1" si="181"/>
        <v>32.601100000000208</v>
      </c>
      <c r="D399" s="306">
        <f t="shared" ca="1" si="182"/>
        <v>-0.36144038195942935</v>
      </c>
      <c r="E399" s="307">
        <f t="shared" ca="1" si="183"/>
        <v>-0.99451208954329395</v>
      </c>
      <c r="F399" s="304">
        <f t="shared" ca="1" si="184"/>
        <v>1.0581556813431314</v>
      </c>
      <c r="G399" s="306">
        <f t="shared" ca="1" si="185"/>
        <v>4.2225606160630678</v>
      </c>
      <c r="H399" s="307">
        <f t="shared" ca="1" si="186"/>
        <v>-102.98873200966111</v>
      </c>
      <c r="I399" s="304">
        <f t="shared" ca="1" si="187"/>
        <v>103.07525861774066</v>
      </c>
      <c r="J399" s="306">
        <f t="shared" ca="1" si="188"/>
        <v>368.11247718340587</v>
      </c>
      <c r="K399" s="307">
        <f t="shared" ca="1" si="189"/>
        <v>-6.0969556416590311</v>
      </c>
      <c r="L399" s="304">
        <f t="shared" ca="1" si="174"/>
        <v>368.16296490304381</v>
      </c>
      <c r="M399" s="306">
        <f t="shared" ca="1" si="190"/>
        <v>-1.5298190582093449</v>
      </c>
      <c r="N399" s="304">
        <f t="shared" ca="1" si="191"/>
        <v>-87.652175454073884</v>
      </c>
      <c r="P399" s="310">
        <f t="shared" ca="1" si="192"/>
        <v>23</v>
      </c>
      <c r="Q399" s="304">
        <f t="shared" ca="1" si="193"/>
        <v>0</v>
      </c>
      <c r="R399" s="306">
        <f t="shared" ca="1" si="194"/>
        <v>0</v>
      </c>
      <c r="S399" s="307">
        <f t="shared" ca="1" si="195"/>
        <v>3.0118999999999994</v>
      </c>
      <c r="T399" s="304">
        <f t="shared" ca="1" si="175"/>
        <v>29.546738999999995</v>
      </c>
      <c r="U399" s="311">
        <f t="shared" ca="1" si="176"/>
        <v>0</v>
      </c>
      <c r="V399" s="306">
        <f t="shared" ca="1" si="177"/>
        <v>1.2257471048193507</v>
      </c>
      <c r="W399" s="304">
        <f t="shared" ca="1" si="178"/>
        <v>26.573753595497408</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0.97887039383520502</v>
      </c>
      <c r="AH399" s="304">
        <f t="shared" ca="1" si="202"/>
        <v>-8.8228944371515254</v>
      </c>
    </row>
    <row r="400" spans="1:34" x14ac:dyDescent="0.2">
      <c r="A400" s="347">
        <f t="shared" ca="1" si="180"/>
        <v>1E-4</v>
      </c>
      <c r="B400" s="304">
        <f t="shared" ca="1" si="181"/>
        <v>32.601200000000212</v>
      </c>
      <c r="D400" s="306">
        <f t="shared" ca="1" si="182"/>
        <v>-0.3614380036337812</v>
      </c>
      <c r="E400" s="307">
        <f t="shared" ca="1" si="183"/>
        <v>-0.99448612608609999</v>
      </c>
      <c r="F400" s="304">
        <f t="shared" ca="1" si="184"/>
        <v>1.0581304671204357</v>
      </c>
      <c r="G400" s="306">
        <f t="shared" ca="1" si="185"/>
        <v>4.2225244722627044</v>
      </c>
      <c r="H400" s="307">
        <f t="shared" ca="1" si="186"/>
        <v>-102.98883145827371</v>
      </c>
      <c r="I400" s="304">
        <f t="shared" ca="1" si="187"/>
        <v>103.07535650221912</v>
      </c>
      <c r="J400" s="306">
        <f t="shared" ca="1" si="188"/>
        <v>368.11247718340587</v>
      </c>
      <c r="K400" s="307">
        <f t="shared" ca="1" si="189"/>
        <v>-6.107254519832428</v>
      </c>
      <c r="L400" s="304">
        <f t="shared" ca="1" si="174"/>
        <v>368.16313560142538</v>
      </c>
      <c r="M400" s="306">
        <f t="shared" ca="1" si="190"/>
        <v>-1.5298194480935321</v>
      </c>
      <c r="N400" s="304">
        <f t="shared" ca="1" si="191"/>
        <v>-87.652197792792307</v>
      </c>
      <c r="P400" s="310">
        <f t="shared" ca="1" si="192"/>
        <v>23</v>
      </c>
      <c r="Q400" s="304">
        <f t="shared" ca="1" si="193"/>
        <v>0</v>
      </c>
      <c r="R400" s="306">
        <f t="shared" ca="1" si="194"/>
        <v>0</v>
      </c>
      <c r="S400" s="307">
        <f t="shared" ca="1" si="195"/>
        <v>3.0118999999999994</v>
      </c>
      <c r="T400" s="304">
        <f t="shared" ca="1" si="175"/>
        <v>29.546738999999995</v>
      </c>
      <c r="U400" s="311">
        <f t="shared" ca="1" si="176"/>
        <v>0</v>
      </c>
      <c r="V400" s="306">
        <f t="shared" ca="1" si="177"/>
        <v>1.2257483672021285</v>
      </c>
      <c r="W400" s="304">
        <f t="shared" ca="1" si="178"/>
        <v>26.57383143462015</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0.97884470629064957</v>
      </c>
      <c r="AH400" s="304">
        <f t="shared" ca="1" si="202"/>
        <v>-8.8229202813829861</v>
      </c>
    </row>
    <row r="401" spans="1:34" x14ac:dyDescent="0.2">
      <c r="A401" s="347">
        <f t="shared" ca="1" si="180"/>
        <v>1E-4</v>
      </c>
      <c r="B401" s="304">
        <f t="shared" ca="1" si="181"/>
        <v>32.601300000000215</v>
      </c>
      <c r="D401" s="306">
        <f t="shared" ca="1" si="182"/>
        <v>-0.36143562530868267</v>
      </c>
      <c r="E401" s="307">
        <f t="shared" ca="1" si="183"/>
        <v>-0.99446016300177575</v>
      </c>
      <c r="F401" s="304">
        <f t="shared" ca="1" si="184"/>
        <v>1.0581052532899535</v>
      </c>
      <c r="G401" s="306">
        <f t="shared" ca="1" si="185"/>
        <v>4.222488328700174</v>
      </c>
      <c r="H401" s="307">
        <f t="shared" ca="1" si="186"/>
        <v>-102.98893090429002</v>
      </c>
      <c r="I401" s="304">
        <f t="shared" ca="1" si="187"/>
        <v>103.07545438412888</v>
      </c>
      <c r="J401" s="306">
        <f t="shared" ca="1" si="188"/>
        <v>368.11247718340587</v>
      </c>
      <c r="K401" s="307">
        <f t="shared" ca="1" si="189"/>
        <v>-6.117553407950556</v>
      </c>
      <c r="L401" s="304">
        <f t="shared" ca="1" si="174"/>
        <v>368.16330658799046</v>
      </c>
      <c r="M401" s="306">
        <f t="shared" ca="1" si="190"/>
        <v>-1.5298198379736414</v>
      </c>
      <c r="N401" s="304">
        <f t="shared" ca="1" si="191"/>
        <v>-87.652220131277076</v>
      </c>
      <c r="P401" s="310">
        <f t="shared" ca="1" si="192"/>
        <v>23</v>
      </c>
      <c r="Q401" s="304">
        <f t="shared" ca="1" si="193"/>
        <v>0</v>
      </c>
      <c r="R401" s="306">
        <f t="shared" ca="1" si="194"/>
        <v>0</v>
      </c>
      <c r="S401" s="307">
        <f t="shared" ca="1" si="195"/>
        <v>3.0118999999999994</v>
      </c>
      <c r="T401" s="304">
        <f t="shared" ca="1" si="175"/>
        <v>29.546738999999995</v>
      </c>
      <c r="U401" s="311">
        <f t="shared" ca="1" si="176"/>
        <v>0</v>
      </c>
      <c r="V401" s="306">
        <f t="shared" ca="1" si="177"/>
        <v>1.2257496295874262</v>
      </c>
      <c r="W401" s="304">
        <f t="shared" ca="1" si="178"/>
        <v>26.573909272624924</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0.97881901911415525</v>
      </c>
      <c r="AH401" s="304">
        <f t="shared" ca="1" si="202"/>
        <v>-8.8229461252432539</v>
      </c>
    </row>
    <row r="402" spans="1:34" x14ac:dyDescent="0.2">
      <c r="A402" s="347">
        <f t="shared" ca="1" si="180"/>
        <v>1E-4</v>
      </c>
      <c r="B402" s="304">
        <f t="shared" ca="1" si="181"/>
        <v>32.601400000000218</v>
      </c>
      <c r="D402" s="306">
        <f t="shared" ca="1" si="182"/>
        <v>-0.36143324698413698</v>
      </c>
      <c r="E402" s="307">
        <f t="shared" ca="1" si="183"/>
        <v>-0.99443420029031415</v>
      </c>
      <c r="F402" s="304">
        <f t="shared" ca="1" si="184"/>
        <v>1.0580800398516801</v>
      </c>
      <c r="G402" s="306">
        <f t="shared" ca="1" si="185"/>
        <v>4.2224521853754755</v>
      </c>
      <c r="H402" s="307">
        <f t="shared" ca="1" si="186"/>
        <v>-102.98903034771004</v>
      </c>
      <c r="I402" s="304">
        <f t="shared" ca="1" si="187"/>
        <v>103.07555226346993</v>
      </c>
      <c r="J402" s="306">
        <f t="shared" ca="1" si="188"/>
        <v>368.11247718340587</v>
      </c>
      <c r="K402" s="307">
        <f t="shared" ca="1" si="189"/>
        <v>-6.127852306013156</v>
      </c>
      <c r="L402" s="304">
        <f t="shared" ca="1" si="174"/>
        <v>368.16347786273946</v>
      </c>
      <c r="M402" s="306">
        <f t="shared" ca="1" si="190"/>
        <v>-1.5298202278496729</v>
      </c>
      <c r="N402" s="304">
        <f t="shared" ca="1" si="191"/>
        <v>-87.652242469528218</v>
      </c>
      <c r="P402" s="310">
        <f t="shared" ca="1" si="192"/>
        <v>23</v>
      </c>
      <c r="Q402" s="304">
        <f t="shared" ca="1" si="193"/>
        <v>0</v>
      </c>
      <c r="R402" s="306">
        <f t="shared" ca="1" si="194"/>
        <v>0</v>
      </c>
      <c r="S402" s="307">
        <f t="shared" ca="1" si="195"/>
        <v>3.0118999999999994</v>
      </c>
      <c r="T402" s="304">
        <f t="shared" ca="1" si="175"/>
        <v>29.546738999999995</v>
      </c>
      <c r="U402" s="311">
        <f t="shared" ca="1" si="176"/>
        <v>0</v>
      </c>
      <c r="V402" s="306">
        <f t="shared" ca="1" si="177"/>
        <v>1.2257508919752429</v>
      </c>
      <c r="W402" s="304">
        <f t="shared" ca="1" si="178"/>
        <v>26.573987109511719</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0.97879333230571675</v>
      </c>
      <c r="AH402" s="304">
        <f t="shared" ca="1" si="202"/>
        <v>-8.8229719687323378</v>
      </c>
    </row>
    <row r="403" spans="1:34" x14ac:dyDescent="0.2">
      <c r="A403" s="347">
        <f t="shared" ca="1" si="180"/>
        <v>1E-4</v>
      </c>
      <c r="B403" s="304">
        <f t="shared" ca="1" si="181"/>
        <v>32.601500000000222</v>
      </c>
      <c r="D403" s="306">
        <f t="shared" ca="1" si="182"/>
        <v>-0.36143086866014462</v>
      </c>
      <c r="E403" s="307">
        <f t="shared" ca="1" si="183"/>
        <v>-0.9944082379517134</v>
      </c>
      <c r="F403" s="304">
        <f t="shared" ca="1" si="184"/>
        <v>1.0580548268056142</v>
      </c>
      <c r="G403" s="306">
        <f t="shared" ca="1" si="185"/>
        <v>4.2224160422886099</v>
      </c>
      <c r="H403" s="307">
        <f t="shared" ca="1" si="186"/>
        <v>-102.98912978853383</v>
      </c>
      <c r="I403" s="304">
        <f t="shared" ca="1" si="187"/>
        <v>103.07565014024235</v>
      </c>
      <c r="J403" s="306">
        <f t="shared" ca="1" si="188"/>
        <v>368.11247718340587</v>
      </c>
      <c r="K403" s="307">
        <f t="shared" ca="1" si="189"/>
        <v>-6.1381512140199685</v>
      </c>
      <c r="L403" s="304">
        <f t="shared" ca="1" si="174"/>
        <v>368.16364942567282</v>
      </c>
      <c r="M403" s="306">
        <f t="shared" ca="1" si="190"/>
        <v>-1.5298206177216267</v>
      </c>
      <c r="N403" s="304">
        <f t="shared" ca="1" si="191"/>
        <v>-87.65226480754572</v>
      </c>
      <c r="P403" s="310">
        <f t="shared" ca="1" si="192"/>
        <v>23</v>
      </c>
      <c r="Q403" s="304">
        <f t="shared" ca="1" si="193"/>
        <v>0</v>
      </c>
      <c r="R403" s="306">
        <f t="shared" ca="1" si="194"/>
        <v>0</v>
      </c>
      <c r="S403" s="307">
        <f t="shared" ca="1" si="195"/>
        <v>3.0118999999999994</v>
      </c>
      <c r="T403" s="304">
        <f t="shared" ca="1" si="175"/>
        <v>29.546738999999995</v>
      </c>
      <c r="U403" s="311">
        <f t="shared" ca="1" si="176"/>
        <v>0</v>
      </c>
      <c r="V403" s="306">
        <f t="shared" ca="1" si="177"/>
        <v>1.2257521543655794</v>
      </c>
      <c r="W403" s="304">
        <f t="shared" ca="1" si="178"/>
        <v>26.574064945280576</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0.97876764586533405</v>
      </c>
      <c r="AH403" s="304">
        <f t="shared" ca="1" si="202"/>
        <v>-8.8229978118502359</v>
      </c>
    </row>
    <row r="404" spans="1:34" x14ac:dyDescent="0.2">
      <c r="A404" s="347">
        <f t="shared" ca="1" si="180"/>
        <v>1E-4</v>
      </c>
      <c r="B404" s="304">
        <f t="shared" ca="1" si="181"/>
        <v>32.601600000000225</v>
      </c>
      <c r="D404" s="306">
        <f t="shared" ca="1" si="182"/>
        <v>-0.36142849033670493</v>
      </c>
      <c r="E404" s="307">
        <f t="shared" ca="1" si="183"/>
        <v>-0.99438227598596463</v>
      </c>
      <c r="F404" s="304">
        <f t="shared" ca="1" si="184"/>
        <v>1.058029614151748</v>
      </c>
      <c r="G404" s="306">
        <f t="shared" ca="1" si="185"/>
        <v>4.2223798994395763</v>
      </c>
      <c r="H404" s="307">
        <f t="shared" ca="1" si="186"/>
        <v>-102.98922922676142</v>
      </c>
      <c r="I404" s="304">
        <f t="shared" ca="1" si="187"/>
        <v>103.07574801444616</v>
      </c>
      <c r="J404" s="306">
        <f t="shared" ca="1" si="188"/>
        <v>368.11247718340587</v>
      </c>
      <c r="K404" s="307">
        <f t="shared" ca="1" si="189"/>
        <v>-6.1484501319707334</v>
      </c>
      <c r="L404" s="304">
        <f t="shared" ca="1" si="174"/>
        <v>368.16382127679094</v>
      </c>
      <c r="M404" s="306">
        <f t="shared" ca="1" si="190"/>
        <v>-1.5298210075895031</v>
      </c>
      <c r="N404" s="304">
        <f t="shared" ca="1" si="191"/>
        <v>-87.652287145329609</v>
      </c>
      <c r="P404" s="310">
        <f t="shared" ca="1" si="192"/>
        <v>23</v>
      </c>
      <c r="Q404" s="304">
        <f t="shared" ca="1" si="193"/>
        <v>0</v>
      </c>
      <c r="R404" s="306">
        <f t="shared" ca="1" si="194"/>
        <v>0</v>
      </c>
      <c r="S404" s="307">
        <f t="shared" ca="1" si="195"/>
        <v>3.0118999999999994</v>
      </c>
      <c r="T404" s="304">
        <f t="shared" ca="1" si="175"/>
        <v>29.546738999999995</v>
      </c>
      <c r="U404" s="311">
        <f t="shared" ca="1" si="176"/>
        <v>0</v>
      </c>
      <c r="V404" s="306">
        <f t="shared" ca="1" si="177"/>
        <v>1.225753416758435</v>
      </c>
      <c r="W404" s="304">
        <f t="shared" ca="1" si="178"/>
        <v>26.574142779931492</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0.97874195979300005</v>
      </c>
      <c r="AH404" s="304">
        <f t="shared" ca="1" si="202"/>
        <v>-8.8230236545969589</v>
      </c>
    </row>
    <row r="405" spans="1:34" x14ac:dyDescent="0.2">
      <c r="A405" s="347">
        <f t="shared" ca="1" si="180"/>
        <v>1E-4</v>
      </c>
      <c r="B405" s="304">
        <f t="shared" ca="1" si="181"/>
        <v>32.601700000000228</v>
      </c>
      <c r="D405" s="306">
        <f t="shared" ca="1" si="182"/>
        <v>-0.3614261120138168</v>
      </c>
      <c r="E405" s="307">
        <f t="shared" ca="1" si="183"/>
        <v>-0.99435631439306604</v>
      </c>
      <c r="F405" s="304">
        <f t="shared" ca="1" si="184"/>
        <v>1.05800440189008</v>
      </c>
      <c r="G405" s="306">
        <f t="shared" ca="1" si="185"/>
        <v>4.2223437568283746</v>
      </c>
      <c r="H405" s="307">
        <f t="shared" ca="1" si="186"/>
        <v>-102.98932866239286</v>
      </c>
      <c r="I405" s="304">
        <f t="shared" ca="1" si="187"/>
        <v>103.0758458860814</v>
      </c>
      <c r="J405" s="306">
        <f t="shared" ca="1" si="188"/>
        <v>368.11247718340587</v>
      </c>
      <c r="K405" s="307">
        <f t="shared" ca="1" si="189"/>
        <v>-6.1587490598651913</v>
      </c>
      <c r="L405" s="304">
        <f t="shared" ca="1" si="174"/>
        <v>368.16399341609429</v>
      </c>
      <c r="M405" s="306">
        <f t="shared" ca="1" si="190"/>
        <v>-1.5298213974533019</v>
      </c>
      <c r="N405" s="304">
        <f t="shared" ca="1" si="191"/>
        <v>-87.652309482879872</v>
      </c>
      <c r="P405" s="310">
        <f t="shared" ca="1" si="192"/>
        <v>23</v>
      </c>
      <c r="Q405" s="304">
        <f t="shared" ca="1" si="193"/>
        <v>0</v>
      </c>
      <c r="R405" s="306">
        <f t="shared" ca="1" si="194"/>
        <v>0</v>
      </c>
      <c r="S405" s="307">
        <f t="shared" ca="1" si="195"/>
        <v>3.0118999999999994</v>
      </c>
      <c r="T405" s="304">
        <f t="shared" ca="1" si="175"/>
        <v>29.546738999999995</v>
      </c>
      <c r="U405" s="311">
        <f t="shared" ca="1" si="176"/>
        <v>0</v>
      </c>
      <c r="V405" s="306">
        <f t="shared" ca="1" si="177"/>
        <v>1.2257546791538101</v>
      </c>
      <c r="W405" s="304">
        <f t="shared" ca="1" si="178"/>
        <v>26.574220613464469</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0.97871627408870943</v>
      </c>
      <c r="AH405" s="304">
        <f t="shared" ca="1" si="202"/>
        <v>-8.8230494969725086</v>
      </c>
    </row>
    <row r="406" spans="1:34" x14ac:dyDescent="0.2">
      <c r="A406" s="347">
        <f t="shared" ca="1" si="180"/>
        <v>1E-4</v>
      </c>
      <c r="B406" s="304">
        <f t="shared" ca="1" si="181"/>
        <v>32.601800000000232</v>
      </c>
      <c r="D406" s="306">
        <f t="shared" ca="1" si="182"/>
        <v>-0.36142373369148273</v>
      </c>
      <c r="E406" s="307">
        <f t="shared" ca="1" si="183"/>
        <v>-0.99433035317301943</v>
      </c>
      <c r="F406" s="304">
        <f t="shared" ca="1" si="184"/>
        <v>1.0579791900206135</v>
      </c>
      <c r="G406" s="306">
        <f t="shared" ca="1" si="185"/>
        <v>4.2223076144550058</v>
      </c>
      <c r="H406" s="307">
        <f t="shared" ca="1" si="186"/>
        <v>-102.98942809542818</v>
      </c>
      <c r="I406" s="304">
        <f t="shared" ca="1" si="187"/>
        <v>103.0759437551481</v>
      </c>
      <c r="J406" s="306">
        <f t="shared" ca="1" si="188"/>
        <v>368.11247718340587</v>
      </c>
      <c r="K406" s="307">
        <f t="shared" ca="1" si="189"/>
        <v>-6.1690479977030828</v>
      </c>
      <c r="L406" s="304">
        <f t="shared" ca="1" si="174"/>
        <v>368.16416584358325</v>
      </c>
      <c r="M406" s="306">
        <f t="shared" ca="1" si="190"/>
        <v>-1.5298217873130231</v>
      </c>
      <c r="N406" s="304">
        <f t="shared" ca="1" si="191"/>
        <v>-87.652331820196494</v>
      </c>
      <c r="P406" s="310">
        <f t="shared" ca="1" si="192"/>
        <v>23</v>
      </c>
      <c r="Q406" s="304">
        <f t="shared" ca="1" si="193"/>
        <v>0</v>
      </c>
      <c r="R406" s="306">
        <f t="shared" ca="1" si="194"/>
        <v>0</v>
      </c>
      <c r="S406" s="307">
        <f t="shared" ca="1" si="195"/>
        <v>3.0118999999999994</v>
      </c>
      <c r="T406" s="304">
        <f t="shared" ca="1" si="175"/>
        <v>29.546738999999995</v>
      </c>
      <c r="U406" s="311">
        <f t="shared" ca="1" si="176"/>
        <v>0</v>
      </c>
      <c r="V406" s="306">
        <f t="shared" ca="1" si="177"/>
        <v>1.2257559415517048</v>
      </c>
      <c r="W406" s="304">
        <f t="shared" ca="1" si="178"/>
        <v>26.574298445879538</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0.97869058875246573</v>
      </c>
      <c r="AH406" s="304">
        <f t="shared" ca="1" si="202"/>
        <v>-8.8230753389768832</v>
      </c>
    </row>
    <row r="407" spans="1:34" x14ac:dyDescent="0.2">
      <c r="A407" s="347">
        <f t="shared" ca="1" si="180"/>
        <v>1E-4</v>
      </c>
      <c r="B407" s="304">
        <f t="shared" ca="1" si="181"/>
        <v>32.601900000000235</v>
      </c>
      <c r="D407" s="306">
        <f t="shared" ca="1" si="182"/>
        <v>-0.3614213553697041</v>
      </c>
      <c r="E407" s="307">
        <f t="shared" ca="1" si="183"/>
        <v>-0.99430439232581236</v>
      </c>
      <c r="F407" s="304">
        <f t="shared" ca="1" si="184"/>
        <v>1.0579539785433376</v>
      </c>
      <c r="G407" s="306">
        <f t="shared" ca="1" si="185"/>
        <v>4.222271472319469</v>
      </c>
      <c r="H407" s="307">
        <f t="shared" ca="1" si="186"/>
        <v>-102.98952752586742</v>
      </c>
      <c r="I407" s="304">
        <f t="shared" ca="1" si="187"/>
        <v>103.07604162164631</v>
      </c>
      <c r="J407" s="306">
        <f t="shared" ca="1" si="188"/>
        <v>368.11247718340587</v>
      </c>
      <c r="K407" s="307">
        <f t="shared" ca="1" si="189"/>
        <v>-6.1793469454841476</v>
      </c>
      <c r="L407" s="304">
        <f t="shared" ca="1" si="174"/>
        <v>368.16433855925828</v>
      </c>
      <c r="M407" s="306">
        <f t="shared" ca="1" si="190"/>
        <v>-1.5298221771686671</v>
      </c>
      <c r="N407" s="304">
        <f t="shared" ca="1" si="191"/>
        <v>-87.652354157279518</v>
      </c>
      <c r="P407" s="310">
        <f t="shared" ca="1" si="192"/>
        <v>23</v>
      </c>
      <c r="Q407" s="304">
        <f t="shared" ca="1" si="193"/>
        <v>0</v>
      </c>
      <c r="R407" s="306">
        <f t="shared" ca="1" si="194"/>
        <v>0</v>
      </c>
      <c r="S407" s="307">
        <f t="shared" ca="1" si="195"/>
        <v>3.0118999999999994</v>
      </c>
      <c r="T407" s="304">
        <f t="shared" ca="1" si="175"/>
        <v>29.546738999999995</v>
      </c>
      <c r="U407" s="311">
        <f t="shared" ca="1" si="176"/>
        <v>0</v>
      </c>
      <c r="V407" s="306">
        <f t="shared" ca="1" si="177"/>
        <v>1.2257572039521181</v>
      </c>
      <c r="W407" s="304">
        <f t="shared" ca="1" si="178"/>
        <v>26.574376277176686</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0.97866490378425652</v>
      </c>
      <c r="AH407" s="304">
        <f t="shared" ca="1" si="202"/>
        <v>-8.8231011806100952</v>
      </c>
    </row>
    <row r="408" spans="1:34" x14ac:dyDescent="0.2">
      <c r="A408" s="347">
        <f t="shared" ca="1" si="180"/>
        <v>1E-4</v>
      </c>
      <c r="B408" s="304">
        <f t="shared" ca="1" si="181"/>
        <v>32.602000000000238</v>
      </c>
      <c r="D408" s="306">
        <f t="shared" ca="1" si="182"/>
        <v>-0.36141897704847742</v>
      </c>
      <c r="E408" s="307">
        <f t="shared" ca="1" si="183"/>
        <v>-0.99427843185145015</v>
      </c>
      <c r="F408" s="304">
        <f t="shared" ca="1" si="184"/>
        <v>1.0579287674582569</v>
      </c>
      <c r="G408" s="306">
        <f t="shared" ca="1" si="185"/>
        <v>4.2222353304217641</v>
      </c>
      <c r="H408" s="307">
        <f t="shared" ca="1" si="186"/>
        <v>-102.9896269537106</v>
      </c>
      <c r="I408" s="304">
        <f t="shared" ca="1" si="187"/>
        <v>103.07613948557608</v>
      </c>
      <c r="J408" s="306">
        <f t="shared" ca="1" si="188"/>
        <v>368.11247718340587</v>
      </c>
      <c r="K408" s="307">
        <f t="shared" ca="1" si="189"/>
        <v>-6.1896459032081266</v>
      </c>
      <c r="L408" s="304">
        <f t="shared" ca="1" si="174"/>
        <v>368.16451156311985</v>
      </c>
      <c r="M408" s="306">
        <f t="shared" ca="1" si="190"/>
        <v>-1.5298225670202334</v>
      </c>
      <c r="N408" s="304">
        <f t="shared" ca="1" si="191"/>
        <v>-87.652376494128902</v>
      </c>
      <c r="P408" s="310">
        <f t="shared" ca="1" si="192"/>
        <v>23</v>
      </c>
      <c r="Q408" s="304">
        <f t="shared" ca="1" si="193"/>
        <v>0</v>
      </c>
      <c r="R408" s="306">
        <f t="shared" ca="1" si="194"/>
        <v>0</v>
      </c>
      <c r="S408" s="307">
        <f t="shared" ca="1" si="195"/>
        <v>3.0118999999999994</v>
      </c>
      <c r="T408" s="304">
        <f t="shared" ca="1" si="175"/>
        <v>29.546738999999995</v>
      </c>
      <c r="U408" s="311">
        <f t="shared" ca="1" si="176"/>
        <v>0</v>
      </c>
      <c r="V408" s="306">
        <f t="shared" ca="1" si="177"/>
        <v>1.2257584663550514</v>
      </c>
      <c r="W408" s="304">
        <f t="shared" ca="1" si="178"/>
        <v>26.574454107355958</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0.97863921918408892</v>
      </c>
      <c r="AH408" s="304">
        <f t="shared" ca="1" si="202"/>
        <v>-8.8231270218721374</v>
      </c>
    </row>
    <row r="409" spans="1:34" x14ac:dyDescent="0.2">
      <c r="A409" s="347">
        <f t="shared" ca="1" si="180"/>
        <v>1E-4</v>
      </c>
      <c r="B409" s="304">
        <f t="shared" ca="1" si="181"/>
        <v>32.602100000000242</v>
      </c>
      <c r="D409" s="306">
        <f t="shared" ca="1" si="182"/>
        <v>-0.36141659872780812</v>
      </c>
      <c r="E409" s="307">
        <f t="shared" ca="1" si="183"/>
        <v>-0.9942524717499186</v>
      </c>
      <c r="F409" s="304">
        <f t="shared" ca="1" si="184"/>
        <v>1.0579035567653605</v>
      </c>
      <c r="G409" s="306">
        <f t="shared" ca="1" si="185"/>
        <v>4.2221991887618913</v>
      </c>
      <c r="H409" s="307">
        <f t="shared" ca="1" si="186"/>
        <v>-102.98972637895777</v>
      </c>
      <c r="I409" s="304">
        <f t="shared" ca="1" si="187"/>
        <v>103.07623734693739</v>
      </c>
      <c r="J409" s="306">
        <f t="shared" ca="1" si="188"/>
        <v>368.11247718340587</v>
      </c>
      <c r="K409" s="307">
        <f t="shared" ca="1" si="189"/>
        <v>-6.1999448708747602</v>
      </c>
      <c r="L409" s="304">
        <f t="shared" ca="1" si="174"/>
        <v>368.16468485516833</v>
      </c>
      <c r="M409" s="306">
        <f t="shared" ca="1" si="190"/>
        <v>-1.5298229568677226</v>
      </c>
      <c r="N409" s="304">
        <f t="shared" ca="1" si="191"/>
        <v>-87.652398830744687</v>
      </c>
      <c r="P409" s="310">
        <f t="shared" ca="1" si="192"/>
        <v>23</v>
      </c>
      <c r="Q409" s="304">
        <f t="shared" ca="1" si="193"/>
        <v>0</v>
      </c>
      <c r="R409" s="306">
        <f t="shared" ca="1" si="194"/>
        <v>0</v>
      </c>
      <c r="S409" s="307">
        <f t="shared" ca="1" si="195"/>
        <v>3.0118999999999994</v>
      </c>
      <c r="T409" s="304">
        <f t="shared" ca="1" si="175"/>
        <v>29.546738999999995</v>
      </c>
      <c r="U409" s="311">
        <f t="shared" ca="1" si="176"/>
        <v>0</v>
      </c>
      <c r="V409" s="306">
        <f t="shared" ca="1" si="177"/>
        <v>1.2257597287605038</v>
      </c>
      <c r="W409" s="304">
        <f t="shared" ca="1" si="178"/>
        <v>26.57453193641733</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0.97861353495194514</v>
      </c>
      <c r="AH409" s="304">
        <f t="shared" ca="1" si="202"/>
        <v>-8.8231528627630276</v>
      </c>
    </row>
    <row r="410" spans="1:34" x14ac:dyDescent="0.2">
      <c r="A410" s="347">
        <f t="shared" ca="1" si="180"/>
        <v>1E-4</v>
      </c>
      <c r="B410" s="304">
        <f t="shared" ca="1" si="181"/>
        <v>32.602200000000245</v>
      </c>
      <c r="D410" s="306">
        <f t="shared" ca="1" si="182"/>
        <v>-0.36141422040769261</v>
      </c>
      <c r="E410" s="307">
        <f t="shared" ca="1" si="183"/>
        <v>-0.99422651202122481</v>
      </c>
      <c r="F410" s="304">
        <f t="shared" ca="1" si="184"/>
        <v>1.0578783464646542</v>
      </c>
      <c r="G410" s="306">
        <f t="shared" ca="1" si="185"/>
        <v>4.2221630473398504</v>
      </c>
      <c r="H410" s="307">
        <f t="shared" ca="1" si="186"/>
        <v>-102.98982580160897</v>
      </c>
      <c r="I410" s="304">
        <f t="shared" ca="1" si="187"/>
        <v>103.07633520573033</v>
      </c>
      <c r="J410" s="306">
        <f t="shared" ca="1" si="188"/>
        <v>368.11247718340587</v>
      </c>
      <c r="K410" s="307">
        <f t="shared" ca="1" si="189"/>
        <v>-6.2102438484837883</v>
      </c>
      <c r="L410" s="304">
        <f t="shared" ca="1" si="174"/>
        <v>368.16485843540408</v>
      </c>
      <c r="M410" s="306">
        <f t="shared" ca="1" si="190"/>
        <v>-1.5298233467111346</v>
      </c>
      <c r="N410" s="304">
        <f t="shared" ca="1" si="191"/>
        <v>-87.65242116712686</v>
      </c>
      <c r="P410" s="310">
        <f t="shared" ca="1" si="192"/>
        <v>23</v>
      </c>
      <c r="Q410" s="304">
        <f t="shared" ca="1" si="193"/>
        <v>0</v>
      </c>
      <c r="R410" s="306">
        <f t="shared" ca="1" si="194"/>
        <v>0</v>
      </c>
      <c r="S410" s="307">
        <f t="shared" ca="1" si="195"/>
        <v>3.0118999999999994</v>
      </c>
      <c r="T410" s="304">
        <f t="shared" ca="1" si="175"/>
        <v>29.546738999999995</v>
      </c>
      <c r="U410" s="311">
        <f t="shared" ca="1" si="176"/>
        <v>0</v>
      </c>
      <c r="V410" s="306">
        <f t="shared" ca="1" si="177"/>
        <v>1.2257609911684755</v>
      </c>
      <c r="W410" s="304">
        <f t="shared" ca="1" si="178"/>
        <v>26.574609764360833</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0.97858785108783408</v>
      </c>
      <c r="AH410" s="304">
        <f t="shared" ca="1" si="202"/>
        <v>-8.8231787032827569</v>
      </c>
    </row>
    <row r="411" spans="1:34" x14ac:dyDescent="0.2">
      <c r="A411" s="347">
        <f t="shared" ca="1" si="180"/>
        <v>1E-4</v>
      </c>
      <c r="B411" s="304">
        <f t="shared" ca="1" si="181"/>
        <v>32.602300000000248</v>
      </c>
      <c r="D411" s="306">
        <f t="shared" ca="1" si="182"/>
        <v>-0.36141184208813215</v>
      </c>
      <c r="E411" s="307">
        <f t="shared" ca="1" si="183"/>
        <v>-0.99420055266535456</v>
      </c>
      <c r="F411" s="304">
        <f t="shared" ca="1" si="184"/>
        <v>1.0578531365561259</v>
      </c>
      <c r="G411" s="306">
        <f t="shared" ca="1" si="185"/>
        <v>4.2221269061556415</v>
      </c>
      <c r="H411" s="307">
        <f t="shared" ca="1" si="186"/>
        <v>-102.98992522166424</v>
      </c>
      <c r="I411" s="304">
        <f t="shared" ca="1" si="187"/>
        <v>103.07643306195493</v>
      </c>
      <c r="J411" s="306">
        <f t="shared" ca="1" si="188"/>
        <v>368.11247718340587</v>
      </c>
      <c r="K411" s="307">
        <f t="shared" ca="1" si="189"/>
        <v>-6.2205428360349524</v>
      </c>
      <c r="L411" s="304">
        <f t="shared" ca="1" si="174"/>
        <v>368.16503230382767</v>
      </c>
      <c r="M411" s="306">
        <f t="shared" ca="1" si="190"/>
        <v>-1.5298237365504692</v>
      </c>
      <c r="N411" s="304">
        <f t="shared" ca="1" si="191"/>
        <v>-87.652443503275421</v>
      </c>
      <c r="P411" s="310">
        <f t="shared" ca="1" si="192"/>
        <v>23</v>
      </c>
      <c r="Q411" s="304">
        <f t="shared" ca="1" si="193"/>
        <v>0</v>
      </c>
      <c r="R411" s="306">
        <f t="shared" ca="1" si="194"/>
        <v>0</v>
      </c>
      <c r="S411" s="307">
        <f t="shared" ca="1" si="195"/>
        <v>3.0118999999999994</v>
      </c>
      <c r="T411" s="304">
        <f t="shared" ca="1" si="175"/>
        <v>29.546738999999995</v>
      </c>
      <c r="U411" s="311">
        <f t="shared" ca="1" si="176"/>
        <v>0</v>
      </c>
      <c r="V411" s="306">
        <f t="shared" ca="1" si="177"/>
        <v>1.2257622535789665</v>
      </c>
      <c r="W411" s="304">
        <f t="shared" ca="1" si="178"/>
        <v>26.574687591186478</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0.97856216759174508</v>
      </c>
      <c r="AH411" s="304">
        <f t="shared" ca="1" si="202"/>
        <v>-8.823204543431336</v>
      </c>
    </row>
    <row r="412" spans="1:34" x14ac:dyDescent="0.2">
      <c r="A412" s="347">
        <f t="shared" ca="1" si="180"/>
        <v>1E-4</v>
      </c>
      <c r="B412" s="304">
        <f t="shared" ca="1" si="181"/>
        <v>32.602400000000252</v>
      </c>
      <c r="D412" s="306">
        <f t="shared" ca="1" si="182"/>
        <v>-0.36140946376912947</v>
      </c>
      <c r="E412" s="307">
        <f t="shared" ca="1" si="183"/>
        <v>-0.9941745936823132</v>
      </c>
      <c r="F412" s="304">
        <f t="shared" ca="1" si="184"/>
        <v>1.0578279270397819</v>
      </c>
      <c r="G412" s="306">
        <f t="shared" ca="1" si="185"/>
        <v>4.2220907652092645</v>
      </c>
      <c r="H412" s="307">
        <f t="shared" ca="1" si="186"/>
        <v>-102.9900246391236</v>
      </c>
      <c r="I412" s="304">
        <f t="shared" ca="1" si="187"/>
        <v>103.0765309156112</v>
      </c>
      <c r="J412" s="306">
        <f t="shared" ca="1" si="188"/>
        <v>368.11247718340587</v>
      </c>
      <c r="K412" s="307">
        <f t="shared" ca="1" si="189"/>
        <v>-6.2308418335279914</v>
      </c>
      <c r="L412" s="304">
        <f t="shared" ca="1" si="174"/>
        <v>368.16520646043938</v>
      </c>
      <c r="M412" s="306">
        <f t="shared" ca="1" si="190"/>
        <v>-1.5298241263857268</v>
      </c>
      <c r="N412" s="304">
        <f t="shared" ca="1" si="191"/>
        <v>-87.652465839190384</v>
      </c>
      <c r="P412" s="310">
        <f t="shared" ca="1" si="192"/>
        <v>23</v>
      </c>
      <c r="Q412" s="304">
        <f t="shared" ca="1" si="193"/>
        <v>0</v>
      </c>
      <c r="R412" s="306">
        <f t="shared" ca="1" si="194"/>
        <v>0</v>
      </c>
      <c r="S412" s="307">
        <f t="shared" ca="1" si="195"/>
        <v>3.0118999999999994</v>
      </c>
      <c r="T412" s="304">
        <f t="shared" ca="1" si="175"/>
        <v>29.546738999999995</v>
      </c>
      <c r="U412" s="311">
        <f t="shared" ca="1" si="176"/>
        <v>0</v>
      </c>
      <c r="V412" s="306">
        <f t="shared" ca="1" si="177"/>
        <v>1.2257635159919764</v>
      </c>
      <c r="W412" s="304">
        <f t="shared" ca="1" si="178"/>
        <v>26.574765416894266</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0.97853648446367636</v>
      </c>
      <c r="AH412" s="304">
        <f t="shared" ca="1" si="202"/>
        <v>-8.8232303832087666</v>
      </c>
    </row>
    <row r="413" spans="1:34" x14ac:dyDescent="0.2">
      <c r="A413" s="347">
        <f t="shared" ca="1" si="180"/>
        <v>1E-4</v>
      </c>
      <c r="B413" s="304">
        <f t="shared" ca="1" si="181"/>
        <v>32.602500000000255</v>
      </c>
      <c r="D413" s="306">
        <f t="shared" ca="1" si="182"/>
        <v>-0.36140708545068151</v>
      </c>
      <c r="E413" s="307">
        <f t="shared" ca="1" si="183"/>
        <v>-0.99414863507209361</v>
      </c>
      <c r="F413" s="304">
        <f t="shared" ca="1" si="184"/>
        <v>1.0578027179156153</v>
      </c>
      <c r="G413" s="306">
        <f t="shared" ca="1" si="185"/>
        <v>4.2220546245007196</v>
      </c>
      <c r="H413" s="307">
        <f t="shared" ca="1" si="186"/>
        <v>-102.99012405398712</v>
      </c>
      <c r="I413" s="304">
        <f t="shared" ca="1" si="187"/>
        <v>103.07662876669922</v>
      </c>
      <c r="J413" s="306">
        <f t="shared" ca="1" si="188"/>
        <v>368.11247718340587</v>
      </c>
      <c r="K413" s="307">
        <f t="shared" ca="1" si="189"/>
        <v>-6.2411408409626468</v>
      </c>
      <c r="L413" s="304">
        <f t="shared" ca="1" si="174"/>
        <v>368.16538090523972</v>
      </c>
      <c r="M413" s="306">
        <f t="shared" ca="1" si="190"/>
        <v>-1.5298245162169073</v>
      </c>
      <c r="N413" s="304">
        <f t="shared" ca="1" si="191"/>
        <v>-87.652488174871749</v>
      </c>
      <c r="P413" s="310">
        <f t="shared" ca="1" si="192"/>
        <v>23</v>
      </c>
      <c r="Q413" s="304">
        <f t="shared" ca="1" si="193"/>
        <v>0</v>
      </c>
      <c r="R413" s="306">
        <f t="shared" ca="1" si="194"/>
        <v>0</v>
      </c>
      <c r="S413" s="307">
        <f t="shared" ca="1" si="195"/>
        <v>3.0118999999999994</v>
      </c>
      <c r="T413" s="304">
        <f t="shared" ca="1" si="175"/>
        <v>29.546738999999995</v>
      </c>
      <c r="U413" s="311">
        <f t="shared" ca="1" si="176"/>
        <v>0</v>
      </c>
      <c r="V413" s="306">
        <f t="shared" ca="1" si="177"/>
        <v>1.2257647784075059</v>
      </c>
      <c r="W413" s="304">
        <f t="shared" ca="1" si="178"/>
        <v>26.574843241484228</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0.97851080170362614</v>
      </c>
      <c r="AH413" s="304">
        <f t="shared" ca="1" si="202"/>
        <v>-8.8232562226150506</v>
      </c>
    </row>
    <row r="414" spans="1:34" x14ac:dyDescent="0.2">
      <c r="A414" s="347">
        <f t="shared" ca="1" si="180"/>
        <v>1E-4</v>
      </c>
      <c r="B414" s="304">
        <f t="shared" ca="1" si="181"/>
        <v>32.602600000000258</v>
      </c>
      <c r="D414" s="306">
        <f t="shared" ca="1" si="182"/>
        <v>-0.36140470713279138</v>
      </c>
      <c r="E414" s="307">
        <f t="shared" ca="1" si="183"/>
        <v>-0.99412267683468514</v>
      </c>
      <c r="F414" s="304">
        <f t="shared" ca="1" si="184"/>
        <v>1.0577775091836177</v>
      </c>
      <c r="G414" s="306">
        <f t="shared" ca="1" si="185"/>
        <v>4.2220184840300066</v>
      </c>
      <c r="H414" s="307">
        <f t="shared" ca="1" si="186"/>
        <v>-102.9902234662548</v>
      </c>
      <c r="I414" s="304">
        <f t="shared" ca="1" si="187"/>
        <v>103.07672661521897</v>
      </c>
      <c r="J414" s="306">
        <f t="shared" ca="1" si="188"/>
        <v>368.11247718340587</v>
      </c>
      <c r="K414" s="307">
        <f t="shared" ca="1" si="189"/>
        <v>-6.2514398583386592</v>
      </c>
      <c r="L414" s="304">
        <f t="shared" ca="1" si="174"/>
        <v>368.16555563822908</v>
      </c>
      <c r="M414" s="306">
        <f t="shared" ca="1" si="190"/>
        <v>-1.5298249060440106</v>
      </c>
      <c r="N414" s="304">
        <f t="shared" ca="1" si="191"/>
        <v>-87.652510510319516</v>
      </c>
      <c r="P414" s="310">
        <f t="shared" ca="1" si="192"/>
        <v>23</v>
      </c>
      <c r="Q414" s="304">
        <f t="shared" ca="1" si="193"/>
        <v>0</v>
      </c>
      <c r="R414" s="306">
        <f t="shared" ca="1" si="194"/>
        <v>0</v>
      </c>
      <c r="S414" s="307">
        <f t="shared" ca="1" si="195"/>
        <v>3.0118999999999994</v>
      </c>
      <c r="T414" s="304">
        <f t="shared" ca="1" si="175"/>
        <v>29.546738999999995</v>
      </c>
      <c r="U414" s="311">
        <f t="shared" ca="1" si="176"/>
        <v>0</v>
      </c>
      <c r="V414" s="306">
        <f t="shared" ca="1" si="177"/>
        <v>1.225766040825554</v>
      </c>
      <c r="W414" s="304">
        <f t="shared" ca="1" si="178"/>
        <v>26.574921064956332</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0.97848511931158555</v>
      </c>
      <c r="AH414" s="304">
        <f t="shared" ca="1" si="202"/>
        <v>-8.8232820616501986</v>
      </c>
    </row>
    <row r="415" spans="1:34" x14ac:dyDescent="0.2">
      <c r="A415" s="347">
        <f t="shared" ca="1" si="180"/>
        <v>1E-4</v>
      </c>
      <c r="B415" s="304">
        <f t="shared" ca="1" si="181"/>
        <v>32.602700000000262</v>
      </c>
      <c r="D415" s="306">
        <f t="shared" ca="1" si="182"/>
        <v>-0.36140232881545942</v>
      </c>
      <c r="E415" s="307">
        <f t="shared" ca="1" si="183"/>
        <v>-0.99409671897010199</v>
      </c>
      <c r="F415" s="304">
        <f t="shared" ca="1" si="184"/>
        <v>1.057752300843803</v>
      </c>
      <c r="G415" s="306">
        <f t="shared" ca="1" si="185"/>
        <v>4.2219823437971247</v>
      </c>
      <c r="H415" s="307">
        <f t="shared" ca="1" si="186"/>
        <v>-102.99032287592671</v>
      </c>
      <c r="I415" s="304">
        <f t="shared" ca="1" si="187"/>
        <v>103.07682446117055</v>
      </c>
      <c r="J415" s="306">
        <f t="shared" ca="1" si="188"/>
        <v>368.11247718340587</v>
      </c>
      <c r="K415" s="307">
        <f t="shared" ca="1" si="189"/>
        <v>-6.2617388856557685</v>
      </c>
      <c r="L415" s="304">
        <f t="shared" ca="1" si="174"/>
        <v>368.16573065940787</v>
      </c>
      <c r="M415" s="306">
        <f t="shared" ca="1" si="190"/>
        <v>-1.5298252958670371</v>
      </c>
      <c r="N415" s="304">
        <f t="shared" ca="1" si="191"/>
        <v>-87.652532845533685</v>
      </c>
      <c r="P415" s="310">
        <f t="shared" ca="1" si="192"/>
        <v>23</v>
      </c>
      <c r="Q415" s="304">
        <f t="shared" ca="1" si="193"/>
        <v>0</v>
      </c>
      <c r="R415" s="306">
        <f t="shared" ca="1" si="194"/>
        <v>0</v>
      </c>
      <c r="S415" s="307">
        <f t="shared" ca="1" si="195"/>
        <v>3.0118999999999994</v>
      </c>
      <c r="T415" s="304">
        <f t="shared" ca="1" si="175"/>
        <v>29.546738999999995</v>
      </c>
      <c r="U415" s="311">
        <f t="shared" ca="1" si="176"/>
        <v>0</v>
      </c>
      <c r="V415" s="306">
        <f t="shared" ca="1" si="177"/>
        <v>1.2257673032461216</v>
      </c>
      <c r="W415" s="304">
        <f t="shared" ca="1" si="178"/>
        <v>26.574998887310642</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0.97845943728756168</v>
      </c>
      <c r="AH415" s="304">
        <f t="shared" ca="1" si="202"/>
        <v>-8.8233079003141999</v>
      </c>
    </row>
    <row r="416" spans="1:34" x14ac:dyDescent="0.2">
      <c r="A416" s="347">
        <f t="shared" ca="1" si="180"/>
        <v>1E-4</v>
      </c>
      <c r="B416" s="304">
        <f t="shared" ca="1" si="181"/>
        <v>32.602800000000265</v>
      </c>
      <c r="D416" s="306">
        <f t="shared" ca="1" si="182"/>
        <v>-0.36139995049868323</v>
      </c>
      <c r="E416" s="307">
        <f t="shared" ca="1" si="183"/>
        <v>-0.99407076147832107</v>
      </c>
      <c r="F416" s="304">
        <f t="shared" ca="1" si="184"/>
        <v>1.0577270928961495</v>
      </c>
      <c r="G416" s="306">
        <f t="shared" ca="1" si="185"/>
        <v>4.2219462038020747</v>
      </c>
      <c r="H416" s="307">
        <f t="shared" ca="1" si="186"/>
        <v>-102.99042228300286</v>
      </c>
      <c r="I416" s="304">
        <f t="shared" ca="1" si="187"/>
        <v>103.07692230455393</v>
      </c>
      <c r="J416" s="306">
        <f t="shared" ca="1" si="188"/>
        <v>368.11247718340587</v>
      </c>
      <c r="K416" s="307">
        <f t="shared" ca="1" si="189"/>
        <v>-6.2720379229137153</v>
      </c>
      <c r="L416" s="304">
        <f t="shared" ca="1" si="174"/>
        <v>368.16590596877649</v>
      </c>
      <c r="M416" s="306">
        <f t="shared" ca="1" si="190"/>
        <v>-1.5298256856859864</v>
      </c>
      <c r="N416" s="304">
        <f t="shared" ca="1" si="191"/>
        <v>-87.652555180514256</v>
      </c>
      <c r="P416" s="310">
        <f t="shared" ca="1" si="192"/>
        <v>23</v>
      </c>
      <c r="Q416" s="304">
        <f t="shared" ca="1" si="193"/>
        <v>0</v>
      </c>
      <c r="R416" s="306">
        <f t="shared" ca="1" si="194"/>
        <v>0</v>
      </c>
      <c r="S416" s="307">
        <f t="shared" ca="1" si="195"/>
        <v>3.0118999999999994</v>
      </c>
      <c r="T416" s="304">
        <f t="shared" ca="1" si="175"/>
        <v>29.546738999999995</v>
      </c>
      <c r="U416" s="311">
        <f t="shared" ca="1" si="176"/>
        <v>0</v>
      </c>
      <c r="V416" s="306">
        <f t="shared" ca="1" si="177"/>
        <v>1.2257685656692081</v>
      </c>
      <c r="W416" s="304">
        <f t="shared" ca="1" si="178"/>
        <v>26.575076708547122</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0.97843375563153856</v>
      </c>
      <c r="AH416" s="304">
        <f t="shared" ca="1" si="202"/>
        <v>-8.823333738607074</v>
      </c>
    </row>
    <row r="417" spans="1:34" x14ac:dyDescent="0.2">
      <c r="A417" s="347">
        <f t="shared" ca="1" si="180"/>
        <v>1E-4</v>
      </c>
      <c r="B417" s="304">
        <f t="shared" ca="1" si="181"/>
        <v>32.602900000000268</v>
      </c>
      <c r="D417" s="306">
        <f t="shared" ca="1" si="182"/>
        <v>-0.3613975721824671</v>
      </c>
      <c r="E417" s="307">
        <f t="shared" ca="1" si="183"/>
        <v>-0.99404480435935483</v>
      </c>
      <c r="F417" s="304">
        <f t="shared" ca="1" si="184"/>
        <v>1.0577018853406708</v>
      </c>
      <c r="G417" s="306">
        <f t="shared" ca="1" si="185"/>
        <v>4.2219100640448568</v>
      </c>
      <c r="H417" s="307">
        <f t="shared" ca="1" si="186"/>
        <v>-102.99052168748329</v>
      </c>
      <c r="I417" s="304">
        <f t="shared" ca="1" si="187"/>
        <v>103.07702014536922</v>
      </c>
      <c r="J417" s="306">
        <f t="shared" ca="1" si="188"/>
        <v>368.11247718340587</v>
      </c>
      <c r="K417" s="307">
        <f t="shared" ca="1" si="189"/>
        <v>-6.2823369701122393</v>
      </c>
      <c r="L417" s="304">
        <f t="shared" ca="1" si="174"/>
        <v>368.16608156633544</v>
      </c>
      <c r="M417" s="306">
        <f t="shared" ca="1" si="190"/>
        <v>-1.5298260755008593</v>
      </c>
      <c r="N417" s="304">
        <f t="shared" ca="1" si="191"/>
        <v>-87.652577515261257</v>
      </c>
      <c r="P417" s="310">
        <f t="shared" ca="1" si="192"/>
        <v>23</v>
      </c>
      <c r="Q417" s="304">
        <f t="shared" ca="1" si="193"/>
        <v>0</v>
      </c>
      <c r="R417" s="306">
        <f t="shared" ca="1" si="194"/>
        <v>0</v>
      </c>
      <c r="S417" s="307">
        <f t="shared" ca="1" si="195"/>
        <v>3.0118999999999994</v>
      </c>
      <c r="T417" s="304">
        <f t="shared" ca="1" si="175"/>
        <v>29.546738999999995</v>
      </c>
      <c r="U417" s="311">
        <f t="shared" ca="1" si="176"/>
        <v>0</v>
      </c>
      <c r="V417" s="306">
        <f t="shared" ca="1" si="177"/>
        <v>1.2257698280948137</v>
      </c>
      <c r="W417" s="304">
        <f t="shared" ca="1" si="178"/>
        <v>26.575154528665831</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0.97840807434352328</v>
      </c>
      <c r="AH417" s="304">
        <f t="shared" ca="1" si="202"/>
        <v>-8.8233595765288122</v>
      </c>
    </row>
    <row r="418" spans="1:34" x14ac:dyDescent="0.2">
      <c r="A418" s="347">
        <f t="shared" ca="1" si="180"/>
        <v>1E-4</v>
      </c>
      <c r="B418" s="304">
        <f t="shared" ca="1" si="181"/>
        <v>32.603000000000272</v>
      </c>
      <c r="D418" s="306">
        <f t="shared" ca="1" si="182"/>
        <v>-0.36139519386680663</v>
      </c>
      <c r="E418" s="307">
        <f t="shared" ca="1" si="183"/>
        <v>-0.99401884761318193</v>
      </c>
      <c r="F418" s="304">
        <f t="shared" ca="1" si="184"/>
        <v>1.0576766781773459</v>
      </c>
      <c r="G418" s="306">
        <f t="shared" ca="1" si="185"/>
        <v>4.2218739245254699</v>
      </c>
      <c r="H418" s="307">
        <f t="shared" ca="1" si="186"/>
        <v>-102.99062108936806</v>
      </c>
      <c r="I418" s="304">
        <f t="shared" ca="1" si="187"/>
        <v>103.07711798361639</v>
      </c>
      <c r="J418" s="306">
        <f t="shared" ca="1" si="188"/>
        <v>368.11247718340587</v>
      </c>
      <c r="K418" s="307">
        <f t="shared" ca="1" si="189"/>
        <v>-6.2926360272510822</v>
      </c>
      <c r="L418" s="304">
        <f t="shared" ca="1" si="174"/>
        <v>368.16625745208506</v>
      </c>
      <c r="M418" s="306">
        <f t="shared" ca="1" si="190"/>
        <v>-1.5298264653116549</v>
      </c>
      <c r="N418" s="304">
        <f t="shared" ca="1" si="191"/>
        <v>-87.65259984977466</v>
      </c>
      <c r="P418" s="310">
        <f t="shared" ca="1" si="192"/>
        <v>23</v>
      </c>
      <c r="Q418" s="304">
        <f t="shared" ca="1" si="193"/>
        <v>0</v>
      </c>
      <c r="R418" s="306">
        <f t="shared" ca="1" si="194"/>
        <v>0</v>
      </c>
      <c r="S418" s="307">
        <f t="shared" ca="1" si="195"/>
        <v>3.0118999999999994</v>
      </c>
      <c r="T418" s="304">
        <f t="shared" ca="1" si="175"/>
        <v>29.546738999999995</v>
      </c>
      <c r="U418" s="311">
        <f t="shared" ca="1" si="176"/>
        <v>0</v>
      </c>
      <c r="V418" s="306">
        <f t="shared" ca="1" si="177"/>
        <v>1.2257710905229384</v>
      </c>
      <c r="W418" s="304">
        <f t="shared" ca="1" si="178"/>
        <v>26.575232347666731</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0.97838239342350164</v>
      </c>
      <c r="AH418" s="304">
        <f t="shared" ca="1" si="202"/>
        <v>-8.8233854140794303</v>
      </c>
    </row>
    <row r="419" spans="1:34" x14ac:dyDescent="0.2">
      <c r="A419" s="347">
        <f t="shared" ca="1" si="180"/>
        <v>1E-4</v>
      </c>
      <c r="B419" s="304">
        <f t="shared" ca="1" si="181"/>
        <v>32.603100000000275</v>
      </c>
      <c r="D419" s="306">
        <f t="shared" ca="1" si="182"/>
        <v>-0.36139281555170805</v>
      </c>
      <c r="E419" s="307">
        <f t="shared" ca="1" si="183"/>
        <v>-0.99399289123981838</v>
      </c>
      <c r="F419" s="304">
        <f t="shared" ca="1" si="184"/>
        <v>1.0576514714061926</v>
      </c>
      <c r="G419" s="306">
        <f t="shared" ca="1" si="185"/>
        <v>4.2218377852439151</v>
      </c>
      <c r="H419" s="307">
        <f t="shared" ca="1" si="186"/>
        <v>-102.99072048865719</v>
      </c>
      <c r="I419" s="304">
        <f t="shared" ca="1" si="187"/>
        <v>103.07721581929552</v>
      </c>
      <c r="J419" s="306">
        <f t="shared" ca="1" si="188"/>
        <v>368.11247718340587</v>
      </c>
      <c r="K419" s="307">
        <f t="shared" ca="1" si="189"/>
        <v>-6.3029350943299836</v>
      </c>
      <c r="L419" s="304">
        <f t="shared" ca="1" si="174"/>
        <v>368.16643362602582</v>
      </c>
      <c r="M419" s="306">
        <f t="shared" ca="1" si="190"/>
        <v>-1.529826855118374</v>
      </c>
      <c r="N419" s="304">
        <f t="shared" ca="1" si="191"/>
        <v>-87.652622184054493</v>
      </c>
      <c r="P419" s="310">
        <f t="shared" ca="1" si="192"/>
        <v>23</v>
      </c>
      <c r="Q419" s="304">
        <f t="shared" ca="1" si="193"/>
        <v>0</v>
      </c>
      <c r="R419" s="306">
        <f t="shared" ca="1" si="194"/>
        <v>0</v>
      </c>
      <c r="S419" s="307">
        <f t="shared" ca="1" si="195"/>
        <v>3.0118999999999994</v>
      </c>
      <c r="T419" s="304">
        <f t="shared" ca="1" si="175"/>
        <v>29.546738999999995</v>
      </c>
      <c r="U419" s="311">
        <f t="shared" ca="1" si="176"/>
        <v>0</v>
      </c>
      <c r="V419" s="306">
        <f t="shared" ca="1" si="177"/>
        <v>1.2257723529535822</v>
      </c>
      <c r="W419" s="304">
        <f t="shared" ca="1" si="178"/>
        <v>26.575310165549869</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0.97835671287148251</v>
      </c>
      <c r="AH419" s="304">
        <f t="shared" ca="1" si="202"/>
        <v>-8.8234112512589178</v>
      </c>
    </row>
    <row r="420" spans="1:34" x14ac:dyDescent="0.2">
      <c r="A420" s="347">
        <f t="shared" ca="1" si="180"/>
        <v>1E-4</v>
      </c>
      <c r="B420" s="304">
        <f t="shared" ca="1" si="181"/>
        <v>32.603200000000278</v>
      </c>
      <c r="D420" s="306">
        <f t="shared" ca="1" si="182"/>
        <v>-0.36139043723716674</v>
      </c>
      <c r="E420" s="307">
        <f t="shared" ca="1" si="183"/>
        <v>-0.99396693523924462</v>
      </c>
      <c r="F420" s="304">
        <f t="shared" ca="1" si="184"/>
        <v>1.0576262650271915</v>
      </c>
      <c r="G420" s="306">
        <f t="shared" ca="1" si="185"/>
        <v>4.2218016462001913</v>
      </c>
      <c r="H420" s="307">
        <f t="shared" ca="1" si="186"/>
        <v>-102.99081988535072</v>
      </c>
      <c r="I420" s="304">
        <f t="shared" ca="1" si="187"/>
        <v>103.07731365240662</v>
      </c>
      <c r="J420" s="306">
        <f t="shared" ca="1" si="188"/>
        <v>368.11247718340587</v>
      </c>
      <c r="K420" s="307">
        <f t="shared" ca="1" si="189"/>
        <v>-6.3132341713486841</v>
      </c>
      <c r="L420" s="304">
        <f t="shared" ca="1" si="174"/>
        <v>368.16661008815805</v>
      </c>
      <c r="M420" s="306">
        <f t="shared" ca="1" si="190"/>
        <v>-1.5298272449210164</v>
      </c>
      <c r="N420" s="304">
        <f t="shared" ca="1" si="191"/>
        <v>-87.652644518100743</v>
      </c>
      <c r="P420" s="310">
        <f t="shared" ca="1" si="192"/>
        <v>23</v>
      </c>
      <c r="Q420" s="304">
        <f t="shared" ca="1" si="193"/>
        <v>0</v>
      </c>
      <c r="R420" s="306">
        <f t="shared" ca="1" si="194"/>
        <v>0</v>
      </c>
      <c r="S420" s="307">
        <f t="shared" ca="1" si="195"/>
        <v>3.0118999999999994</v>
      </c>
      <c r="T420" s="304">
        <f t="shared" ca="1" si="175"/>
        <v>29.546738999999995</v>
      </c>
      <c r="U420" s="311">
        <f t="shared" ca="1" si="176"/>
        <v>0</v>
      </c>
      <c r="V420" s="306">
        <f t="shared" ca="1" si="177"/>
        <v>1.2257736153867453</v>
      </c>
      <c r="W420" s="304">
        <f t="shared" ca="1" si="178"/>
        <v>26.575387982315242</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0.9783310326874517</v>
      </c>
      <c r="AH420" s="304">
        <f t="shared" ca="1" si="202"/>
        <v>-8.8234370880672905</v>
      </c>
    </row>
    <row r="421" spans="1:34" x14ac:dyDescent="0.2">
      <c r="A421" s="347">
        <f t="shared" ca="1" si="180"/>
        <v>1E-4</v>
      </c>
      <c r="B421" s="304">
        <f t="shared" ca="1" si="181"/>
        <v>32.603300000000281</v>
      </c>
      <c r="D421" s="306">
        <f t="shared" ca="1" si="182"/>
        <v>-0.36138805892318554</v>
      </c>
      <c r="E421" s="307">
        <f t="shared" ca="1" si="183"/>
        <v>-0.99394097961146244</v>
      </c>
      <c r="F421" s="304">
        <f t="shared" ca="1" si="184"/>
        <v>1.057601059040346</v>
      </c>
      <c r="G421" s="306">
        <f t="shared" ca="1" si="185"/>
        <v>4.2217655073942986</v>
      </c>
      <c r="H421" s="307">
        <f t="shared" ca="1" si="186"/>
        <v>-102.99091927944868</v>
      </c>
      <c r="I421" s="304">
        <f t="shared" ca="1" si="187"/>
        <v>103.07741148294974</v>
      </c>
      <c r="J421" s="306">
        <f t="shared" ca="1" si="188"/>
        <v>368.11247718340587</v>
      </c>
      <c r="K421" s="307">
        <f t="shared" ca="1" si="189"/>
        <v>-6.3235332583069237</v>
      </c>
      <c r="L421" s="304">
        <f t="shared" ca="1" si="174"/>
        <v>368.16678683848227</v>
      </c>
      <c r="M421" s="306">
        <f t="shared" ca="1" si="190"/>
        <v>-1.5298276347195821</v>
      </c>
      <c r="N421" s="304">
        <f t="shared" ca="1" si="191"/>
        <v>-87.652666851913423</v>
      </c>
      <c r="P421" s="310">
        <f t="shared" ca="1" si="192"/>
        <v>23</v>
      </c>
      <c r="Q421" s="304">
        <f t="shared" ca="1" si="193"/>
        <v>0</v>
      </c>
      <c r="R421" s="306">
        <f t="shared" ca="1" si="194"/>
        <v>0</v>
      </c>
      <c r="S421" s="307">
        <f t="shared" ca="1" si="195"/>
        <v>3.0118999999999994</v>
      </c>
      <c r="T421" s="304">
        <f t="shared" ca="1" si="175"/>
        <v>29.546738999999995</v>
      </c>
      <c r="U421" s="311">
        <f t="shared" ca="1" si="176"/>
        <v>0</v>
      </c>
      <c r="V421" s="306">
        <f t="shared" ca="1" si="177"/>
        <v>1.2257748778224267</v>
      </c>
      <c r="W421" s="304">
        <f t="shared" ca="1" si="178"/>
        <v>26.575465797962856</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0.97830535287140741</v>
      </c>
      <c r="AH421" s="304">
        <f t="shared" ca="1" si="202"/>
        <v>-8.8234629245045486</v>
      </c>
    </row>
    <row r="422" spans="1:34" x14ac:dyDescent="0.2">
      <c r="A422" s="347">
        <f t="shared" ca="1" si="180"/>
        <v>1E-4</v>
      </c>
      <c r="B422" s="304">
        <f t="shared" ca="1" si="181"/>
        <v>32.603400000000285</v>
      </c>
      <c r="D422" s="306">
        <f t="shared" ca="1" si="182"/>
        <v>-0.36138568060976506</v>
      </c>
      <c r="E422" s="307">
        <f t="shared" ca="1" si="183"/>
        <v>-0.99391502435647539</v>
      </c>
      <c r="F422" s="304">
        <f t="shared" ca="1" si="184"/>
        <v>1.0575758534456601</v>
      </c>
      <c r="G422" s="306">
        <f t="shared" ca="1" si="185"/>
        <v>4.2217293688262378</v>
      </c>
      <c r="H422" s="307">
        <f t="shared" ca="1" si="186"/>
        <v>-102.99101867095111</v>
      </c>
      <c r="I422" s="304">
        <f t="shared" ca="1" si="187"/>
        <v>103.07750931092491</v>
      </c>
      <c r="J422" s="306">
        <f t="shared" ca="1" si="188"/>
        <v>368.11247718340587</v>
      </c>
      <c r="K422" s="307">
        <f t="shared" ca="1" si="189"/>
        <v>-6.3338323552044438</v>
      </c>
      <c r="L422" s="304">
        <f t="shared" ca="1" si="174"/>
        <v>368.16696387699881</v>
      </c>
      <c r="M422" s="306">
        <f t="shared" ca="1" si="190"/>
        <v>-1.5298280245140712</v>
      </c>
      <c r="N422" s="304">
        <f t="shared" ca="1" si="191"/>
        <v>-87.65268918549252</v>
      </c>
      <c r="P422" s="310">
        <f t="shared" ca="1" si="192"/>
        <v>23</v>
      </c>
      <c r="Q422" s="304">
        <f t="shared" ca="1" si="193"/>
        <v>0</v>
      </c>
      <c r="R422" s="306">
        <f t="shared" ca="1" si="194"/>
        <v>0</v>
      </c>
      <c r="S422" s="307">
        <f t="shared" ca="1" si="195"/>
        <v>3.0118999999999994</v>
      </c>
      <c r="T422" s="304">
        <f t="shared" ca="1" si="175"/>
        <v>29.546738999999995</v>
      </c>
      <c r="U422" s="311">
        <f t="shared" ca="1" si="176"/>
        <v>0</v>
      </c>
      <c r="V422" s="306">
        <f t="shared" ca="1" si="177"/>
        <v>1.2257761402606273</v>
      </c>
      <c r="W422" s="304">
        <f t="shared" ca="1" si="178"/>
        <v>26.57554361249273</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0.97827967342335143</v>
      </c>
      <c r="AH422" s="304">
        <f t="shared" ca="1" si="202"/>
        <v>-8.8234887605706902</v>
      </c>
    </row>
    <row r="423" spans="1:34" x14ac:dyDescent="0.2">
      <c r="A423" s="347">
        <f t="shared" ca="1" si="180"/>
        <v>1E-4</v>
      </c>
      <c r="B423" s="304">
        <f t="shared" ca="1" si="181"/>
        <v>32.603500000000288</v>
      </c>
      <c r="D423" s="306">
        <f t="shared" ca="1" si="182"/>
        <v>-0.36138330229690452</v>
      </c>
      <c r="E423" s="307">
        <f t="shared" ca="1" si="183"/>
        <v>-0.99388906947426925</v>
      </c>
      <c r="F423" s="304">
        <f t="shared" ca="1" si="184"/>
        <v>1.0575506482431205</v>
      </c>
      <c r="G423" s="306">
        <f t="shared" ca="1" si="185"/>
        <v>4.2216932304960082</v>
      </c>
      <c r="H423" s="307">
        <f t="shared" ca="1" si="186"/>
        <v>-102.99111805985805</v>
      </c>
      <c r="I423" s="304">
        <f t="shared" ca="1" si="187"/>
        <v>103.07760713633216</v>
      </c>
      <c r="J423" s="306">
        <f t="shared" ca="1" si="188"/>
        <v>368.11247718340587</v>
      </c>
      <c r="K423" s="307">
        <f t="shared" ca="1" si="189"/>
        <v>-6.3441314620409841</v>
      </c>
      <c r="L423" s="304">
        <f t="shared" ca="1" si="174"/>
        <v>368.16714120370813</v>
      </c>
      <c r="M423" s="306">
        <f t="shared" ca="1" si="190"/>
        <v>-1.5298284143044838</v>
      </c>
      <c r="N423" s="304">
        <f t="shared" ca="1" si="191"/>
        <v>-87.652711518838061</v>
      </c>
      <c r="P423" s="310">
        <f t="shared" ca="1" si="192"/>
        <v>23</v>
      </c>
      <c r="Q423" s="304">
        <f t="shared" ca="1" si="193"/>
        <v>0</v>
      </c>
      <c r="R423" s="306">
        <f t="shared" ca="1" si="194"/>
        <v>0</v>
      </c>
      <c r="S423" s="307">
        <f t="shared" ca="1" si="195"/>
        <v>3.0118999999999994</v>
      </c>
      <c r="T423" s="304">
        <f t="shared" ca="1" si="175"/>
        <v>29.546738999999995</v>
      </c>
      <c r="U423" s="311">
        <f t="shared" ca="1" si="176"/>
        <v>0</v>
      </c>
      <c r="V423" s="306">
        <f t="shared" ca="1" si="177"/>
        <v>1.2257774027013468</v>
      </c>
      <c r="W423" s="304">
        <f t="shared" ca="1" si="178"/>
        <v>26.57562142590486</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0.97825399434327664</v>
      </c>
      <c r="AH423" s="304">
        <f t="shared" ca="1" si="202"/>
        <v>-8.8235145962657242</v>
      </c>
    </row>
    <row r="424" spans="1:34" x14ac:dyDescent="0.2">
      <c r="A424" s="347">
        <f t="shared" ca="1" si="180"/>
        <v>1E-4</v>
      </c>
      <c r="B424" s="304">
        <f t="shared" ca="1" si="181"/>
        <v>32.603600000000291</v>
      </c>
      <c r="D424" s="306">
        <f t="shared" ca="1" si="182"/>
        <v>-0.36138092398460447</v>
      </c>
      <c r="E424" s="307">
        <f t="shared" ca="1" si="183"/>
        <v>-0.99386311496484936</v>
      </c>
      <c r="F424" s="304">
        <f t="shared" ca="1" si="184"/>
        <v>1.0575254434327337</v>
      </c>
      <c r="G424" s="306">
        <f t="shared" ca="1" si="185"/>
        <v>4.2216570924036096</v>
      </c>
      <c r="H424" s="307">
        <f t="shared" ca="1" si="186"/>
        <v>-102.99121744616954</v>
      </c>
      <c r="I424" s="304">
        <f t="shared" ca="1" si="187"/>
        <v>103.07770495917156</v>
      </c>
      <c r="J424" s="306">
        <f t="shared" ca="1" si="188"/>
        <v>368.11247718340587</v>
      </c>
      <c r="K424" s="307">
        <f t="shared" ca="1" si="189"/>
        <v>-6.3544305788162854</v>
      </c>
      <c r="L424" s="304">
        <f t="shared" ca="1" si="174"/>
        <v>368.16731881861068</v>
      </c>
      <c r="M424" s="306">
        <f t="shared" ca="1" si="190"/>
        <v>-1.5298288040908199</v>
      </c>
      <c r="N424" s="304">
        <f t="shared" ca="1" si="191"/>
        <v>-87.652733851950032</v>
      </c>
      <c r="P424" s="310">
        <f t="shared" ca="1" si="192"/>
        <v>23</v>
      </c>
      <c r="Q424" s="304">
        <f t="shared" ca="1" si="193"/>
        <v>0</v>
      </c>
      <c r="R424" s="306">
        <f t="shared" ca="1" si="194"/>
        <v>0</v>
      </c>
      <c r="S424" s="307">
        <f t="shared" ca="1" si="195"/>
        <v>3.0118999999999994</v>
      </c>
      <c r="T424" s="304">
        <f t="shared" ca="1" si="175"/>
        <v>29.546738999999995</v>
      </c>
      <c r="U424" s="311">
        <f t="shared" ca="1" si="176"/>
        <v>0</v>
      </c>
      <c r="V424" s="306">
        <f t="shared" ca="1" si="177"/>
        <v>1.2257786651445854</v>
      </c>
      <c r="W424" s="304">
        <f t="shared" ca="1" si="178"/>
        <v>26.575699238199284</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0.97822831563118307</v>
      </c>
      <c r="AH424" s="304">
        <f t="shared" ca="1" si="202"/>
        <v>-8.8235404315896488</v>
      </c>
    </row>
    <row r="425" spans="1:34" x14ac:dyDescent="0.2">
      <c r="A425" s="347">
        <f t="shared" ca="1" si="180"/>
        <v>1E-4</v>
      </c>
      <c r="B425" s="304">
        <f t="shared" ca="1" si="181"/>
        <v>32.603700000000295</v>
      </c>
      <c r="D425" s="306">
        <f t="shared" ca="1" si="182"/>
        <v>-0.36137854567286642</v>
      </c>
      <c r="E425" s="307">
        <f t="shared" ca="1" si="183"/>
        <v>-0.99383716082820328</v>
      </c>
      <c r="F425" s="304">
        <f t="shared" ca="1" si="184"/>
        <v>1.0575002390144883</v>
      </c>
      <c r="G425" s="306">
        <f t="shared" ca="1" si="185"/>
        <v>4.2216209545490422</v>
      </c>
      <c r="H425" s="307">
        <f t="shared" ca="1" si="186"/>
        <v>-102.99131682988562</v>
      </c>
      <c r="I425" s="304">
        <f t="shared" ca="1" si="187"/>
        <v>103.0778027794431</v>
      </c>
      <c r="J425" s="306">
        <f t="shared" ca="1" si="188"/>
        <v>368.11247718340587</v>
      </c>
      <c r="K425" s="307">
        <f t="shared" ca="1" si="189"/>
        <v>-6.3647297055300882</v>
      </c>
      <c r="L425" s="304">
        <f t="shared" ca="1" si="174"/>
        <v>368.16749672170675</v>
      </c>
      <c r="M425" s="306">
        <f t="shared" ca="1" si="190"/>
        <v>-1.5298291938730795</v>
      </c>
      <c r="N425" s="304">
        <f t="shared" ca="1" si="191"/>
        <v>-87.652756184828434</v>
      </c>
      <c r="P425" s="310">
        <f t="shared" ca="1" si="192"/>
        <v>23</v>
      </c>
      <c r="Q425" s="304">
        <f t="shared" ca="1" si="193"/>
        <v>0</v>
      </c>
      <c r="R425" s="306">
        <f t="shared" ca="1" si="194"/>
        <v>0</v>
      </c>
      <c r="S425" s="307">
        <f t="shared" ca="1" si="195"/>
        <v>3.0118999999999994</v>
      </c>
      <c r="T425" s="304">
        <f t="shared" ca="1" si="175"/>
        <v>29.546738999999995</v>
      </c>
      <c r="U425" s="311">
        <f t="shared" ca="1" si="176"/>
        <v>0</v>
      </c>
      <c r="V425" s="306">
        <f t="shared" ca="1" si="177"/>
        <v>1.2257799275903423</v>
      </c>
      <c r="W425" s="304">
        <f t="shared" ca="1" si="178"/>
        <v>26.575777049375979</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0.97820263728705825</v>
      </c>
      <c r="AH425" s="304">
        <f t="shared" ca="1" si="202"/>
        <v>-8.8235662665424783</v>
      </c>
    </row>
    <row r="426" spans="1:34" x14ac:dyDescent="0.2">
      <c r="A426" s="347">
        <f t="shared" ca="1" si="180"/>
        <v>1E-4</v>
      </c>
      <c r="B426" s="304">
        <f t="shared" ca="1" si="181"/>
        <v>32.603800000000298</v>
      </c>
      <c r="D426" s="306">
        <f t="shared" ca="1" si="182"/>
        <v>-0.36137616736169054</v>
      </c>
      <c r="E426" s="307">
        <f t="shared" ca="1" si="183"/>
        <v>-0.99381120706433812</v>
      </c>
      <c r="F426" s="304">
        <f t="shared" ca="1" si="184"/>
        <v>1.0574750349883921</v>
      </c>
      <c r="G426" s="306">
        <f t="shared" ca="1" si="185"/>
        <v>4.2215848169323058</v>
      </c>
      <c r="H426" s="307">
        <f t="shared" ca="1" si="186"/>
        <v>-102.99141621100632</v>
      </c>
      <c r="I426" s="304">
        <f t="shared" ca="1" si="187"/>
        <v>103.07790059714686</v>
      </c>
      <c r="J426" s="306">
        <f t="shared" ca="1" si="188"/>
        <v>368.11247718340587</v>
      </c>
      <c r="K426" s="307">
        <f t="shared" ca="1" si="189"/>
        <v>-6.3750288421821324</v>
      </c>
      <c r="L426" s="304">
        <f t="shared" ca="1" si="174"/>
        <v>368.16767491299692</v>
      </c>
      <c r="M426" s="306">
        <f t="shared" ca="1" si="190"/>
        <v>-1.5298295836512628</v>
      </c>
      <c r="N426" s="304">
        <f t="shared" ca="1" si="191"/>
        <v>-87.65277851747328</v>
      </c>
      <c r="P426" s="310">
        <f t="shared" ca="1" si="192"/>
        <v>23</v>
      </c>
      <c r="Q426" s="304">
        <f t="shared" ca="1" si="193"/>
        <v>0</v>
      </c>
      <c r="R426" s="306">
        <f t="shared" ca="1" si="194"/>
        <v>0</v>
      </c>
      <c r="S426" s="307">
        <f t="shared" ca="1" si="195"/>
        <v>3.0118999999999994</v>
      </c>
      <c r="T426" s="304">
        <f t="shared" ca="1" si="175"/>
        <v>29.546738999999995</v>
      </c>
      <c r="U426" s="311">
        <f t="shared" ca="1" si="176"/>
        <v>0</v>
      </c>
      <c r="V426" s="306">
        <f t="shared" ca="1" si="177"/>
        <v>1.2257811900386189</v>
      </c>
      <c r="W426" s="304">
        <f t="shared" ca="1" si="178"/>
        <v>26.575854859435005</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0.97817695931091109</v>
      </c>
      <c r="AH426" s="304">
        <f t="shared" ca="1" si="202"/>
        <v>-8.823592101124202</v>
      </c>
    </row>
    <row r="427" spans="1:34" x14ac:dyDescent="0.2">
      <c r="A427" s="347">
        <f t="shared" ca="1" si="180"/>
        <v>1E-4</v>
      </c>
      <c r="B427" s="304">
        <f t="shared" ca="1" si="181"/>
        <v>32.603900000000301</v>
      </c>
      <c r="D427" s="306">
        <f t="shared" ca="1" si="182"/>
        <v>-0.36137378905107659</v>
      </c>
      <c r="E427" s="307">
        <f t="shared" ca="1" si="183"/>
        <v>-0.99378525367323256</v>
      </c>
      <c r="F427" s="304">
        <f t="shared" ca="1" si="184"/>
        <v>1.0574498313544256</v>
      </c>
      <c r="G427" s="306">
        <f t="shared" ca="1" si="185"/>
        <v>4.2215486795534005</v>
      </c>
      <c r="H427" s="307">
        <f t="shared" ca="1" si="186"/>
        <v>-102.99151558953169</v>
      </c>
      <c r="I427" s="304">
        <f t="shared" ca="1" si="187"/>
        <v>103.07799841228287</v>
      </c>
      <c r="J427" s="306">
        <f t="shared" ca="1" si="188"/>
        <v>368.11247718340587</v>
      </c>
      <c r="K427" s="307">
        <f t="shared" ca="1" si="189"/>
        <v>-6.3853279887721595</v>
      </c>
      <c r="L427" s="304">
        <f t="shared" ca="1" si="174"/>
        <v>368.16785339248145</v>
      </c>
      <c r="M427" s="306">
        <f t="shared" ca="1" si="190"/>
        <v>-1.5298299734253697</v>
      </c>
      <c r="N427" s="304">
        <f t="shared" ca="1" si="191"/>
        <v>-87.652800849884571</v>
      </c>
      <c r="P427" s="310">
        <f t="shared" ca="1" si="192"/>
        <v>23</v>
      </c>
      <c r="Q427" s="304">
        <f t="shared" ca="1" si="193"/>
        <v>0</v>
      </c>
      <c r="R427" s="306">
        <f t="shared" ca="1" si="194"/>
        <v>0</v>
      </c>
      <c r="S427" s="307">
        <f t="shared" ca="1" si="195"/>
        <v>3.0118999999999994</v>
      </c>
      <c r="T427" s="304">
        <f t="shared" ca="1" si="175"/>
        <v>29.546738999999995</v>
      </c>
      <c r="U427" s="311">
        <f t="shared" ca="1" si="176"/>
        <v>0</v>
      </c>
      <c r="V427" s="306">
        <f t="shared" ca="1" si="177"/>
        <v>1.2257824524894139</v>
      </c>
      <c r="W427" s="304">
        <f t="shared" ca="1" si="178"/>
        <v>26.575932668376335</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0.97815128170272381</v>
      </c>
      <c r="AH427" s="304">
        <f t="shared" ca="1" si="202"/>
        <v>-8.8236179353348412</v>
      </c>
    </row>
    <row r="428" spans="1:34" x14ac:dyDescent="0.2">
      <c r="A428" s="347">
        <f t="shared" ca="1" si="180"/>
        <v>1E-4</v>
      </c>
      <c r="B428" s="304">
        <f t="shared" ca="1" si="181"/>
        <v>32.604000000000305</v>
      </c>
      <c r="D428" s="306">
        <f t="shared" ca="1" si="182"/>
        <v>-0.36137141074102497</v>
      </c>
      <c r="E428" s="307">
        <f t="shared" ca="1" si="183"/>
        <v>-0.99375930065489548</v>
      </c>
      <c r="F428" s="304">
        <f t="shared" ca="1" si="184"/>
        <v>1.0574246281125976</v>
      </c>
      <c r="G428" s="306">
        <f t="shared" ca="1" si="185"/>
        <v>4.2215125424123263</v>
      </c>
      <c r="H428" s="307">
        <f t="shared" ca="1" si="186"/>
        <v>-102.99161496546175</v>
      </c>
      <c r="I428" s="304">
        <f t="shared" ca="1" si="187"/>
        <v>103.07809622485114</v>
      </c>
      <c r="J428" s="306">
        <f t="shared" ca="1" si="188"/>
        <v>368.11247718340587</v>
      </c>
      <c r="K428" s="307">
        <f t="shared" ca="1" si="189"/>
        <v>-6.3956271452999092</v>
      </c>
      <c r="L428" s="304">
        <f t="shared" ca="1" si="174"/>
        <v>368.16803216016086</v>
      </c>
      <c r="M428" s="306">
        <f t="shared" ca="1" si="190"/>
        <v>-1.5298303631954007</v>
      </c>
      <c r="N428" s="304">
        <f t="shared" ca="1" si="191"/>
        <v>-87.65282318206232</v>
      </c>
      <c r="P428" s="310">
        <f t="shared" ca="1" si="192"/>
        <v>23</v>
      </c>
      <c r="Q428" s="304">
        <f t="shared" ca="1" si="193"/>
        <v>0</v>
      </c>
      <c r="R428" s="306">
        <f t="shared" ca="1" si="194"/>
        <v>0</v>
      </c>
      <c r="S428" s="307">
        <f t="shared" ca="1" si="195"/>
        <v>3.0118999999999994</v>
      </c>
      <c r="T428" s="304">
        <f t="shared" ca="1" si="175"/>
        <v>29.546738999999995</v>
      </c>
      <c r="U428" s="311">
        <f t="shared" ca="1" si="176"/>
        <v>0</v>
      </c>
      <c r="V428" s="306">
        <f t="shared" ca="1" si="177"/>
        <v>1.2257837149427273</v>
      </c>
      <c r="W428" s="304">
        <f t="shared" ca="1" si="178"/>
        <v>26.576010476199979</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0.97812560446249819</v>
      </c>
      <c r="AH428" s="304">
        <f t="shared" ca="1" si="202"/>
        <v>-8.8236437691743888</v>
      </c>
    </row>
    <row r="429" spans="1:34" x14ac:dyDescent="0.2">
      <c r="A429" s="347">
        <f t="shared" ca="1" si="180"/>
        <v>1E-4</v>
      </c>
      <c r="B429" s="304">
        <f t="shared" ca="1" si="181"/>
        <v>32.604100000000308</v>
      </c>
      <c r="D429" s="306">
        <f t="shared" ca="1" si="182"/>
        <v>-0.36136903243153445</v>
      </c>
      <c r="E429" s="307">
        <f t="shared" ca="1" si="183"/>
        <v>-0.99373334800932689</v>
      </c>
      <c r="F429" s="304">
        <f t="shared" ca="1" si="184"/>
        <v>1.0573994252629086</v>
      </c>
      <c r="G429" s="306">
        <f t="shared" ca="1" si="185"/>
        <v>4.2214764055090832</v>
      </c>
      <c r="H429" s="307">
        <f t="shared" ca="1" si="186"/>
        <v>-102.99171433879656</v>
      </c>
      <c r="I429" s="304">
        <f t="shared" ca="1" si="187"/>
        <v>103.07819403485173</v>
      </c>
      <c r="J429" s="306">
        <f t="shared" ca="1" si="188"/>
        <v>368.11247718340587</v>
      </c>
      <c r="K429" s="307">
        <f t="shared" ca="1" si="189"/>
        <v>-6.4059263117651222</v>
      </c>
      <c r="L429" s="304">
        <f t="shared" ca="1" si="174"/>
        <v>368.16821121603544</v>
      </c>
      <c r="M429" s="306">
        <f t="shared" ca="1" si="190"/>
        <v>-1.5298307529613551</v>
      </c>
      <c r="N429" s="304">
        <f t="shared" ca="1" si="191"/>
        <v>-87.652845514006515</v>
      </c>
      <c r="P429" s="310">
        <f t="shared" ca="1" si="192"/>
        <v>23</v>
      </c>
      <c r="Q429" s="304">
        <f t="shared" ca="1" si="193"/>
        <v>0</v>
      </c>
      <c r="R429" s="306">
        <f t="shared" ca="1" si="194"/>
        <v>0</v>
      </c>
      <c r="S429" s="307">
        <f t="shared" ca="1" si="195"/>
        <v>3.0118999999999994</v>
      </c>
      <c r="T429" s="304">
        <f t="shared" ca="1" si="175"/>
        <v>29.546738999999995</v>
      </c>
      <c r="U429" s="311">
        <f t="shared" ca="1" si="176"/>
        <v>0</v>
      </c>
      <c r="V429" s="306">
        <f t="shared" ca="1" si="177"/>
        <v>1.2257849773985596</v>
      </c>
      <c r="W429" s="304">
        <f t="shared" ca="1" si="178"/>
        <v>26.576088282905964</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0.97809992759023956</v>
      </c>
      <c r="AH429" s="304">
        <f t="shared" ca="1" si="202"/>
        <v>-8.8236696026428447</v>
      </c>
    </row>
    <row r="430" spans="1:34" x14ac:dyDescent="0.2">
      <c r="A430" s="347">
        <f t="shared" ca="1" si="180"/>
        <v>1E-4</v>
      </c>
      <c r="B430" s="304">
        <f t="shared" ca="1" si="181"/>
        <v>32.604200000000311</v>
      </c>
      <c r="D430" s="306">
        <f t="shared" ca="1" si="182"/>
        <v>-0.36136665412261021</v>
      </c>
      <c r="E430" s="307">
        <f t="shared" ca="1" si="183"/>
        <v>-0.99370739573651612</v>
      </c>
      <c r="F430" s="304">
        <f t="shared" ca="1" si="184"/>
        <v>1.0573742228053506</v>
      </c>
      <c r="G430" s="306">
        <f t="shared" ca="1" si="185"/>
        <v>4.2214402688436712</v>
      </c>
      <c r="H430" s="307">
        <f t="shared" ca="1" si="186"/>
        <v>-102.99181370953613</v>
      </c>
      <c r="I430" s="304">
        <f t="shared" ca="1" si="187"/>
        <v>103.07829184228467</v>
      </c>
      <c r="J430" s="306">
        <f t="shared" ca="1" si="188"/>
        <v>368.11247718340587</v>
      </c>
      <c r="K430" s="307">
        <f t="shared" ca="1" si="189"/>
        <v>-6.4162254881675391</v>
      </c>
      <c r="L430" s="304">
        <f t="shared" ca="1" si="174"/>
        <v>368.16839056010571</v>
      </c>
      <c r="M430" s="306">
        <f t="shared" ca="1" si="190"/>
        <v>-1.5298311427232336</v>
      </c>
      <c r="N430" s="304">
        <f t="shared" ca="1" si="191"/>
        <v>-87.652867845717168</v>
      </c>
      <c r="P430" s="310">
        <f t="shared" ca="1" si="192"/>
        <v>23</v>
      </c>
      <c r="Q430" s="304">
        <f t="shared" ca="1" si="193"/>
        <v>0</v>
      </c>
      <c r="R430" s="306">
        <f t="shared" ca="1" si="194"/>
        <v>0</v>
      </c>
      <c r="S430" s="307">
        <f t="shared" ca="1" si="195"/>
        <v>3.0118999999999994</v>
      </c>
      <c r="T430" s="304">
        <f t="shared" ca="1" si="175"/>
        <v>29.546738999999995</v>
      </c>
      <c r="U430" s="311">
        <f t="shared" ca="1" si="176"/>
        <v>0</v>
      </c>
      <c r="V430" s="306">
        <f t="shared" ca="1" si="177"/>
        <v>1.225786239856911</v>
      </c>
      <c r="W430" s="304">
        <f t="shared" ca="1" si="178"/>
        <v>26.576166088494301</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0.97807425108593549</v>
      </c>
      <c r="AH430" s="304">
        <f t="shared" ca="1" si="202"/>
        <v>-8.8236954357402198</v>
      </c>
    </row>
    <row r="431" spans="1:34" x14ac:dyDescent="0.2">
      <c r="A431" s="347">
        <f t="shared" ca="1" si="180"/>
        <v>1E-4</v>
      </c>
      <c r="B431" s="304">
        <f t="shared" ca="1" si="181"/>
        <v>32.604300000000315</v>
      </c>
      <c r="D431" s="306">
        <f t="shared" ca="1" si="182"/>
        <v>-0.36136427581424724</v>
      </c>
      <c r="E431" s="307">
        <f t="shared" ca="1" si="183"/>
        <v>-0.99368144383645785</v>
      </c>
      <c r="F431" s="304">
        <f t="shared" ca="1" si="184"/>
        <v>1.0573490207399177</v>
      </c>
      <c r="G431" s="306">
        <f t="shared" ca="1" si="185"/>
        <v>4.2214041324160894</v>
      </c>
      <c r="H431" s="307">
        <f t="shared" ca="1" si="186"/>
        <v>-102.99191307768052</v>
      </c>
      <c r="I431" s="304">
        <f t="shared" ca="1" si="187"/>
        <v>103.07838964715</v>
      </c>
      <c r="J431" s="306">
        <f t="shared" ca="1" si="188"/>
        <v>368.11247718340587</v>
      </c>
      <c r="K431" s="307">
        <f t="shared" ca="1" si="189"/>
        <v>-6.4265246745068998</v>
      </c>
      <c r="L431" s="304">
        <f t="shared" ca="1" si="174"/>
        <v>368.16857019237204</v>
      </c>
      <c r="M431" s="306">
        <f t="shared" ca="1" si="190"/>
        <v>-1.5298315324810359</v>
      </c>
      <c r="N431" s="304">
        <f t="shared" ca="1" si="191"/>
        <v>-87.652890177194266</v>
      </c>
      <c r="P431" s="310">
        <f t="shared" ca="1" si="192"/>
        <v>23</v>
      </c>
      <c r="Q431" s="304">
        <f t="shared" ca="1" si="193"/>
        <v>0</v>
      </c>
      <c r="R431" s="306">
        <f t="shared" ca="1" si="194"/>
        <v>0</v>
      </c>
      <c r="S431" s="307">
        <f t="shared" ca="1" si="195"/>
        <v>3.0118999999999994</v>
      </c>
      <c r="T431" s="304">
        <f t="shared" ca="1" si="175"/>
        <v>29.546738999999995</v>
      </c>
      <c r="U431" s="311">
        <f t="shared" ca="1" si="176"/>
        <v>0</v>
      </c>
      <c r="V431" s="306">
        <f t="shared" ca="1" si="177"/>
        <v>1.2257875023177809</v>
      </c>
      <c r="W431" s="304">
        <f t="shared" ca="1" si="178"/>
        <v>26.576243892964992</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0.97804857494958242</v>
      </c>
      <c r="AH431" s="304">
        <f t="shared" ca="1" si="202"/>
        <v>-8.8237212684665174</v>
      </c>
    </row>
    <row r="432" spans="1:34" x14ac:dyDescent="0.2">
      <c r="A432" s="347">
        <f t="shared" ca="1" si="180"/>
        <v>1E-4</v>
      </c>
      <c r="B432" s="304">
        <f t="shared" ca="1" si="181"/>
        <v>32.604400000000318</v>
      </c>
      <c r="D432" s="306">
        <f t="shared" ca="1" si="182"/>
        <v>-0.36136189750645026</v>
      </c>
      <c r="E432" s="307">
        <f t="shared" ca="1" si="183"/>
        <v>-0.99365549230915207</v>
      </c>
      <c r="F432" s="304">
        <f t="shared" ca="1" si="184"/>
        <v>1.0573238190666121</v>
      </c>
      <c r="G432" s="306">
        <f t="shared" ca="1" si="185"/>
        <v>4.2213679962263386</v>
      </c>
      <c r="H432" s="307">
        <f t="shared" ca="1" si="186"/>
        <v>-102.99201244322975</v>
      </c>
      <c r="I432" s="304">
        <f t="shared" ca="1" si="187"/>
        <v>103.07848744944775</v>
      </c>
      <c r="J432" s="306">
        <f t="shared" ca="1" si="188"/>
        <v>368.11247718340587</v>
      </c>
      <c r="K432" s="307">
        <f t="shared" ca="1" si="189"/>
        <v>-6.4368238707829457</v>
      </c>
      <c r="L432" s="304">
        <f t="shared" ca="1" si="174"/>
        <v>368.1687501128348</v>
      </c>
      <c r="M432" s="306">
        <f t="shared" ca="1" si="190"/>
        <v>-1.5298319222347621</v>
      </c>
      <c r="N432" s="304">
        <f t="shared" ca="1" si="191"/>
        <v>-87.652912508437822</v>
      </c>
      <c r="P432" s="310">
        <f t="shared" ca="1" si="192"/>
        <v>23</v>
      </c>
      <c r="Q432" s="304">
        <f t="shared" ca="1" si="193"/>
        <v>0</v>
      </c>
      <c r="R432" s="306">
        <f t="shared" ca="1" si="194"/>
        <v>0</v>
      </c>
      <c r="S432" s="307">
        <f t="shared" ca="1" si="195"/>
        <v>3.0118999999999994</v>
      </c>
      <c r="T432" s="304">
        <f t="shared" ca="1" si="175"/>
        <v>29.546738999999995</v>
      </c>
      <c r="U432" s="311">
        <f t="shared" ca="1" si="176"/>
        <v>0</v>
      </c>
      <c r="V432" s="306">
        <f t="shared" ca="1" si="177"/>
        <v>1.2257887647811696</v>
      </c>
      <c r="W432" s="304">
        <f t="shared" ca="1" si="178"/>
        <v>26.576321696318054</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0.9780228991811768</v>
      </c>
      <c r="AH432" s="304">
        <f t="shared" ca="1" si="202"/>
        <v>-8.8237471008217394</v>
      </c>
    </row>
    <row r="433" spans="1:34" x14ac:dyDescent="0.2">
      <c r="A433" s="347">
        <f t="shared" ca="1" si="180"/>
        <v>1E-4</v>
      </c>
      <c r="B433" s="304">
        <f t="shared" ca="1" si="181"/>
        <v>32.604500000000321</v>
      </c>
      <c r="D433" s="306">
        <f t="shared" ca="1" si="182"/>
        <v>-0.36135951919921833</v>
      </c>
      <c r="E433" s="307">
        <f t="shared" ca="1" si="183"/>
        <v>-0.99362954115459523</v>
      </c>
      <c r="F433" s="304">
        <f t="shared" ca="1" si="184"/>
        <v>1.0572986177854304</v>
      </c>
      <c r="G433" s="306">
        <f t="shared" ca="1" si="185"/>
        <v>4.221331860274419</v>
      </c>
      <c r="H433" s="307">
        <f t="shared" ca="1" si="186"/>
        <v>-102.99211180618387</v>
      </c>
      <c r="I433" s="304">
        <f t="shared" ca="1" si="187"/>
        <v>103.07858524917795</v>
      </c>
      <c r="J433" s="306">
        <f t="shared" ca="1" si="188"/>
        <v>368.11247718340587</v>
      </c>
      <c r="K433" s="307">
        <f t="shared" ca="1" si="189"/>
        <v>-6.4471230769954166</v>
      </c>
      <c r="L433" s="304">
        <f t="shared" ca="1" si="174"/>
        <v>368.16893032149449</v>
      </c>
      <c r="M433" s="306">
        <f t="shared" ca="1" si="190"/>
        <v>-1.5298323119844124</v>
      </c>
      <c r="N433" s="304">
        <f t="shared" ca="1" si="191"/>
        <v>-87.652934839447866</v>
      </c>
      <c r="P433" s="310">
        <f t="shared" ca="1" si="192"/>
        <v>23</v>
      </c>
      <c r="Q433" s="304">
        <f t="shared" ca="1" si="193"/>
        <v>0</v>
      </c>
      <c r="R433" s="306">
        <f t="shared" ca="1" si="194"/>
        <v>0</v>
      </c>
      <c r="S433" s="307">
        <f t="shared" ca="1" si="195"/>
        <v>3.0118999999999994</v>
      </c>
      <c r="T433" s="304">
        <f t="shared" ca="1" si="175"/>
        <v>29.546738999999995</v>
      </c>
      <c r="U433" s="311">
        <f t="shared" ca="1" si="176"/>
        <v>0</v>
      </c>
      <c r="V433" s="306">
        <f t="shared" ca="1" si="177"/>
        <v>1.225790027247077</v>
      </c>
      <c r="W433" s="304">
        <f t="shared" ca="1" si="178"/>
        <v>26.576399498553489</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0.97799722378071685</v>
      </c>
      <c r="AH433" s="304">
        <f t="shared" ca="1" si="202"/>
        <v>-8.8237729328058894</v>
      </c>
    </row>
    <row r="434" spans="1:34" x14ac:dyDescent="0.2">
      <c r="A434" s="347">
        <f t="shared" ca="1" si="180"/>
        <v>1E-4</v>
      </c>
      <c r="B434" s="304">
        <f t="shared" ca="1" si="181"/>
        <v>32.604600000000325</v>
      </c>
      <c r="D434" s="306">
        <f t="shared" ca="1" si="182"/>
        <v>-0.36135714089255011</v>
      </c>
      <c r="E434" s="307">
        <f t="shared" ca="1" si="183"/>
        <v>-0.99360359037278378</v>
      </c>
      <c r="F434" s="304">
        <f t="shared" ca="1" si="184"/>
        <v>1.0572734168963698</v>
      </c>
      <c r="G434" s="306">
        <f t="shared" ca="1" si="185"/>
        <v>4.2212957245603295</v>
      </c>
      <c r="H434" s="307">
        <f t="shared" ca="1" si="186"/>
        <v>-102.9922111665429</v>
      </c>
      <c r="I434" s="304">
        <f t="shared" ca="1" si="187"/>
        <v>103.07868304634066</v>
      </c>
      <c r="J434" s="306">
        <f t="shared" ca="1" si="188"/>
        <v>368.11247718340587</v>
      </c>
      <c r="K434" s="307">
        <f t="shared" ca="1" si="189"/>
        <v>-6.4574222931440532</v>
      </c>
      <c r="L434" s="304">
        <f t="shared" ca="1" si="174"/>
        <v>368.16911081835138</v>
      </c>
      <c r="M434" s="306">
        <f t="shared" ca="1" si="190"/>
        <v>-1.5298327017299869</v>
      </c>
      <c r="N434" s="304">
        <f t="shared" ca="1" si="191"/>
        <v>-87.652957170224354</v>
      </c>
      <c r="P434" s="310">
        <f t="shared" ca="1" si="192"/>
        <v>23</v>
      </c>
      <c r="Q434" s="304">
        <f t="shared" ca="1" si="193"/>
        <v>0</v>
      </c>
      <c r="R434" s="306">
        <f t="shared" ca="1" si="194"/>
        <v>0</v>
      </c>
      <c r="S434" s="307">
        <f t="shared" ca="1" si="195"/>
        <v>3.0118999999999994</v>
      </c>
      <c r="T434" s="304">
        <f t="shared" ca="1" si="175"/>
        <v>29.546738999999995</v>
      </c>
      <c r="U434" s="311">
        <f t="shared" ca="1" si="176"/>
        <v>0</v>
      </c>
      <c r="V434" s="306">
        <f t="shared" ca="1" si="177"/>
        <v>1.2257912897155028</v>
      </c>
      <c r="W434" s="304">
        <f t="shared" ca="1" si="178"/>
        <v>26.576477299671314</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0.9779715487482008</v>
      </c>
      <c r="AH434" s="304">
        <f t="shared" ca="1" si="202"/>
        <v>-8.823798764418969</v>
      </c>
    </row>
    <row r="435" spans="1:34" x14ac:dyDescent="0.2">
      <c r="A435" s="347">
        <f t="shared" ca="1" si="180"/>
        <v>1E-4</v>
      </c>
      <c r="B435" s="304">
        <f t="shared" ca="1" si="181"/>
        <v>32.604700000000328</v>
      </c>
      <c r="D435" s="306">
        <f t="shared" ca="1" si="182"/>
        <v>-0.36135476258644672</v>
      </c>
      <c r="E435" s="307">
        <f t="shared" ca="1" si="183"/>
        <v>-0.99357763996371062</v>
      </c>
      <c r="F435" s="304">
        <f t="shared" ca="1" si="184"/>
        <v>1.0572482163994246</v>
      </c>
      <c r="G435" s="306">
        <f t="shared" ca="1" si="185"/>
        <v>4.2212595890840712</v>
      </c>
      <c r="H435" s="307">
        <f t="shared" ca="1" si="186"/>
        <v>-102.9923105243069</v>
      </c>
      <c r="I435" s="304">
        <f t="shared" ca="1" si="187"/>
        <v>103.07878084093589</v>
      </c>
      <c r="J435" s="306">
        <f t="shared" ca="1" si="188"/>
        <v>368.11247718340587</v>
      </c>
      <c r="K435" s="307">
        <f t="shared" ca="1" si="189"/>
        <v>-6.4677215192285962</v>
      </c>
      <c r="L435" s="304">
        <f t="shared" ca="1" si="174"/>
        <v>368.16929160340601</v>
      </c>
      <c r="M435" s="306">
        <f t="shared" ca="1" si="190"/>
        <v>-1.5298330914714855</v>
      </c>
      <c r="N435" s="304">
        <f t="shared" ca="1" si="191"/>
        <v>-87.65297950076733</v>
      </c>
      <c r="P435" s="310">
        <f t="shared" ca="1" si="192"/>
        <v>23</v>
      </c>
      <c r="Q435" s="304">
        <f t="shared" ca="1" si="193"/>
        <v>0</v>
      </c>
      <c r="R435" s="306">
        <f t="shared" ca="1" si="194"/>
        <v>0</v>
      </c>
      <c r="S435" s="307">
        <f t="shared" ca="1" si="195"/>
        <v>3.0118999999999994</v>
      </c>
      <c r="T435" s="304">
        <f t="shared" ca="1" si="175"/>
        <v>29.546738999999995</v>
      </c>
      <c r="U435" s="311">
        <f t="shared" ca="1" si="176"/>
        <v>0</v>
      </c>
      <c r="V435" s="306">
        <f t="shared" ca="1" si="177"/>
        <v>1.225792552186447</v>
      </c>
      <c r="W435" s="304">
        <f t="shared" ca="1" si="178"/>
        <v>26.576555099671538</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0.97794587408362155</v>
      </c>
      <c r="AH435" s="304">
        <f t="shared" ca="1" si="202"/>
        <v>-8.8238245956609855</v>
      </c>
    </row>
    <row r="436" spans="1:34" x14ac:dyDescent="0.2">
      <c r="A436" s="347">
        <f t="shared" ca="1" si="180"/>
        <v>1E-4</v>
      </c>
      <c r="B436" s="304">
        <f t="shared" ca="1" si="181"/>
        <v>32.604800000000331</v>
      </c>
      <c r="D436" s="306">
        <f t="shared" ca="1" si="182"/>
        <v>-0.36135238428090893</v>
      </c>
      <c r="E436" s="307">
        <f t="shared" ca="1" si="183"/>
        <v>-0.99355168992738108</v>
      </c>
      <c r="F436" s="304">
        <f t="shared" ca="1" si="184"/>
        <v>1.0572230162946001</v>
      </c>
      <c r="G436" s="306">
        <f t="shared" ca="1" si="185"/>
        <v>4.221223453845643</v>
      </c>
      <c r="H436" s="307">
        <f t="shared" ca="1" si="186"/>
        <v>-102.9924098794759</v>
      </c>
      <c r="I436" s="304">
        <f t="shared" ca="1" si="187"/>
        <v>103.07887863296371</v>
      </c>
      <c r="J436" s="306">
        <f t="shared" ca="1" si="188"/>
        <v>368.11247718340587</v>
      </c>
      <c r="K436" s="307">
        <f t="shared" ca="1" si="189"/>
        <v>-6.4780207552487852</v>
      </c>
      <c r="L436" s="304">
        <f t="shared" ca="1" si="174"/>
        <v>368.1694726766587</v>
      </c>
      <c r="M436" s="306">
        <f t="shared" ca="1" si="190"/>
        <v>-1.5298334812089083</v>
      </c>
      <c r="N436" s="304">
        <f t="shared" ca="1" si="191"/>
        <v>-87.653001831076779</v>
      </c>
      <c r="P436" s="310">
        <f t="shared" ca="1" si="192"/>
        <v>23</v>
      </c>
      <c r="Q436" s="304">
        <f t="shared" ca="1" si="193"/>
        <v>0</v>
      </c>
      <c r="R436" s="306">
        <f t="shared" ca="1" si="194"/>
        <v>0</v>
      </c>
      <c r="S436" s="307">
        <f t="shared" ca="1" si="195"/>
        <v>3.0118999999999994</v>
      </c>
      <c r="T436" s="304">
        <f t="shared" ca="1" si="175"/>
        <v>29.546738999999995</v>
      </c>
      <c r="U436" s="311">
        <f t="shared" ca="1" si="176"/>
        <v>0</v>
      </c>
      <c r="V436" s="306">
        <f t="shared" ca="1" si="177"/>
        <v>1.2257938146599106</v>
      </c>
      <c r="W436" s="304">
        <f t="shared" ca="1" si="178"/>
        <v>26.576632898554191</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0.97792019978698264</v>
      </c>
      <c r="AH436" s="304">
        <f t="shared" ca="1" si="202"/>
        <v>-8.8238504265319371</v>
      </c>
    </row>
    <row r="437" spans="1:34" x14ac:dyDescent="0.2">
      <c r="A437" s="347">
        <f t="shared" ca="1" si="180"/>
        <v>1E-4</v>
      </c>
      <c r="B437" s="304">
        <f t="shared" ca="1" si="181"/>
        <v>32.604900000000335</v>
      </c>
      <c r="D437" s="306">
        <f t="shared" ca="1" si="182"/>
        <v>-0.36135000597593803</v>
      </c>
      <c r="E437" s="307">
        <f t="shared" ca="1" si="183"/>
        <v>-0.9935257402637756</v>
      </c>
      <c r="F437" s="304">
        <f t="shared" ca="1" si="184"/>
        <v>1.0571978165818796</v>
      </c>
      <c r="G437" s="306">
        <f t="shared" ca="1" si="185"/>
        <v>4.2211873188450451</v>
      </c>
      <c r="H437" s="307">
        <f t="shared" ca="1" si="186"/>
        <v>-102.99250923204993</v>
      </c>
      <c r="I437" s="304">
        <f t="shared" ca="1" si="187"/>
        <v>103.07897642242412</v>
      </c>
      <c r="J437" s="306">
        <f t="shared" ca="1" si="188"/>
        <v>368.11247718340587</v>
      </c>
      <c r="K437" s="307">
        <f t="shared" ca="1" si="189"/>
        <v>-6.4883200012043618</v>
      </c>
      <c r="L437" s="304">
        <f t="shared" ca="1" si="174"/>
        <v>368.16965403810991</v>
      </c>
      <c r="M437" s="306">
        <f t="shared" ca="1" si="190"/>
        <v>-1.5298338709422552</v>
      </c>
      <c r="N437" s="304">
        <f t="shared" ca="1" si="191"/>
        <v>-87.653024161152686</v>
      </c>
      <c r="P437" s="310">
        <f t="shared" ca="1" si="192"/>
        <v>23</v>
      </c>
      <c r="Q437" s="304">
        <f t="shared" ca="1" si="193"/>
        <v>0</v>
      </c>
      <c r="R437" s="306">
        <f t="shared" ca="1" si="194"/>
        <v>0</v>
      </c>
      <c r="S437" s="307">
        <f t="shared" ca="1" si="195"/>
        <v>3.0118999999999994</v>
      </c>
      <c r="T437" s="304">
        <f t="shared" ca="1" si="175"/>
        <v>29.546738999999995</v>
      </c>
      <c r="U437" s="311">
        <f t="shared" ca="1" si="176"/>
        <v>0</v>
      </c>
      <c r="V437" s="306">
        <f t="shared" ca="1" si="177"/>
        <v>1.2257950771358919</v>
      </c>
      <c r="W437" s="304">
        <f t="shared" ca="1" si="178"/>
        <v>26.576710696319246</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0.97789452585826275</v>
      </c>
      <c r="AH437" s="304">
        <f t="shared" ca="1" si="202"/>
        <v>-8.8238762570318396</v>
      </c>
    </row>
    <row r="438" spans="1:34" x14ac:dyDescent="0.2">
      <c r="A438" s="347">
        <f t="shared" ca="1" si="180"/>
        <v>1E-4</v>
      </c>
      <c r="B438" s="304">
        <f t="shared" ca="1" si="181"/>
        <v>32.605000000000338</v>
      </c>
      <c r="D438" s="306">
        <f t="shared" ca="1" si="182"/>
        <v>-0.36134762767153433</v>
      </c>
      <c r="E438" s="307">
        <f t="shared" ca="1" si="183"/>
        <v>-0.99349979097290841</v>
      </c>
      <c r="F438" s="304">
        <f t="shared" ca="1" si="184"/>
        <v>1.057172617261277</v>
      </c>
      <c r="G438" s="306">
        <f t="shared" ca="1" si="185"/>
        <v>4.2211511840822782</v>
      </c>
      <c r="H438" s="307">
        <f t="shared" ca="1" si="186"/>
        <v>-102.99260858202902</v>
      </c>
      <c r="I438" s="304">
        <f t="shared" ca="1" si="187"/>
        <v>103.07907420931717</v>
      </c>
      <c r="J438" s="306">
        <f t="shared" ca="1" si="188"/>
        <v>368.11247718340587</v>
      </c>
      <c r="K438" s="307">
        <f t="shared" ca="1" si="189"/>
        <v>-6.4986192570950658</v>
      </c>
      <c r="L438" s="304">
        <f t="shared" ca="1" si="174"/>
        <v>368.16983568776004</v>
      </c>
      <c r="M438" s="306">
        <f t="shared" ca="1" si="190"/>
        <v>-1.5298342606715265</v>
      </c>
      <c r="N438" s="304">
        <f t="shared" ca="1" si="191"/>
        <v>-87.653046490995095</v>
      </c>
      <c r="P438" s="310">
        <f t="shared" ca="1" si="192"/>
        <v>23</v>
      </c>
      <c r="Q438" s="304">
        <f t="shared" ca="1" si="193"/>
        <v>0</v>
      </c>
      <c r="R438" s="306">
        <f t="shared" ca="1" si="194"/>
        <v>0</v>
      </c>
      <c r="S438" s="307">
        <f t="shared" ca="1" si="195"/>
        <v>3.0118999999999994</v>
      </c>
      <c r="T438" s="304">
        <f t="shared" ca="1" si="175"/>
        <v>29.546738999999995</v>
      </c>
      <c r="U438" s="311">
        <f t="shared" ca="1" si="176"/>
        <v>0</v>
      </c>
      <c r="V438" s="306">
        <f t="shared" ca="1" si="177"/>
        <v>1.2257963396143918</v>
      </c>
      <c r="W438" s="304">
        <f t="shared" ca="1" si="178"/>
        <v>26.576788492966735</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0.97786885229748322</v>
      </c>
      <c r="AH438" s="304">
        <f t="shared" ca="1" si="202"/>
        <v>-8.823902087160679</v>
      </c>
    </row>
    <row r="439" spans="1:34" x14ac:dyDescent="0.2">
      <c r="A439" s="347">
        <f t="shared" ca="1" si="180"/>
        <v>1E-4</v>
      </c>
      <c r="B439" s="304">
        <f t="shared" ca="1" si="181"/>
        <v>32.605100000000341</v>
      </c>
      <c r="D439" s="306">
        <f t="shared" ca="1" si="182"/>
        <v>-0.36134524936769702</v>
      </c>
      <c r="E439" s="307">
        <f t="shared" ca="1" si="183"/>
        <v>-0.99347384205476885</v>
      </c>
      <c r="F439" s="304">
        <f t="shared" ca="1" si="184"/>
        <v>1.0571474183327825</v>
      </c>
      <c r="G439" s="306">
        <f t="shared" ca="1" si="185"/>
        <v>4.2211150495573415</v>
      </c>
      <c r="H439" s="307">
        <f t="shared" ca="1" si="186"/>
        <v>-102.99270792941323</v>
      </c>
      <c r="I439" s="304">
        <f t="shared" ca="1" si="187"/>
        <v>103.07917199364292</v>
      </c>
      <c r="J439" s="306">
        <f t="shared" ca="1" si="188"/>
        <v>368.11247718340587</v>
      </c>
      <c r="K439" s="307">
        <f t="shared" ca="1" si="189"/>
        <v>-6.5089185229206379</v>
      </c>
      <c r="L439" s="304">
        <f t="shared" ca="1" si="174"/>
        <v>368.17001762560943</v>
      </c>
      <c r="M439" s="306">
        <f t="shared" ca="1" si="190"/>
        <v>-1.5298346503967222</v>
      </c>
      <c r="N439" s="304">
        <f t="shared" ca="1" si="191"/>
        <v>-87.653068820603977</v>
      </c>
      <c r="P439" s="310">
        <f t="shared" ca="1" si="192"/>
        <v>23</v>
      </c>
      <c r="Q439" s="304">
        <f t="shared" ca="1" si="193"/>
        <v>0</v>
      </c>
      <c r="R439" s="306">
        <f t="shared" ca="1" si="194"/>
        <v>0</v>
      </c>
      <c r="S439" s="307">
        <f t="shared" ca="1" si="195"/>
        <v>3.0118999999999994</v>
      </c>
      <c r="T439" s="304">
        <f t="shared" ca="1" si="175"/>
        <v>29.546738999999995</v>
      </c>
      <c r="U439" s="311">
        <f t="shared" ca="1" si="176"/>
        <v>0</v>
      </c>
      <c r="V439" s="306">
        <f t="shared" ca="1" si="177"/>
        <v>1.2257976020954104</v>
      </c>
      <c r="W439" s="304">
        <f t="shared" ca="1" si="178"/>
        <v>26.576866288496678</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0.97784317910462626</v>
      </c>
      <c r="AH439" s="304">
        <f t="shared" ca="1" si="202"/>
        <v>-8.8239279169184694</v>
      </c>
    </row>
    <row r="440" spans="1:34" x14ac:dyDescent="0.2">
      <c r="A440" s="347">
        <f t="shared" ca="1" si="180"/>
        <v>1E-4</v>
      </c>
      <c r="B440" s="304">
        <f t="shared" ca="1" si="181"/>
        <v>32.605200000000345</v>
      </c>
      <c r="D440" s="306">
        <f t="shared" ca="1" si="182"/>
        <v>-0.36134287106442725</v>
      </c>
      <c r="E440" s="307">
        <f t="shared" ca="1" si="183"/>
        <v>-0.99344789350934448</v>
      </c>
      <c r="F440" s="304">
        <f t="shared" ca="1" si="184"/>
        <v>1.0571222197963854</v>
      </c>
      <c r="G440" s="306">
        <f t="shared" ca="1" si="185"/>
        <v>4.221078915270235</v>
      </c>
      <c r="H440" s="307">
        <f t="shared" ca="1" si="186"/>
        <v>-102.99280727420258</v>
      </c>
      <c r="I440" s="304">
        <f t="shared" ca="1" si="187"/>
        <v>103.07926977540137</v>
      </c>
      <c r="J440" s="306">
        <f t="shared" ca="1" si="188"/>
        <v>368.11247718340587</v>
      </c>
      <c r="K440" s="307">
        <f t="shared" ca="1" si="189"/>
        <v>-6.5192177986808186</v>
      </c>
      <c r="L440" s="304">
        <f t="shared" ca="1" si="174"/>
        <v>368.17019985165854</v>
      </c>
      <c r="M440" s="306">
        <f t="shared" ca="1" si="190"/>
        <v>-1.5298350401178422</v>
      </c>
      <c r="N440" s="304">
        <f t="shared" ca="1" si="191"/>
        <v>-87.653091149979332</v>
      </c>
      <c r="P440" s="310">
        <f t="shared" ca="1" si="192"/>
        <v>23</v>
      </c>
      <c r="Q440" s="304">
        <f t="shared" ca="1" si="193"/>
        <v>0</v>
      </c>
      <c r="R440" s="306">
        <f t="shared" ca="1" si="194"/>
        <v>0</v>
      </c>
      <c r="S440" s="307">
        <f t="shared" ca="1" si="195"/>
        <v>3.0118999999999994</v>
      </c>
      <c r="T440" s="304">
        <f t="shared" ca="1" si="175"/>
        <v>29.546738999999995</v>
      </c>
      <c r="U440" s="311">
        <f t="shared" ca="1" si="176"/>
        <v>0</v>
      </c>
      <c r="V440" s="306">
        <f t="shared" ca="1" si="177"/>
        <v>1.2257988645789473</v>
      </c>
      <c r="W440" s="304">
        <f t="shared" ca="1" si="178"/>
        <v>26.576944082909073</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0.977817506279683</v>
      </c>
      <c r="AH440" s="304">
        <f t="shared" ca="1" si="202"/>
        <v>-8.823953746305218</v>
      </c>
    </row>
    <row r="441" spans="1:34" x14ac:dyDescent="0.2">
      <c r="A441" s="347">
        <f t="shared" ca="1" si="180"/>
        <v>1E-4</v>
      </c>
      <c r="B441" s="304">
        <f t="shared" ca="1" si="181"/>
        <v>32.605300000000348</v>
      </c>
      <c r="D441" s="306">
        <f t="shared" ca="1" si="182"/>
        <v>-0.36134049276172558</v>
      </c>
      <c r="E441" s="307">
        <f t="shared" ca="1" si="183"/>
        <v>-0.99342194533664596</v>
      </c>
      <c r="F441" s="304">
        <f t="shared" ca="1" si="184"/>
        <v>1.0570970216520963</v>
      </c>
      <c r="G441" s="306">
        <f t="shared" ca="1" si="185"/>
        <v>4.2210427812209588</v>
      </c>
      <c r="H441" s="307">
        <f t="shared" ca="1" si="186"/>
        <v>-102.99290661639711</v>
      </c>
      <c r="I441" s="304">
        <f t="shared" ca="1" si="187"/>
        <v>103.07936755459258</v>
      </c>
      <c r="J441" s="306">
        <f t="shared" ca="1" si="188"/>
        <v>368.11247718340587</v>
      </c>
      <c r="K441" s="307">
        <f t="shared" ca="1" si="189"/>
        <v>-6.5295170843753487</v>
      </c>
      <c r="L441" s="304">
        <f t="shared" ca="1" si="174"/>
        <v>368.1703823659077</v>
      </c>
      <c r="M441" s="306">
        <f t="shared" ca="1" si="190"/>
        <v>-1.5298354298348869</v>
      </c>
      <c r="N441" s="304">
        <f t="shared" ca="1" si="191"/>
        <v>-87.653113479121203</v>
      </c>
      <c r="P441" s="310">
        <f t="shared" ca="1" si="192"/>
        <v>23</v>
      </c>
      <c r="Q441" s="304">
        <f t="shared" ca="1" si="193"/>
        <v>0</v>
      </c>
      <c r="R441" s="306">
        <f t="shared" ca="1" si="194"/>
        <v>0</v>
      </c>
      <c r="S441" s="307">
        <f t="shared" ca="1" si="195"/>
        <v>3.0118999999999994</v>
      </c>
      <c r="T441" s="304">
        <f t="shared" ca="1" si="175"/>
        <v>29.546738999999995</v>
      </c>
      <c r="U441" s="311">
        <f t="shared" ca="1" si="176"/>
        <v>0</v>
      </c>
      <c r="V441" s="306">
        <f t="shared" ca="1" si="177"/>
        <v>1.225800127065003</v>
      </c>
      <c r="W441" s="304">
        <f t="shared" ca="1" si="178"/>
        <v>26.57702187620394</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0.97779183382266233</v>
      </c>
      <c r="AH441" s="304">
        <f t="shared" ca="1" si="202"/>
        <v>-8.8239795753209194</v>
      </c>
    </row>
    <row r="442" spans="1:34" x14ac:dyDescent="0.2">
      <c r="A442" s="347">
        <f t="shared" ca="1" si="180"/>
        <v>1E-4</v>
      </c>
      <c r="B442" s="304">
        <f t="shared" ca="1" si="181"/>
        <v>32.605400000000351</v>
      </c>
      <c r="D442" s="306">
        <f t="shared" ca="1" si="182"/>
        <v>-0.36133811445959119</v>
      </c>
      <c r="E442" s="307">
        <f t="shared" ca="1" si="183"/>
        <v>-0.99339599753665908</v>
      </c>
      <c r="F442" s="304">
        <f t="shared" ca="1" si="184"/>
        <v>1.0570718238999026</v>
      </c>
      <c r="G442" s="306">
        <f t="shared" ca="1" si="185"/>
        <v>4.2210066474095127</v>
      </c>
      <c r="H442" s="307">
        <f t="shared" ca="1" si="186"/>
        <v>-102.99300595599686</v>
      </c>
      <c r="I442" s="304">
        <f t="shared" ca="1" si="187"/>
        <v>103.07946533121657</v>
      </c>
      <c r="J442" s="306">
        <f t="shared" ca="1" si="188"/>
        <v>368.11247718340587</v>
      </c>
      <c r="K442" s="307">
        <f t="shared" ca="1" si="189"/>
        <v>-6.5398163800039688</v>
      </c>
      <c r="L442" s="304">
        <f t="shared" ca="1" si="174"/>
        <v>368.17056516835737</v>
      </c>
      <c r="M442" s="306">
        <f t="shared" ca="1" si="190"/>
        <v>-1.5298358195478559</v>
      </c>
      <c r="N442" s="304">
        <f t="shared" ca="1" si="191"/>
        <v>-87.653135808029546</v>
      </c>
      <c r="P442" s="310">
        <f t="shared" ca="1" si="192"/>
        <v>23</v>
      </c>
      <c r="Q442" s="304">
        <f t="shared" ca="1" si="193"/>
        <v>0</v>
      </c>
      <c r="R442" s="306">
        <f t="shared" ca="1" si="194"/>
        <v>0</v>
      </c>
      <c r="S442" s="307">
        <f t="shared" ca="1" si="195"/>
        <v>3.0118999999999994</v>
      </c>
      <c r="T442" s="304">
        <f t="shared" ca="1" si="175"/>
        <v>29.546738999999995</v>
      </c>
      <c r="U442" s="311">
        <f t="shared" ca="1" si="176"/>
        <v>0</v>
      </c>
      <c r="V442" s="306">
        <f t="shared" ca="1" si="177"/>
        <v>1.2258013895535773</v>
      </c>
      <c r="W442" s="304">
        <f t="shared" ca="1" si="178"/>
        <v>26.577099668381283</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0.97776616173355357</v>
      </c>
      <c r="AH442" s="304">
        <f t="shared" ca="1" si="202"/>
        <v>-8.8240054039655842</v>
      </c>
    </row>
    <row r="443" spans="1:34" x14ac:dyDescent="0.2">
      <c r="A443" s="347">
        <f t="shared" ca="1" si="180"/>
        <v>1E-4</v>
      </c>
      <c r="B443" s="304">
        <f t="shared" ca="1" si="181"/>
        <v>32.605500000000355</v>
      </c>
      <c r="D443" s="306">
        <f t="shared" ca="1" si="182"/>
        <v>-0.36133573615802683</v>
      </c>
      <c r="E443" s="307">
        <f t="shared" ca="1" si="183"/>
        <v>-0.99337005010938206</v>
      </c>
      <c r="F443" s="304">
        <f t="shared" ca="1" si="184"/>
        <v>1.0570466265398037</v>
      </c>
      <c r="G443" s="306">
        <f t="shared" ca="1" si="185"/>
        <v>4.2209705138358968</v>
      </c>
      <c r="H443" s="307">
        <f t="shared" ca="1" si="186"/>
        <v>-102.99310529300188</v>
      </c>
      <c r="I443" s="304">
        <f t="shared" ca="1" si="187"/>
        <v>103.07956310527341</v>
      </c>
      <c r="J443" s="306">
        <f t="shared" ca="1" si="188"/>
        <v>368.11247718340587</v>
      </c>
      <c r="K443" s="307">
        <f t="shared" ca="1" si="189"/>
        <v>-6.5501156855664187</v>
      </c>
      <c r="L443" s="304">
        <f t="shared" ca="1" si="174"/>
        <v>368.17074825900795</v>
      </c>
      <c r="M443" s="306">
        <f t="shared" ca="1" si="190"/>
        <v>-1.5298362092567497</v>
      </c>
      <c r="N443" s="304">
        <f t="shared" ca="1" si="191"/>
        <v>-87.653158136704405</v>
      </c>
      <c r="P443" s="310">
        <f t="shared" ca="1" si="192"/>
        <v>23</v>
      </c>
      <c r="Q443" s="304">
        <f t="shared" ca="1" si="193"/>
        <v>0</v>
      </c>
      <c r="R443" s="306">
        <f t="shared" ca="1" si="194"/>
        <v>0</v>
      </c>
      <c r="S443" s="307">
        <f t="shared" ca="1" si="195"/>
        <v>3.0118999999999994</v>
      </c>
      <c r="T443" s="304">
        <f t="shared" ca="1" si="175"/>
        <v>29.546738999999995</v>
      </c>
      <c r="U443" s="311">
        <f t="shared" ca="1" si="176"/>
        <v>0</v>
      </c>
      <c r="V443" s="306">
        <f t="shared" ca="1" si="177"/>
        <v>1.2258026520446696</v>
      </c>
      <c r="W443" s="304">
        <f t="shared" ca="1" si="178"/>
        <v>26.577177459441121</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0.97774049001235142</v>
      </c>
      <c r="AH443" s="304">
        <f t="shared" ca="1" si="202"/>
        <v>-8.8240312322392143</v>
      </c>
    </row>
    <row r="444" spans="1:34" x14ac:dyDescent="0.2">
      <c r="A444" s="347">
        <f t="shared" ca="1" si="180"/>
        <v>1E-4</v>
      </c>
      <c r="B444" s="304">
        <f t="shared" ca="1" si="181"/>
        <v>32.605600000000358</v>
      </c>
      <c r="D444" s="306">
        <f t="shared" ca="1" si="182"/>
        <v>-0.36133335785702952</v>
      </c>
      <c r="E444" s="307">
        <f t="shared" ca="1" si="183"/>
        <v>-0.99334410305481313</v>
      </c>
      <c r="F444" s="304">
        <f t="shared" ca="1" si="184"/>
        <v>1.0570214295717979</v>
      </c>
      <c r="G444" s="306">
        <f t="shared" ca="1" si="185"/>
        <v>4.2209343805001112</v>
      </c>
      <c r="H444" s="307">
        <f t="shared" ca="1" si="186"/>
        <v>-102.99320462741218</v>
      </c>
      <c r="I444" s="304">
        <f t="shared" ca="1" si="187"/>
        <v>103.0796608767631</v>
      </c>
      <c r="J444" s="306">
        <f t="shared" ca="1" si="188"/>
        <v>368.11247718340587</v>
      </c>
      <c r="K444" s="307">
        <f t="shared" ca="1" si="189"/>
        <v>-6.5604150010624398</v>
      </c>
      <c r="L444" s="304">
        <f t="shared" ca="1" si="174"/>
        <v>368.17093163785984</v>
      </c>
      <c r="M444" s="306">
        <f t="shared" ca="1" si="190"/>
        <v>-1.5298365989615679</v>
      </c>
      <c r="N444" s="304">
        <f t="shared" ca="1" si="191"/>
        <v>-87.653180465145738</v>
      </c>
      <c r="P444" s="310">
        <f t="shared" ca="1" si="192"/>
        <v>23</v>
      </c>
      <c r="Q444" s="304">
        <f t="shared" ca="1" si="193"/>
        <v>0</v>
      </c>
      <c r="R444" s="306">
        <f t="shared" ca="1" si="194"/>
        <v>0</v>
      </c>
      <c r="S444" s="307">
        <f t="shared" ca="1" si="195"/>
        <v>3.0118999999999994</v>
      </c>
      <c r="T444" s="304">
        <f t="shared" ca="1" si="175"/>
        <v>29.546738999999995</v>
      </c>
      <c r="U444" s="311">
        <f t="shared" ca="1" si="176"/>
        <v>0</v>
      </c>
      <c r="V444" s="306">
        <f t="shared" ca="1" si="177"/>
        <v>1.22580391453828</v>
      </c>
      <c r="W444" s="304">
        <f t="shared" ca="1" si="178"/>
        <v>26.577255249383441</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0.97771481865905585</v>
      </c>
      <c r="AH444" s="304">
        <f t="shared" ca="1" si="202"/>
        <v>-8.8240570601418131</v>
      </c>
    </row>
    <row r="445" spans="1:34" x14ac:dyDescent="0.2">
      <c r="A445" s="347">
        <f t="shared" ca="1" si="180"/>
        <v>1E-4</v>
      </c>
      <c r="B445" s="304">
        <f t="shared" ca="1" si="181"/>
        <v>32.605700000000361</v>
      </c>
      <c r="D445" s="306">
        <f t="shared" ca="1" si="182"/>
        <v>-0.36133097955660387</v>
      </c>
      <c r="E445" s="307">
        <f t="shared" ca="1" si="183"/>
        <v>-0.99331815637295584</v>
      </c>
      <c r="F445" s="304">
        <f t="shared" ca="1" si="184"/>
        <v>1.0569962329958904</v>
      </c>
      <c r="G445" s="306">
        <f t="shared" ca="1" si="185"/>
        <v>4.2208982474021557</v>
      </c>
      <c r="H445" s="307">
        <f t="shared" ca="1" si="186"/>
        <v>-102.99330395922782</v>
      </c>
      <c r="I445" s="304">
        <f t="shared" ca="1" si="187"/>
        <v>103.0797586456857</v>
      </c>
      <c r="J445" s="306">
        <f t="shared" ca="1" si="188"/>
        <v>368.11247718340587</v>
      </c>
      <c r="K445" s="307">
        <f t="shared" ca="1" si="189"/>
        <v>-6.570714326491772</v>
      </c>
      <c r="L445" s="304">
        <f t="shared" ca="1" si="174"/>
        <v>368.17111530491349</v>
      </c>
      <c r="M445" s="306">
        <f t="shared" ca="1" si="190"/>
        <v>-1.5298369886623111</v>
      </c>
      <c r="N445" s="304">
        <f t="shared" ca="1" si="191"/>
        <v>-87.6532027933536</v>
      </c>
      <c r="P445" s="310">
        <f t="shared" ca="1" si="192"/>
        <v>23</v>
      </c>
      <c r="Q445" s="304">
        <f t="shared" ca="1" si="193"/>
        <v>0</v>
      </c>
      <c r="R445" s="306">
        <f t="shared" ca="1" si="194"/>
        <v>0</v>
      </c>
      <c r="S445" s="307">
        <f t="shared" ca="1" si="195"/>
        <v>3.0118999999999994</v>
      </c>
      <c r="T445" s="304">
        <f t="shared" ca="1" si="175"/>
        <v>29.546738999999995</v>
      </c>
      <c r="U445" s="311">
        <f t="shared" ca="1" si="176"/>
        <v>0</v>
      </c>
      <c r="V445" s="306">
        <f t="shared" ca="1" si="177"/>
        <v>1.2258051770344092</v>
      </c>
      <c r="W445" s="304">
        <f t="shared" ca="1" si="178"/>
        <v>26.577333038208295</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0.97768914767366866</v>
      </c>
      <c r="AH445" s="304">
        <f t="shared" ca="1" si="202"/>
        <v>-8.8240828876733772</v>
      </c>
    </row>
    <row r="446" spans="1:34" x14ac:dyDescent="0.2">
      <c r="A446" s="347">
        <f t="shared" ca="1" si="180"/>
        <v>1E-4</v>
      </c>
      <c r="B446" s="304">
        <f t="shared" ca="1" si="181"/>
        <v>32.605800000000364</v>
      </c>
      <c r="D446" s="306">
        <f t="shared" ca="1" si="182"/>
        <v>-0.36132860125674532</v>
      </c>
      <c r="E446" s="307">
        <f t="shared" ca="1" si="183"/>
        <v>-0.99329221006378887</v>
      </c>
      <c r="F446" s="304">
        <f t="shared" ca="1" si="184"/>
        <v>1.0569710368120604</v>
      </c>
      <c r="G446" s="306">
        <f t="shared" ca="1" si="185"/>
        <v>4.2208621145420304</v>
      </c>
      <c r="H446" s="307">
        <f t="shared" ca="1" si="186"/>
        <v>-102.99340328844882</v>
      </c>
      <c r="I446" s="304">
        <f t="shared" ca="1" si="187"/>
        <v>103.07985641204122</v>
      </c>
      <c r="J446" s="306">
        <f t="shared" ca="1" si="188"/>
        <v>368.11247718340587</v>
      </c>
      <c r="K446" s="307">
        <f t="shared" ca="1" si="189"/>
        <v>-6.5810136618541559</v>
      </c>
      <c r="L446" s="304">
        <f t="shared" ca="1" si="174"/>
        <v>368.17129926016918</v>
      </c>
      <c r="M446" s="306">
        <f t="shared" ca="1" si="190"/>
        <v>-1.5298373783589787</v>
      </c>
      <c r="N446" s="304">
        <f t="shared" ca="1" si="191"/>
        <v>-87.653225121327935</v>
      </c>
      <c r="P446" s="310">
        <f t="shared" ca="1" si="192"/>
        <v>23</v>
      </c>
      <c r="Q446" s="304">
        <f t="shared" ca="1" si="193"/>
        <v>0</v>
      </c>
      <c r="R446" s="306">
        <f t="shared" ca="1" si="194"/>
        <v>0</v>
      </c>
      <c r="S446" s="307">
        <f t="shared" ca="1" si="195"/>
        <v>3.0118999999999994</v>
      </c>
      <c r="T446" s="304">
        <f t="shared" ca="1" si="175"/>
        <v>29.546738999999995</v>
      </c>
      <c r="U446" s="311">
        <f t="shared" ca="1" si="176"/>
        <v>0</v>
      </c>
      <c r="V446" s="306">
        <f t="shared" ca="1" si="177"/>
        <v>1.2258064395330563</v>
      </c>
      <c r="W446" s="304">
        <f t="shared" ca="1" si="178"/>
        <v>26.577410825915649</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0.97766347705617207</v>
      </c>
      <c r="AH446" s="304">
        <f t="shared" ca="1" si="202"/>
        <v>-8.8241087148339261</v>
      </c>
    </row>
    <row r="447" spans="1:34" x14ac:dyDescent="0.2">
      <c r="A447" s="347">
        <f t="shared" ca="1" si="180"/>
        <v>1E-4</v>
      </c>
      <c r="B447" s="304">
        <f t="shared" ca="1" si="181"/>
        <v>32.605900000000368</v>
      </c>
      <c r="D447" s="306">
        <f t="shared" ca="1" si="182"/>
        <v>-0.36132622295746014</v>
      </c>
      <c r="E447" s="307">
        <f t="shared" ca="1" si="183"/>
        <v>-0.99326626412732644</v>
      </c>
      <c r="F447" s="304">
        <f t="shared" ca="1" si="184"/>
        <v>1.0569458410203241</v>
      </c>
      <c r="G447" s="306">
        <f t="shared" ca="1" si="185"/>
        <v>4.2208259819197345</v>
      </c>
      <c r="H447" s="307">
        <f t="shared" ca="1" si="186"/>
        <v>-102.99350261507523</v>
      </c>
      <c r="I447" s="304">
        <f t="shared" ca="1" si="187"/>
        <v>103.07995417582973</v>
      </c>
      <c r="J447" s="306">
        <f t="shared" ca="1" si="188"/>
        <v>368.11247718340587</v>
      </c>
      <c r="K447" s="307">
        <f t="shared" ca="1" si="189"/>
        <v>-6.5913130071493322</v>
      </c>
      <c r="L447" s="304">
        <f t="shared" ca="1" si="174"/>
        <v>368.17148350362737</v>
      </c>
      <c r="M447" s="306">
        <f t="shared" ca="1" si="190"/>
        <v>-1.5298377680515713</v>
      </c>
      <c r="N447" s="304">
        <f t="shared" ca="1" si="191"/>
        <v>-87.653247449068814</v>
      </c>
      <c r="P447" s="310">
        <f t="shared" ca="1" si="192"/>
        <v>23</v>
      </c>
      <c r="Q447" s="304">
        <f t="shared" ca="1" si="193"/>
        <v>0</v>
      </c>
      <c r="R447" s="306">
        <f t="shared" ca="1" si="194"/>
        <v>0</v>
      </c>
      <c r="S447" s="307">
        <f t="shared" ca="1" si="195"/>
        <v>3.0118999999999994</v>
      </c>
      <c r="T447" s="304">
        <f t="shared" ca="1" si="175"/>
        <v>29.546738999999995</v>
      </c>
      <c r="U447" s="311">
        <f t="shared" ca="1" si="176"/>
        <v>0</v>
      </c>
      <c r="V447" s="306">
        <f t="shared" ca="1" si="177"/>
        <v>1.2258077020342222</v>
      </c>
      <c r="W447" s="304">
        <f t="shared" ca="1" si="178"/>
        <v>26.577488612505547</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0.97763780680657852</v>
      </c>
      <c r="AH447" s="304">
        <f t="shared" ca="1" si="202"/>
        <v>-8.8241345416234456</v>
      </c>
    </row>
    <row r="448" spans="1:34" x14ac:dyDescent="0.2">
      <c r="A448" s="347">
        <f t="shared" ca="1" si="180"/>
        <v>1E-4</v>
      </c>
      <c r="B448" s="304">
        <f t="shared" ca="1" si="181"/>
        <v>32.606000000000371</v>
      </c>
      <c r="D448" s="306">
        <f t="shared" ca="1" si="182"/>
        <v>-0.36132384465874379</v>
      </c>
      <c r="E448" s="307">
        <f t="shared" ca="1" si="183"/>
        <v>-0.99324031856355433</v>
      </c>
      <c r="F448" s="304">
        <f t="shared" ca="1" si="184"/>
        <v>1.0569206456206668</v>
      </c>
      <c r="G448" s="306">
        <f t="shared" ca="1" si="185"/>
        <v>4.2207898495352687</v>
      </c>
      <c r="H448" s="307">
        <f t="shared" ca="1" si="186"/>
        <v>-102.99360193910708</v>
      </c>
      <c r="I448" s="304">
        <f t="shared" ca="1" si="187"/>
        <v>103.08005193705124</v>
      </c>
      <c r="J448" s="306">
        <f t="shared" ca="1" si="188"/>
        <v>368.11247718340587</v>
      </c>
      <c r="K448" s="307">
        <f t="shared" ca="1" si="189"/>
        <v>-6.6016123623770415</v>
      </c>
      <c r="L448" s="304">
        <f t="shared" ca="1" si="174"/>
        <v>368.17166803528841</v>
      </c>
      <c r="M448" s="306">
        <f t="shared" ca="1" si="190"/>
        <v>-1.5298381577400888</v>
      </c>
      <c r="N448" s="304">
        <f t="shared" ca="1" si="191"/>
        <v>-87.653269776576181</v>
      </c>
      <c r="P448" s="310">
        <f t="shared" ca="1" si="192"/>
        <v>23</v>
      </c>
      <c r="Q448" s="304">
        <f t="shared" ca="1" si="193"/>
        <v>0</v>
      </c>
      <c r="R448" s="306">
        <f t="shared" ca="1" si="194"/>
        <v>0</v>
      </c>
      <c r="S448" s="307">
        <f t="shared" ca="1" si="195"/>
        <v>3.0118999999999994</v>
      </c>
      <c r="T448" s="304">
        <f t="shared" ca="1" si="175"/>
        <v>29.546738999999995</v>
      </c>
      <c r="U448" s="311">
        <f t="shared" ca="1" si="176"/>
        <v>0</v>
      </c>
      <c r="V448" s="306">
        <f t="shared" ca="1" si="177"/>
        <v>1.225808964537906</v>
      </c>
      <c r="W448" s="304">
        <f t="shared" ca="1" si="178"/>
        <v>26.577566397977986</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0.97761213692487203</v>
      </c>
      <c r="AH448" s="304">
        <f t="shared" ca="1" si="202"/>
        <v>-8.8241603680419516</v>
      </c>
    </row>
    <row r="449" spans="1:34" x14ac:dyDescent="0.2">
      <c r="A449" s="347">
        <f t="shared" ca="1" si="180"/>
        <v>1E-4</v>
      </c>
      <c r="B449" s="304">
        <f t="shared" ca="1" si="181"/>
        <v>32.606100000000374</v>
      </c>
      <c r="D449" s="306">
        <f t="shared" ca="1" si="182"/>
        <v>-0.36132146636059886</v>
      </c>
      <c r="E449" s="307">
        <f t="shared" ca="1" si="183"/>
        <v>-0.99321437337247431</v>
      </c>
      <c r="F449" s="304">
        <f t="shared" ca="1" si="184"/>
        <v>1.0568954506130916</v>
      </c>
      <c r="G449" s="306">
        <f t="shared" ca="1" si="185"/>
        <v>4.2207537173886323</v>
      </c>
      <c r="H449" s="307">
        <f t="shared" ca="1" si="186"/>
        <v>-102.99370126054441</v>
      </c>
      <c r="I449" s="304">
        <f t="shared" ca="1" si="187"/>
        <v>103.0801496957058</v>
      </c>
      <c r="J449" s="306">
        <f t="shared" ca="1" si="188"/>
        <v>368.11247718340587</v>
      </c>
      <c r="K449" s="307">
        <f t="shared" ca="1" si="189"/>
        <v>-6.6119117275370245</v>
      </c>
      <c r="L449" s="304">
        <f t="shared" ca="1" si="174"/>
        <v>368.17185285515279</v>
      </c>
      <c r="M449" s="306">
        <f t="shared" ca="1" si="190"/>
        <v>-1.5298385474245313</v>
      </c>
      <c r="N449" s="304">
        <f t="shared" ca="1" si="191"/>
        <v>-87.653292103850077</v>
      </c>
      <c r="P449" s="310">
        <f t="shared" ca="1" si="192"/>
        <v>23</v>
      </c>
      <c r="Q449" s="304">
        <f t="shared" ca="1" si="193"/>
        <v>0</v>
      </c>
      <c r="R449" s="306">
        <f t="shared" ca="1" si="194"/>
        <v>0</v>
      </c>
      <c r="S449" s="307">
        <f t="shared" ca="1" si="195"/>
        <v>3.0118999999999994</v>
      </c>
      <c r="T449" s="304">
        <f t="shared" ca="1" si="175"/>
        <v>29.546738999999995</v>
      </c>
      <c r="U449" s="311">
        <f t="shared" ca="1" si="176"/>
        <v>0</v>
      </c>
      <c r="V449" s="306">
        <f t="shared" ca="1" si="177"/>
        <v>1.225810227044108</v>
      </c>
      <c r="W449" s="304">
        <f t="shared" ca="1" si="178"/>
        <v>26.577644182332978</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0.97758646741105792</v>
      </c>
      <c r="AH449" s="304">
        <f t="shared" ca="1" si="202"/>
        <v>-8.8241861940894424</v>
      </c>
    </row>
    <row r="450" spans="1:34" x14ac:dyDescent="0.2">
      <c r="A450" s="347">
        <f t="shared" ca="1" si="180"/>
        <v>1E-4</v>
      </c>
      <c r="B450" s="304">
        <f t="shared" ca="1" si="181"/>
        <v>32.606200000000378</v>
      </c>
      <c r="D450" s="306">
        <f t="shared" ca="1" si="182"/>
        <v>-0.36131908806302449</v>
      </c>
      <c r="E450" s="307">
        <f t="shared" ca="1" si="183"/>
        <v>-0.99318842855407929</v>
      </c>
      <c r="F450" s="304">
        <f t="shared" ca="1" si="184"/>
        <v>1.0568702559975927</v>
      </c>
      <c r="G450" s="306">
        <f t="shared" ca="1" si="185"/>
        <v>4.220717585479826</v>
      </c>
      <c r="H450" s="307">
        <f t="shared" ca="1" si="186"/>
        <v>-102.99380057938727</v>
      </c>
      <c r="I450" s="304">
        <f t="shared" ca="1" si="187"/>
        <v>103.08024745179345</v>
      </c>
      <c r="J450" s="306">
        <f t="shared" ca="1" si="188"/>
        <v>368.11247718340587</v>
      </c>
      <c r="K450" s="307">
        <f t="shared" ca="1" si="189"/>
        <v>-6.6222111026290209</v>
      </c>
      <c r="L450" s="304">
        <f t="shared" ca="1" si="174"/>
        <v>368.17203796322082</v>
      </c>
      <c r="M450" s="306">
        <f t="shared" ca="1" si="190"/>
        <v>-1.5298389371048986</v>
      </c>
      <c r="N450" s="304">
        <f t="shared" ca="1" si="191"/>
        <v>-87.653314430890489</v>
      </c>
      <c r="P450" s="310">
        <f t="shared" ca="1" si="192"/>
        <v>23</v>
      </c>
      <c r="Q450" s="304">
        <f t="shared" ca="1" si="193"/>
        <v>0</v>
      </c>
      <c r="R450" s="306">
        <f t="shared" ca="1" si="194"/>
        <v>0</v>
      </c>
      <c r="S450" s="307">
        <f t="shared" ca="1" si="195"/>
        <v>3.0118999999999994</v>
      </c>
      <c r="T450" s="304">
        <f t="shared" ca="1" si="175"/>
        <v>29.546738999999995</v>
      </c>
      <c r="U450" s="311">
        <f t="shared" ca="1" si="176"/>
        <v>0</v>
      </c>
      <c r="V450" s="306">
        <f t="shared" ca="1" si="177"/>
        <v>1.2258114895528285</v>
      </c>
      <c r="W450" s="304">
        <f t="shared" ca="1" si="178"/>
        <v>26.577721965570543</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0.97756079826512732</v>
      </c>
      <c r="AH450" s="304">
        <f t="shared" ca="1" si="202"/>
        <v>-8.8242120197659233</v>
      </c>
    </row>
    <row r="451" spans="1:34" x14ac:dyDescent="0.2">
      <c r="A451" s="347">
        <f t="shared" ca="1" si="180"/>
        <v>1E-4</v>
      </c>
      <c r="B451" s="304">
        <f t="shared" ca="1" si="181"/>
        <v>32.606300000000381</v>
      </c>
      <c r="D451" s="306">
        <f t="shared" ca="1" si="182"/>
        <v>-0.36131670976602337</v>
      </c>
      <c r="E451" s="307">
        <f t="shared" ca="1" si="183"/>
        <v>-0.99316248410836394</v>
      </c>
      <c r="F451" s="304">
        <f t="shared" ca="1" si="184"/>
        <v>1.056845061774166</v>
      </c>
      <c r="G451" s="306">
        <f t="shared" ca="1" si="185"/>
        <v>4.2206814538088491</v>
      </c>
      <c r="H451" s="307">
        <f t="shared" ca="1" si="186"/>
        <v>-102.99389989563568</v>
      </c>
      <c r="I451" s="304">
        <f t="shared" ca="1" si="187"/>
        <v>103.08034520531423</v>
      </c>
      <c r="J451" s="306">
        <f t="shared" ca="1" si="188"/>
        <v>368.11247718340587</v>
      </c>
      <c r="K451" s="307">
        <f t="shared" ca="1" si="189"/>
        <v>-6.6325104876527723</v>
      </c>
      <c r="L451" s="304">
        <f t="shared" ca="1" si="174"/>
        <v>368.17222335949293</v>
      </c>
      <c r="M451" s="306">
        <f t="shared" ca="1" si="190"/>
        <v>-1.5298393267811912</v>
      </c>
      <c r="N451" s="304">
        <f t="shared" ca="1" si="191"/>
        <v>-87.653336757697431</v>
      </c>
      <c r="P451" s="310">
        <f t="shared" ca="1" si="192"/>
        <v>23</v>
      </c>
      <c r="Q451" s="304">
        <f t="shared" ca="1" si="193"/>
        <v>0</v>
      </c>
      <c r="R451" s="306">
        <f t="shared" ca="1" si="194"/>
        <v>0</v>
      </c>
      <c r="S451" s="307">
        <f t="shared" ca="1" si="195"/>
        <v>3.0118999999999994</v>
      </c>
      <c r="T451" s="304">
        <f t="shared" ca="1" si="175"/>
        <v>29.546738999999995</v>
      </c>
      <c r="U451" s="311">
        <f t="shared" ca="1" si="176"/>
        <v>0</v>
      </c>
      <c r="V451" s="306">
        <f t="shared" ca="1" si="177"/>
        <v>1.2258127520640669</v>
      </c>
      <c r="W451" s="304">
        <f t="shared" ca="1" si="178"/>
        <v>26.577799747690683</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0.97753512948707488</v>
      </c>
      <c r="AH451" s="304">
        <f t="shared" ca="1" si="202"/>
        <v>-8.8242378450713996</v>
      </c>
    </row>
    <row r="452" spans="1:34" x14ac:dyDescent="0.2">
      <c r="A452" s="347">
        <f t="shared" ca="1" si="180"/>
        <v>1E-4</v>
      </c>
      <c r="B452" s="304">
        <f t="shared" ca="1" si="181"/>
        <v>32.606400000000384</v>
      </c>
      <c r="D452" s="306">
        <f t="shared" ca="1" si="182"/>
        <v>-0.36131433146959263</v>
      </c>
      <c r="E452" s="307">
        <f t="shared" ca="1" si="183"/>
        <v>-0.99313654003532825</v>
      </c>
      <c r="F452" s="304">
        <f t="shared" ca="1" si="184"/>
        <v>1.0568198679428116</v>
      </c>
      <c r="G452" s="306">
        <f t="shared" ca="1" si="185"/>
        <v>4.2206453223757023</v>
      </c>
      <c r="H452" s="307">
        <f t="shared" ca="1" si="186"/>
        <v>-102.99399920928968</v>
      </c>
      <c r="I452" s="304">
        <f t="shared" ca="1" si="187"/>
        <v>103.08044295626817</v>
      </c>
      <c r="J452" s="306">
        <f t="shared" ca="1" si="188"/>
        <v>368.11247718340587</v>
      </c>
      <c r="K452" s="307">
        <f t="shared" ca="1" si="189"/>
        <v>-6.6428098826080184</v>
      </c>
      <c r="L452" s="304">
        <f t="shared" ref="L452:L515" ca="1" si="203">SQRT(pos_x^2+pos_z^2)</f>
        <v>368.17240904396948</v>
      </c>
      <c r="M452" s="306">
        <f t="shared" ca="1" si="190"/>
        <v>-1.5298397164534085</v>
      </c>
      <c r="N452" s="304">
        <f t="shared" ca="1" si="191"/>
        <v>-87.653359084270875</v>
      </c>
      <c r="P452" s="310">
        <f t="shared" ca="1" si="192"/>
        <v>23</v>
      </c>
      <c r="Q452" s="304">
        <f t="shared" ca="1" si="193"/>
        <v>0</v>
      </c>
      <c r="R452" s="306">
        <f t="shared" ca="1" si="194"/>
        <v>0</v>
      </c>
      <c r="S452" s="307">
        <f t="shared" ca="1" si="195"/>
        <v>3.0118999999999994</v>
      </c>
      <c r="T452" s="304">
        <f t="shared" ref="T452:T515" ca="1" si="204">m*g</f>
        <v>29.546738999999995</v>
      </c>
      <c r="U452" s="311">
        <f t="shared" ref="U452:U515" ca="1" si="205">IF(pos_xz&lt;L_rampe,Poids*COS(Beta),0)</f>
        <v>0</v>
      </c>
      <c r="V452" s="306">
        <f t="shared" ref="V452:V515" ca="1" si="206">Rho_moyen*(20000-Alt_rampe-pos_z)/(20000+Alt_rampe+pos_z)</f>
        <v>1.2258140145778236</v>
      </c>
      <c r="W452" s="304">
        <f t="shared" ref="W452:W515" ca="1" si="207">1/2*Rho*Sref*Cx*vit_xz^2</f>
        <v>26.577877528693417</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0.97750946107690062</v>
      </c>
      <c r="AH452" s="304">
        <f t="shared" ca="1" si="202"/>
        <v>-8.8242636700058732</v>
      </c>
    </row>
    <row r="453" spans="1:34" x14ac:dyDescent="0.2">
      <c r="A453" s="347">
        <f t="shared" ref="A453:A516" ca="1" si="209">IF(B452+0.01&lt;=T_ini+ROUNDUP(Temps_fin_propu,0), 0.01, IF(K452&gt;0, 0.1, 0.0001))</f>
        <v>1E-4</v>
      </c>
      <c r="B453" s="304">
        <f t="shared" ref="B453:B516" ca="1" si="210">B452+pas</f>
        <v>32.606500000000388</v>
      </c>
      <c r="D453" s="306">
        <f t="shared" ref="D453:D516" ca="1" si="211">IF(AND(L452&lt;L_rampe,Poussee&lt;Poids*SIN(M452)),0,(-W452+Poussee)/m*COS(M452)-U452/m*SIN(M452))</f>
        <v>-0.3613119531737371</v>
      </c>
      <c r="E453" s="307">
        <f t="shared" ref="E453:E516" ca="1" si="212">IF(AND(L452&lt;L_rampe,Poussee&lt;Poids*SIN(M452)),0,(-W452+Poussee)/m*SIN(M452)+U452/m*COS(M452)-Poids/m)</f>
        <v>-0.99311059633496512</v>
      </c>
      <c r="F453" s="304">
        <f t="shared" ref="F453:F516" ca="1" si="213">SQRT(acc_x^2+acc_z^2)</f>
        <v>1.0567946745035248</v>
      </c>
      <c r="G453" s="306">
        <f t="shared" ref="G453:G516" ca="1" si="214">G452+acc_x*pas</f>
        <v>4.2206091911803849</v>
      </c>
      <c r="H453" s="307">
        <f t="shared" ref="H453:H516" ca="1" si="215">H452+acc_z*pas</f>
        <v>-102.99409852034931</v>
      </c>
      <c r="I453" s="304">
        <f t="shared" ref="I453:I516" ca="1" si="216">SQRT(vit_x^2+vit_z^2)</f>
        <v>103.08054070465529</v>
      </c>
      <c r="J453" s="306">
        <f t="shared" ref="J453:J516" ca="1" si="217">J452+0.5*(vit_x+G452)*pas*(K452&gt;=0)</f>
        <v>368.11247718340587</v>
      </c>
      <c r="K453" s="307">
        <f t="shared" ref="K453:K516" ca="1" si="218">K452+0.5*(vit_z+H452)*pas</f>
        <v>-6.6531092874944999</v>
      </c>
      <c r="L453" s="304">
        <f t="shared" ca="1" si="203"/>
        <v>368.17259501665097</v>
      </c>
      <c r="M453" s="306">
        <f t="shared" ref="M453:M516" ca="1" si="219">IF(AND(L452&gt;L_rampe,G453&gt;0),ATAN2(G453,H453),$M$4)</f>
        <v>-1.5298401061215512</v>
      </c>
      <c r="N453" s="304">
        <f t="shared" ref="N453:N516" ca="1" si="220">DEGREES(Beta)</f>
        <v>-87.653381410610862</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3.0118999999999994</v>
      </c>
      <c r="T453" s="304">
        <f t="shared" ca="1" si="204"/>
        <v>29.546738999999995</v>
      </c>
      <c r="U453" s="311">
        <f t="shared" ca="1" si="205"/>
        <v>0</v>
      </c>
      <c r="V453" s="306">
        <f t="shared" ca="1" si="206"/>
        <v>1.2258152770940984</v>
      </c>
      <c r="W453" s="304">
        <f t="shared" ca="1" si="207"/>
        <v>26.577955308578741</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0.9774837930345992</v>
      </c>
      <c r="AH453" s="304">
        <f t="shared" ref="AH453:AH516" ca="1" si="231">IF(AND(L452&lt;L_rampe,Poussee&lt;Poids*SIN(M452)), g*SIN(M452), (-W452+Poussee)/m)</f>
        <v>-8.8242894945693493</v>
      </c>
    </row>
    <row r="454" spans="1:34" x14ac:dyDescent="0.2">
      <c r="A454" s="347">
        <f t="shared" ca="1" si="209"/>
        <v>1E-4</v>
      </c>
      <c r="B454" s="304">
        <f t="shared" ca="1" si="210"/>
        <v>32.606600000000391</v>
      </c>
      <c r="D454" s="306">
        <f t="shared" ca="1" si="211"/>
        <v>-0.36130957487845344</v>
      </c>
      <c r="E454" s="307">
        <f t="shared" ca="1" si="212"/>
        <v>-0.99308465300727811</v>
      </c>
      <c r="F454" s="304">
        <f t="shared" ca="1" si="213"/>
        <v>1.0567694814563082</v>
      </c>
      <c r="G454" s="306">
        <f t="shared" ca="1" si="214"/>
        <v>4.2205730602228968</v>
      </c>
      <c r="H454" s="307">
        <f t="shared" ca="1" si="215"/>
        <v>-102.99419782881461</v>
      </c>
      <c r="I454" s="304">
        <f t="shared" ca="1" si="216"/>
        <v>103.08063845047565</v>
      </c>
      <c r="J454" s="306">
        <f t="shared" ca="1" si="217"/>
        <v>368.11247718340587</v>
      </c>
      <c r="K454" s="307">
        <f t="shared" ca="1" si="218"/>
        <v>-6.6634087023119584</v>
      </c>
      <c r="L454" s="304">
        <f t="shared" ca="1" si="203"/>
        <v>368.17278127753764</v>
      </c>
      <c r="M454" s="306">
        <f t="shared" ca="1" si="219"/>
        <v>-1.5298404957856191</v>
      </c>
      <c r="N454" s="304">
        <f t="shared" ca="1" si="220"/>
        <v>-87.65340373671738</v>
      </c>
      <c r="P454" s="310">
        <f t="shared" ca="1" si="221"/>
        <v>23</v>
      </c>
      <c r="Q454" s="304">
        <f t="shared" ca="1" si="222"/>
        <v>0</v>
      </c>
      <c r="R454" s="306">
        <f t="shared" ca="1" si="223"/>
        <v>0</v>
      </c>
      <c r="S454" s="307">
        <f t="shared" ca="1" si="224"/>
        <v>3.0118999999999994</v>
      </c>
      <c r="T454" s="304">
        <f t="shared" ca="1" si="204"/>
        <v>29.546738999999995</v>
      </c>
      <c r="U454" s="311">
        <f t="shared" ca="1" si="205"/>
        <v>0</v>
      </c>
      <c r="V454" s="306">
        <f t="shared" ca="1" si="206"/>
        <v>1.2258165396128913</v>
      </c>
      <c r="W454" s="304">
        <f t="shared" ca="1" si="207"/>
        <v>26.578033087346672</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0.97745812536017063</v>
      </c>
      <c r="AH454" s="304">
        <f t="shared" ca="1" si="231"/>
        <v>-8.8243153187618262</v>
      </c>
    </row>
    <row r="455" spans="1:34" x14ac:dyDescent="0.2">
      <c r="A455" s="347">
        <f t="shared" ca="1" si="209"/>
        <v>1E-4</v>
      </c>
      <c r="B455" s="304">
        <f t="shared" ca="1" si="210"/>
        <v>32.606700000000394</v>
      </c>
      <c r="D455" s="306">
        <f t="shared" ca="1" si="211"/>
        <v>-0.36130719658374294</v>
      </c>
      <c r="E455" s="307">
        <f t="shared" ca="1" si="212"/>
        <v>-0.99305871005225832</v>
      </c>
      <c r="F455" s="304">
        <f t="shared" ca="1" si="213"/>
        <v>1.0567442888011549</v>
      </c>
      <c r="G455" s="306">
        <f t="shared" ca="1" si="214"/>
        <v>4.220536929503238</v>
      </c>
      <c r="H455" s="307">
        <f t="shared" ca="1" si="215"/>
        <v>-102.99429713468561</v>
      </c>
      <c r="I455" s="304">
        <f t="shared" ca="1" si="216"/>
        <v>103.08073619372928</v>
      </c>
      <c r="J455" s="306">
        <f t="shared" ca="1" si="217"/>
        <v>368.11247718340587</v>
      </c>
      <c r="K455" s="307">
        <f t="shared" ca="1" si="218"/>
        <v>-6.6737081270601335</v>
      </c>
      <c r="L455" s="304">
        <f t="shared" ca="1" si="203"/>
        <v>368.17296782662993</v>
      </c>
      <c r="M455" s="306">
        <f t="shared" ca="1" si="219"/>
        <v>-1.5298408854456123</v>
      </c>
      <c r="N455" s="304">
        <f t="shared" ca="1" si="220"/>
        <v>-87.653426062590427</v>
      </c>
      <c r="P455" s="310">
        <f t="shared" ca="1" si="221"/>
        <v>23</v>
      </c>
      <c r="Q455" s="304">
        <f t="shared" ca="1" si="222"/>
        <v>0</v>
      </c>
      <c r="R455" s="306">
        <f t="shared" ca="1" si="223"/>
        <v>0</v>
      </c>
      <c r="S455" s="307">
        <f t="shared" ca="1" si="224"/>
        <v>3.0118999999999994</v>
      </c>
      <c r="T455" s="304">
        <f t="shared" ca="1" si="204"/>
        <v>29.546738999999995</v>
      </c>
      <c r="U455" s="311">
        <f t="shared" ca="1" si="205"/>
        <v>0</v>
      </c>
      <c r="V455" s="306">
        <f t="shared" ca="1" si="206"/>
        <v>1.2258178021342023</v>
      </c>
      <c r="W455" s="304">
        <f t="shared" ca="1" si="207"/>
        <v>26.578110864997232</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0.97743245805360779</v>
      </c>
      <c r="AH455" s="304">
        <f t="shared" ca="1" si="231"/>
        <v>-8.8243411425833127</v>
      </c>
    </row>
    <row r="456" spans="1:34" x14ac:dyDescent="0.2">
      <c r="A456" s="347">
        <f t="shared" ca="1" si="209"/>
        <v>1E-4</v>
      </c>
      <c r="B456" s="304">
        <f t="shared" ca="1" si="210"/>
        <v>32.606800000000398</v>
      </c>
      <c r="D456" s="306">
        <f t="shared" ca="1" si="211"/>
        <v>-0.36130481828960631</v>
      </c>
      <c r="E456" s="307">
        <f t="shared" ca="1" si="212"/>
        <v>-0.99303276746990043</v>
      </c>
      <c r="F456" s="304">
        <f t="shared" ca="1" si="213"/>
        <v>1.0567190965380604</v>
      </c>
      <c r="G456" s="306">
        <f t="shared" ca="1" si="214"/>
        <v>4.2205007990214094</v>
      </c>
      <c r="H456" s="307">
        <f t="shared" ca="1" si="215"/>
        <v>-102.99439643796235</v>
      </c>
      <c r="I456" s="304">
        <f t="shared" ca="1" si="216"/>
        <v>103.08083393441622</v>
      </c>
      <c r="J456" s="306">
        <f t="shared" ca="1" si="217"/>
        <v>368.11247718340587</v>
      </c>
      <c r="K456" s="307">
        <f t="shared" ca="1" si="218"/>
        <v>-6.684007561738766</v>
      </c>
      <c r="L456" s="304">
        <f t="shared" ca="1" si="203"/>
        <v>368.17315466392836</v>
      </c>
      <c r="M456" s="306">
        <f t="shared" ca="1" si="219"/>
        <v>-1.5298412751015307</v>
      </c>
      <c r="N456" s="304">
        <f t="shared" ca="1" si="220"/>
        <v>-87.653448388230018</v>
      </c>
      <c r="P456" s="310">
        <f t="shared" ca="1" si="221"/>
        <v>23</v>
      </c>
      <c r="Q456" s="304">
        <f t="shared" ca="1" si="222"/>
        <v>0</v>
      </c>
      <c r="R456" s="306">
        <f t="shared" ca="1" si="223"/>
        <v>0</v>
      </c>
      <c r="S456" s="307">
        <f t="shared" ca="1" si="224"/>
        <v>3.0118999999999994</v>
      </c>
      <c r="T456" s="304">
        <f t="shared" ca="1" si="204"/>
        <v>29.546738999999995</v>
      </c>
      <c r="U456" s="311">
        <f t="shared" ca="1" si="205"/>
        <v>0</v>
      </c>
      <c r="V456" s="306">
        <f t="shared" ca="1" si="206"/>
        <v>1.2258190646580318</v>
      </c>
      <c r="W456" s="304">
        <f t="shared" ca="1" si="207"/>
        <v>26.578188641530435</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0.97740679111490714</v>
      </c>
      <c r="AH456" s="304">
        <f t="shared" ca="1" si="231"/>
        <v>-8.8243669660338124</v>
      </c>
    </row>
    <row r="457" spans="1:34" x14ac:dyDescent="0.2">
      <c r="A457" s="347">
        <f t="shared" ca="1" si="209"/>
        <v>1E-4</v>
      </c>
      <c r="B457" s="304">
        <f t="shared" ca="1" si="210"/>
        <v>32.606900000000401</v>
      </c>
      <c r="D457" s="306">
        <f t="shared" ca="1" si="211"/>
        <v>-0.36130243999604467</v>
      </c>
      <c r="E457" s="307">
        <f t="shared" ca="1" si="212"/>
        <v>-0.99300682526019912</v>
      </c>
      <c r="F457" s="304">
        <f t="shared" ca="1" si="213"/>
        <v>1.056693904667021</v>
      </c>
      <c r="G457" s="306">
        <f t="shared" ca="1" si="214"/>
        <v>4.2204646687774101</v>
      </c>
      <c r="H457" s="307">
        <f t="shared" ca="1" si="215"/>
        <v>-102.99449573864487</v>
      </c>
      <c r="I457" s="304">
        <f t="shared" ca="1" si="216"/>
        <v>103.08093167253648</v>
      </c>
      <c r="J457" s="306">
        <f t="shared" ca="1" si="217"/>
        <v>368.11247718340587</v>
      </c>
      <c r="K457" s="307">
        <f t="shared" ca="1" si="218"/>
        <v>-6.6943070063475965</v>
      </c>
      <c r="L457" s="304">
        <f t="shared" ca="1" si="203"/>
        <v>368.17334178943315</v>
      </c>
      <c r="M457" s="306">
        <f t="shared" ca="1" si="219"/>
        <v>-1.5298416647533746</v>
      </c>
      <c r="N457" s="304">
        <f t="shared" ca="1" si="220"/>
        <v>-87.653470713636153</v>
      </c>
      <c r="P457" s="310">
        <f t="shared" ca="1" si="221"/>
        <v>23</v>
      </c>
      <c r="Q457" s="304">
        <f t="shared" ca="1" si="222"/>
        <v>0</v>
      </c>
      <c r="R457" s="306">
        <f t="shared" ca="1" si="223"/>
        <v>0</v>
      </c>
      <c r="S457" s="307">
        <f t="shared" ca="1" si="224"/>
        <v>3.0118999999999994</v>
      </c>
      <c r="T457" s="304">
        <f t="shared" ca="1" si="204"/>
        <v>29.546738999999995</v>
      </c>
      <c r="U457" s="311">
        <f t="shared" ca="1" si="205"/>
        <v>0</v>
      </c>
      <c r="V457" s="306">
        <f t="shared" ca="1" si="206"/>
        <v>1.2258203271843784</v>
      </c>
      <c r="W457" s="304">
        <f t="shared" ca="1" si="207"/>
        <v>26.578266416946249</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0.97738112454406334</v>
      </c>
      <c r="AH457" s="304">
        <f t="shared" ca="1" si="231"/>
        <v>-8.8243927891133307</v>
      </c>
    </row>
    <row r="458" spans="1:34" x14ac:dyDescent="0.2">
      <c r="A458" s="347">
        <f t="shared" ca="1" si="209"/>
        <v>1E-4</v>
      </c>
      <c r="B458" s="304">
        <f t="shared" ca="1" si="210"/>
        <v>32.607000000000404</v>
      </c>
      <c r="D458" s="306">
        <f t="shared" ca="1" si="211"/>
        <v>-0.36130006170305634</v>
      </c>
      <c r="E458" s="307">
        <f t="shared" ca="1" si="212"/>
        <v>-0.99298088342316326</v>
      </c>
      <c r="F458" s="304">
        <f t="shared" ca="1" si="213"/>
        <v>1.0566687131880446</v>
      </c>
      <c r="G458" s="306">
        <f t="shared" ca="1" si="214"/>
        <v>4.2204285387712401</v>
      </c>
      <c r="H458" s="307">
        <f t="shared" ca="1" si="215"/>
        <v>-102.99459503673322</v>
      </c>
      <c r="I458" s="304">
        <f t="shared" ca="1" si="216"/>
        <v>103.08102940809015</v>
      </c>
      <c r="J458" s="306">
        <f t="shared" ca="1" si="217"/>
        <v>368.11247718340587</v>
      </c>
      <c r="K458" s="307">
        <f t="shared" ca="1" si="218"/>
        <v>-6.7046064608863656</v>
      </c>
      <c r="L458" s="304">
        <f t="shared" ca="1" si="203"/>
        <v>368.17352920314477</v>
      </c>
      <c r="M458" s="306">
        <f t="shared" ca="1" si="219"/>
        <v>-1.529842054401144</v>
      </c>
      <c r="N458" s="304">
        <f t="shared" ca="1" si="220"/>
        <v>-87.653493038808833</v>
      </c>
      <c r="P458" s="310">
        <f t="shared" ca="1" si="221"/>
        <v>23</v>
      </c>
      <c r="Q458" s="304">
        <f t="shared" ca="1" si="222"/>
        <v>0</v>
      </c>
      <c r="R458" s="306">
        <f t="shared" ca="1" si="223"/>
        <v>0</v>
      </c>
      <c r="S458" s="307">
        <f t="shared" ca="1" si="224"/>
        <v>3.0118999999999994</v>
      </c>
      <c r="T458" s="304">
        <f t="shared" ca="1" si="204"/>
        <v>29.546738999999995</v>
      </c>
      <c r="U458" s="311">
        <f t="shared" ca="1" si="205"/>
        <v>0</v>
      </c>
      <c r="V458" s="306">
        <f t="shared" ca="1" si="206"/>
        <v>1.2258215897132438</v>
      </c>
      <c r="W458" s="304">
        <f t="shared" ca="1" si="207"/>
        <v>26.578344191244753</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0.97735545834108706</v>
      </c>
      <c r="AH458" s="304">
        <f t="shared" ca="1" si="231"/>
        <v>-8.8244186118218586</v>
      </c>
    </row>
    <row r="459" spans="1:34" x14ac:dyDescent="0.2">
      <c r="A459" s="347">
        <f t="shared" ca="1" si="209"/>
        <v>1E-4</v>
      </c>
      <c r="B459" s="304">
        <f t="shared" ca="1" si="210"/>
        <v>32.607100000000408</v>
      </c>
      <c r="D459" s="306">
        <f t="shared" ca="1" si="211"/>
        <v>-0.36129768341064317</v>
      </c>
      <c r="E459" s="307">
        <f t="shared" ca="1" si="212"/>
        <v>-0.99295494195876977</v>
      </c>
      <c r="F459" s="304">
        <f t="shared" ca="1" si="213"/>
        <v>1.056643522101111</v>
      </c>
      <c r="G459" s="306">
        <f t="shared" ca="1" si="214"/>
        <v>4.2203924090028995</v>
      </c>
      <c r="H459" s="307">
        <f t="shared" ca="1" si="215"/>
        <v>-102.99469433222741</v>
      </c>
      <c r="I459" s="304">
        <f t="shared" ca="1" si="216"/>
        <v>103.08112714107722</v>
      </c>
      <c r="J459" s="306">
        <f t="shared" ca="1" si="217"/>
        <v>368.11247718340587</v>
      </c>
      <c r="K459" s="307">
        <f t="shared" ca="1" si="218"/>
        <v>-6.714905925354814</v>
      </c>
      <c r="L459" s="304">
        <f t="shared" ca="1" si="203"/>
        <v>368.1737169050636</v>
      </c>
      <c r="M459" s="306">
        <f t="shared" ca="1" si="219"/>
        <v>-1.5298424440448386</v>
      </c>
      <c r="N459" s="304">
        <f t="shared" ca="1" si="220"/>
        <v>-87.653515363748056</v>
      </c>
      <c r="P459" s="310">
        <f t="shared" ca="1" si="221"/>
        <v>23</v>
      </c>
      <c r="Q459" s="304">
        <f t="shared" ca="1" si="222"/>
        <v>0</v>
      </c>
      <c r="R459" s="306">
        <f t="shared" ca="1" si="223"/>
        <v>0</v>
      </c>
      <c r="S459" s="307">
        <f t="shared" ca="1" si="224"/>
        <v>3.0118999999999994</v>
      </c>
      <c r="T459" s="304">
        <f t="shared" ca="1" si="204"/>
        <v>29.546738999999995</v>
      </c>
      <c r="U459" s="311">
        <f t="shared" ca="1" si="205"/>
        <v>0</v>
      </c>
      <c r="V459" s="306">
        <f t="shared" ca="1" si="206"/>
        <v>1.2258228522446266</v>
      </c>
      <c r="W459" s="304">
        <f t="shared" ca="1" si="207"/>
        <v>26.578421964425896</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0.97732979250594632</v>
      </c>
      <c r="AH459" s="304">
        <f t="shared" ca="1" si="231"/>
        <v>-8.824444434159421</v>
      </c>
    </row>
    <row r="460" spans="1:34" x14ac:dyDescent="0.2">
      <c r="A460" s="347">
        <f t="shared" ca="1" si="209"/>
        <v>1E-4</v>
      </c>
      <c r="B460" s="304">
        <f t="shared" ca="1" si="210"/>
        <v>32.607200000000411</v>
      </c>
      <c r="D460" s="306">
        <f t="shared" ca="1" si="211"/>
        <v>-0.36129530511880709</v>
      </c>
      <c r="E460" s="307">
        <f t="shared" ca="1" si="212"/>
        <v>-0.99292900086703462</v>
      </c>
      <c r="F460" s="304">
        <f t="shared" ca="1" si="213"/>
        <v>1.0566183314062365</v>
      </c>
      <c r="G460" s="306">
        <f t="shared" ca="1" si="214"/>
        <v>4.2203562794723872</v>
      </c>
      <c r="H460" s="307">
        <f t="shared" ca="1" si="215"/>
        <v>-102.9947936251275</v>
      </c>
      <c r="I460" s="304">
        <f t="shared" ca="1" si="216"/>
        <v>103.08122487149775</v>
      </c>
      <c r="J460" s="306">
        <f t="shared" ca="1" si="217"/>
        <v>368.11247718340587</v>
      </c>
      <c r="K460" s="307">
        <f t="shared" ca="1" si="218"/>
        <v>-6.7252053997526815</v>
      </c>
      <c r="L460" s="304">
        <f t="shared" ca="1" si="203"/>
        <v>368.17390489518999</v>
      </c>
      <c r="M460" s="306">
        <f t="shared" ca="1" si="219"/>
        <v>-1.5298428336844589</v>
      </c>
      <c r="N460" s="304">
        <f t="shared" ca="1" si="220"/>
        <v>-87.653537688453824</v>
      </c>
      <c r="P460" s="310">
        <f t="shared" ca="1" si="221"/>
        <v>23</v>
      </c>
      <c r="Q460" s="304">
        <f t="shared" ca="1" si="222"/>
        <v>0</v>
      </c>
      <c r="R460" s="306">
        <f t="shared" ca="1" si="223"/>
        <v>0</v>
      </c>
      <c r="S460" s="307">
        <f t="shared" ca="1" si="224"/>
        <v>3.0118999999999994</v>
      </c>
      <c r="T460" s="304">
        <f t="shared" ca="1" si="204"/>
        <v>29.546738999999995</v>
      </c>
      <c r="U460" s="311">
        <f t="shared" ca="1" si="205"/>
        <v>0</v>
      </c>
      <c r="V460" s="306">
        <f t="shared" ca="1" si="206"/>
        <v>1.2258241147785278</v>
      </c>
      <c r="W460" s="304">
        <f t="shared" ca="1" si="207"/>
        <v>26.578499736489736</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0.97730412703866953</v>
      </c>
      <c r="AH460" s="304">
        <f t="shared" ca="1" si="231"/>
        <v>-8.8244702561260002</v>
      </c>
    </row>
    <row r="461" spans="1:34" x14ac:dyDescent="0.2">
      <c r="A461" s="347">
        <f t="shared" ca="1" si="209"/>
        <v>1E-4</v>
      </c>
      <c r="B461" s="304">
        <f t="shared" ca="1" si="210"/>
        <v>32.607300000000414</v>
      </c>
      <c r="D461" s="306">
        <f t="shared" ca="1" si="211"/>
        <v>-0.36129292682754582</v>
      </c>
      <c r="E461" s="307">
        <f t="shared" ca="1" si="212"/>
        <v>-0.99290306014793828</v>
      </c>
      <c r="F461" s="304">
        <f t="shared" ca="1" si="213"/>
        <v>1.0565931411034026</v>
      </c>
      <c r="G461" s="306">
        <f t="shared" ca="1" si="214"/>
        <v>4.2203201501797043</v>
      </c>
      <c r="H461" s="307">
        <f t="shared" ca="1" si="215"/>
        <v>-102.99489291543351</v>
      </c>
      <c r="I461" s="304">
        <f t="shared" ca="1" si="216"/>
        <v>103.08132259935176</v>
      </c>
      <c r="J461" s="306">
        <f t="shared" ca="1" si="217"/>
        <v>368.11247718340587</v>
      </c>
      <c r="K461" s="307">
        <f t="shared" ca="1" si="218"/>
        <v>-6.7355048840797096</v>
      </c>
      <c r="L461" s="304">
        <f t="shared" ca="1" si="203"/>
        <v>368.17409317352434</v>
      </c>
      <c r="M461" s="306">
        <f t="shared" ca="1" si="219"/>
        <v>-1.5298432233200048</v>
      </c>
      <c r="N461" s="304">
        <f t="shared" ca="1" si="220"/>
        <v>-87.65356001292615</v>
      </c>
      <c r="P461" s="310">
        <f t="shared" ca="1" si="221"/>
        <v>23</v>
      </c>
      <c r="Q461" s="304">
        <f t="shared" ca="1" si="222"/>
        <v>0</v>
      </c>
      <c r="R461" s="306">
        <f t="shared" ca="1" si="223"/>
        <v>0</v>
      </c>
      <c r="S461" s="307">
        <f t="shared" ca="1" si="224"/>
        <v>3.0118999999999994</v>
      </c>
      <c r="T461" s="304">
        <f t="shared" ca="1" si="204"/>
        <v>29.546738999999995</v>
      </c>
      <c r="U461" s="311">
        <f t="shared" ca="1" si="205"/>
        <v>0</v>
      </c>
      <c r="V461" s="306">
        <f t="shared" ca="1" si="206"/>
        <v>1.2258253773149468</v>
      </c>
      <c r="W461" s="304">
        <f t="shared" ca="1" si="207"/>
        <v>26.578577507436247</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0.97727846193922652</v>
      </c>
      <c r="AH461" s="304">
        <f t="shared" ca="1" si="231"/>
        <v>-8.8244960777216175</v>
      </c>
    </row>
    <row r="462" spans="1:34" x14ac:dyDescent="0.2">
      <c r="A462" s="347">
        <f t="shared" ca="1" si="209"/>
        <v>1E-4</v>
      </c>
      <c r="B462" s="304">
        <f t="shared" ca="1" si="210"/>
        <v>32.607400000000418</v>
      </c>
      <c r="D462" s="306">
        <f t="shared" ca="1" si="211"/>
        <v>-0.36129054853686171</v>
      </c>
      <c r="E462" s="307">
        <f t="shared" ca="1" si="212"/>
        <v>-0.99287711980148785</v>
      </c>
      <c r="F462" s="304">
        <f t="shared" ca="1" si="213"/>
        <v>1.0565679511926171</v>
      </c>
      <c r="G462" s="306">
        <f t="shared" ca="1" si="214"/>
        <v>4.2202840211248507</v>
      </c>
      <c r="H462" s="307">
        <f t="shared" ca="1" si="215"/>
        <v>-102.99499220314549</v>
      </c>
      <c r="I462" s="304">
        <f t="shared" ca="1" si="216"/>
        <v>103.0814203246393</v>
      </c>
      <c r="J462" s="306">
        <f t="shared" ca="1" si="217"/>
        <v>368.11247718340587</v>
      </c>
      <c r="K462" s="307">
        <f t="shared" ca="1" si="218"/>
        <v>-6.745804378335639</v>
      </c>
      <c r="L462" s="304">
        <f t="shared" ca="1" si="203"/>
        <v>368.1742817400671</v>
      </c>
      <c r="M462" s="306">
        <f t="shared" ca="1" si="219"/>
        <v>-1.5298436129514763</v>
      </c>
      <c r="N462" s="304">
        <f t="shared" ca="1" si="220"/>
        <v>-87.653582337165034</v>
      </c>
      <c r="P462" s="310">
        <f t="shared" ca="1" si="221"/>
        <v>23</v>
      </c>
      <c r="Q462" s="304">
        <f t="shared" ca="1" si="222"/>
        <v>0</v>
      </c>
      <c r="R462" s="306">
        <f t="shared" ca="1" si="223"/>
        <v>0</v>
      </c>
      <c r="S462" s="307">
        <f t="shared" ca="1" si="224"/>
        <v>3.0118999999999994</v>
      </c>
      <c r="T462" s="304">
        <f t="shared" ca="1" si="204"/>
        <v>29.546738999999995</v>
      </c>
      <c r="U462" s="311">
        <f t="shared" ca="1" si="205"/>
        <v>0</v>
      </c>
      <c r="V462" s="306">
        <f t="shared" ca="1" si="206"/>
        <v>1.2258266398538837</v>
      </c>
      <c r="W462" s="304">
        <f t="shared" ca="1" si="207"/>
        <v>26.578655277265458</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0.97725279720763147</v>
      </c>
      <c r="AH462" s="304">
        <f t="shared" ca="1" si="231"/>
        <v>-8.8245218989462639</v>
      </c>
    </row>
    <row r="463" spans="1:34" x14ac:dyDescent="0.2">
      <c r="A463" s="347">
        <f t="shared" ca="1" si="209"/>
        <v>1E-4</v>
      </c>
      <c r="B463" s="304">
        <f t="shared" ca="1" si="210"/>
        <v>32.607500000000421</v>
      </c>
      <c r="D463" s="306">
        <f t="shared" ca="1" si="211"/>
        <v>-0.36128817024675397</v>
      </c>
      <c r="E463" s="307">
        <f t="shared" ca="1" si="212"/>
        <v>-0.99285117982767623</v>
      </c>
      <c r="F463" s="304">
        <f t="shared" ca="1" si="213"/>
        <v>1.0565427616738738</v>
      </c>
      <c r="G463" s="306">
        <f t="shared" ca="1" si="214"/>
        <v>4.2202478923078264</v>
      </c>
      <c r="H463" s="307">
        <f t="shared" ca="1" si="215"/>
        <v>-102.99509148826347</v>
      </c>
      <c r="I463" s="304">
        <f t="shared" ca="1" si="216"/>
        <v>103.08151804736042</v>
      </c>
      <c r="J463" s="306">
        <f t="shared" ca="1" si="217"/>
        <v>368.11247718340587</v>
      </c>
      <c r="K463" s="307">
        <f t="shared" ca="1" si="218"/>
        <v>-6.7561038825202093</v>
      </c>
      <c r="L463" s="304">
        <f t="shared" ca="1" si="203"/>
        <v>368.17447059481856</v>
      </c>
      <c r="M463" s="306">
        <f t="shared" ca="1" si="219"/>
        <v>-1.5298440025788735</v>
      </c>
      <c r="N463" s="304">
        <f t="shared" ca="1" si="220"/>
        <v>-87.653604661170476</v>
      </c>
      <c r="P463" s="310">
        <f t="shared" ca="1" si="221"/>
        <v>23</v>
      </c>
      <c r="Q463" s="304">
        <f t="shared" ca="1" si="222"/>
        <v>0</v>
      </c>
      <c r="R463" s="306">
        <f t="shared" ca="1" si="223"/>
        <v>0</v>
      </c>
      <c r="S463" s="307">
        <f t="shared" ca="1" si="224"/>
        <v>3.0118999999999994</v>
      </c>
      <c r="T463" s="304">
        <f t="shared" ca="1" si="204"/>
        <v>29.546738999999995</v>
      </c>
      <c r="U463" s="311">
        <f t="shared" ca="1" si="205"/>
        <v>0</v>
      </c>
      <c r="V463" s="306">
        <f t="shared" ca="1" si="206"/>
        <v>1.225827902395338</v>
      </c>
      <c r="W463" s="304">
        <f t="shared" ca="1" si="207"/>
        <v>26.578733045977387</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0.97722713284387197</v>
      </c>
      <c r="AH463" s="304">
        <f t="shared" ca="1" si="231"/>
        <v>-8.8245477197999485</v>
      </c>
    </row>
    <row r="464" spans="1:34" x14ac:dyDescent="0.2">
      <c r="A464" s="347">
        <f t="shared" ca="1" si="209"/>
        <v>1E-4</v>
      </c>
      <c r="B464" s="304">
        <f t="shared" ca="1" si="210"/>
        <v>32.607600000000424</v>
      </c>
      <c r="D464" s="306">
        <f t="shared" ca="1" si="211"/>
        <v>-0.36128579195722343</v>
      </c>
      <c r="E464" s="307">
        <f t="shared" ca="1" si="212"/>
        <v>-0.99282524022649454</v>
      </c>
      <c r="F464" s="304">
        <f t="shared" ca="1" si="213"/>
        <v>1.0565175725471654</v>
      </c>
      <c r="G464" s="306">
        <f t="shared" ca="1" si="214"/>
        <v>4.2202117637286305</v>
      </c>
      <c r="H464" s="307">
        <f t="shared" ca="1" si="215"/>
        <v>-102.99519077078749</v>
      </c>
      <c r="I464" s="304">
        <f t="shared" ca="1" si="216"/>
        <v>103.08161576751512</v>
      </c>
      <c r="J464" s="306">
        <f t="shared" ca="1" si="217"/>
        <v>368.11247718340587</v>
      </c>
      <c r="K464" s="307">
        <f t="shared" ca="1" si="218"/>
        <v>-6.7664033966331623</v>
      </c>
      <c r="L464" s="304">
        <f t="shared" ca="1" si="203"/>
        <v>368.17465973777922</v>
      </c>
      <c r="M464" s="306">
        <f t="shared" ca="1" si="219"/>
        <v>-1.5298443922021967</v>
      </c>
      <c r="N464" s="304">
        <f t="shared" ca="1" si="220"/>
        <v>-87.653626984942505</v>
      </c>
      <c r="P464" s="310">
        <f t="shared" ca="1" si="221"/>
        <v>23</v>
      </c>
      <c r="Q464" s="304">
        <f t="shared" ca="1" si="222"/>
        <v>0</v>
      </c>
      <c r="R464" s="306">
        <f t="shared" ca="1" si="223"/>
        <v>0</v>
      </c>
      <c r="S464" s="307">
        <f t="shared" ca="1" si="224"/>
        <v>3.0118999999999994</v>
      </c>
      <c r="T464" s="304">
        <f t="shared" ca="1" si="204"/>
        <v>29.546738999999995</v>
      </c>
      <c r="U464" s="311">
        <f t="shared" ca="1" si="205"/>
        <v>0</v>
      </c>
      <c r="V464" s="306">
        <f t="shared" ca="1" si="206"/>
        <v>1.2258291649393107</v>
      </c>
      <c r="W464" s="304">
        <f t="shared" ca="1" si="207"/>
        <v>26.578810813572026</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0.97720146884794801</v>
      </c>
      <c r="AH464" s="304">
        <f t="shared" ca="1" si="231"/>
        <v>-8.8245735402826764</v>
      </c>
    </row>
    <row r="465" spans="1:34" x14ac:dyDescent="0.2">
      <c r="A465" s="347">
        <f t="shared" ca="1" si="209"/>
        <v>1E-4</v>
      </c>
      <c r="B465" s="304">
        <f t="shared" ca="1" si="210"/>
        <v>32.607700000000428</v>
      </c>
      <c r="D465" s="306">
        <f t="shared" ca="1" si="211"/>
        <v>-0.36128341366826894</v>
      </c>
      <c r="E465" s="307">
        <f t="shared" ca="1" si="212"/>
        <v>-0.99279930099794811</v>
      </c>
      <c r="F465" s="304">
        <f t="shared" ca="1" si="213"/>
        <v>1.0564923838124969</v>
      </c>
      <c r="G465" s="306">
        <f t="shared" ca="1" si="214"/>
        <v>4.2201756353872639</v>
      </c>
      <c r="H465" s="307">
        <f t="shared" ca="1" si="215"/>
        <v>-102.99529005071759</v>
      </c>
      <c r="I465" s="304">
        <f t="shared" ca="1" si="216"/>
        <v>103.08171348510346</v>
      </c>
      <c r="J465" s="306">
        <f t="shared" ca="1" si="217"/>
        <v>368.11247718340587</v>
      </c>
      <c r="K465" s="307">
        <f t="shared" ca="1" si="218"/>
        <v>-6.7767029206742375</v>
      </c>
      <c r="L465" s="304">
        <f t="shared" ca="1" si="203"/>
        <v>368.17484916894932</v>
      </c>
      <c r="M465" s="306">
        <f t="shared" ca="1" si="219"/>
        <v>-1.5298447818214456</v>
      </c>
      <c r="N465" s="304">
        <f t="shared" ca="1" si="220"/>
        <v>-87.653649308481079</v>
      </c>
      <c r="P465" s="310">
        <f t="shared" ca="1" si="221"/>
        <v>23</v>
      </c>
      <c r="Q465" s="304">
        <f t="shared" ca="1" si="222"/>
        <v>0</v>
      </c>
      <c r="R465" s="306">
        <f t="shared" ca="1" si="223"/>
        <v>0</v>
      </c>
      <c r="S465" s="307">
        <f t="shared" ca="1" si="224"/>
        <v>3.0118999999999994</v>
      </c>
      <c r="T465" s="304">
        <f t="shared" ca="1" si="204"/>
        <v>29.546738999999995</v>
      </c>
      <c r="U465" s="311">
        <f t="shared" ca="1" si="205"/>
        <v>0</v>
      </c>
      <c r="V465" s="306">
        <f t="shared" ca="1" si="206"/>
        <v>1.225830427485801</v>
      </c>
      <c r="W465" s="304">
        <f t="shared" ca="1" si="207"/>
        <v>26.578888580049401</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0.97717580521985603</v>
      </c>
      <c r="AH465" s="304">
        <f t="shared" ca="1" si="231"/>
        <v>-8.8245993603944459</v>
      </c>
    </row>
    <row r="466" spans="1:34" x14ac:dyDescent="0.2">
      <c r="A466" s="347">
        <f t="shared" ca="1" si="209"/>
        <v>1E-4</v>
      </c>
      <c r="B466" s="304">
        <f t="shared" ca="1" si="210"/>
        <v>32.607800000000431</v>
      </c>
      <c r="D466" s="306">
        <f t="shared" ca="1" si="211"/>
        <v>-0.36128103537989348</v>
      </c>
      <c r="E466" s="307">
        <f t="shared" ca="1" si="212"/>
        <v>-0.99277336214202805</v>
      </c>
      <c r="F466" s="304">
        <f t="shared" ca="1" si="213"/>
        <v>1.0564671954698612</v>
      </c>
      <c r="G466" s="306">
        <f t="shared" ca="1" si="214"/>
        <v>4.2201395072837258</v>
      </c>
      <c r="H466" s="307">
        <f t="shared" ca="1" si="215"/>
        <v>-102.9953893280538</v>
      </c>
      <c r="I466" s="304">
        <f t="shared" ca="1" si="216"/>
        <v>103.08181120012549</v>
      </c>
      <c r="J466" s="306">
        <f t="shared" ca="1" si="217"/>
        <v>368.11247718340587</v>
      </c>
      <c r="K466" s="307">
        <f t="shared" ca="1" si="218"/>
        <v>-6.7870024546431758</v>
      </c>
      <c r="L466" s="304">
        <f t="shared" ca="1" si="203"/>
        <v>368.17503888832937</v>
      </c>
      <c r="M466" s="306">
        <f t="shared" ca="1" si="219"/>
        <v>-1.5298451714366201</v>
      </c>
      <c r="N466" s="304">
        <f t="shared" ca="1" si="220"/>
        <v>-87.65367163178621</v>
      </c>
      <c r="P466" s="310">
        <f t="shared" ca="1" si="221"/>
        <v>23</v>
      </c>
      <c r="Q466" s="304">
        <f t="shared" ca="1" si="222"/>
        <v>0</v>
      </c>
      <c r="R466" s="306">
        <f t="shared" ca="1" si="223"/>
        <v>0</v>
      </c>
      <c r="S466" s="307">
        <f t="shared" ca="1" si="224"/>
        <v>3.0118999999999994</v>
      </c>
      <c r="T466" s="304">
        <f t="shared" ca="1" si="204"/>
        <v>29.546738999999995</v>
      </c>
      <c r="U466" s="311">
        <f t="shared" ca="1" si="205"/>
        <v>0</v>
      </c>
      <c r="V466" s="306">
        <f t="shared" ca="1" si="206"/>
        <v>1.2258316900348092</v>
      </c>
      <c r="W466" s="304">
        <f t="shared" ca="1" si="207"/>
        <v>26.578966345409523</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0.97715014195958894</v>
      </c>
      <c r="AH466" s="304">
        <f t="shared" ca="1" si="231"/>
        <v>-8.824625180135266</v>
      </c>
    </row>
    <row r="467" spans="1:34" x14ac:dyDescent="0.2">
      <c r="A467" s="347">
        <f t="shared" ca="1" si="209"/>
        <v>1E-4</v>
      </c>
      <c r="B467" s="304">
        <f t="shared" ca="1" si="210"/>
        <v>32.607900000000434</v>
      </c>
      <c r="D467" s="306">
        <f t="shared" ca="1" si="211"/>
        <v>-0.361278657092098</v>
      </c>
      <c r="E467" s="307">
        <f t="shared" ca="1" si="212"/>
        <v>-0.99274742365873081</v>
      </c>
      <c r="F467" s="304">
        <f t="shared" ca="1" si="213"/>
        <v>1.0564420075192567</v>
      </c>
      <c r="G467" s="306">
        <f t="shared" ca="1" si="214"/>
        <v>4.2201033794180169</v>
      </c>
      <c r="H467" s="307">
        <f t="shared" ca="1" si="215"/>
        <v>-102.99548860279617</v>
      </c>
      <c r="I467" s="304">
        <f t="shared" ca="1" si="216"/>
        <v>103.08190891258123</v>
      </c>
      <c r="J467" s="306">
        <f t="shared" ca="1" si="217"/>
        <v>368.11247718340587</v>
      </c>
      <c r="K467" s="307">
        <f t="shared" ca="1" si="218"/>
        <v>-6.7973019985397185</v>
      </c>
      <c r="L467" s="304">
        <f t="shared" ca="1" si="203"/>
        <v>368.1752288959197</v>
      </c>
      <c r="M467" s="306">
        <f t="shared" ca="1" si="219"/>
        <v>-1.5298455610477208</v>
      </c>
      <c r="N467" s="304">
        <f t="shared" ca="1" si="220"/>
        <v>-87.653693954857943</v>
      </c>
      <c r="P467" s="310">
        <f t="shared" ca="1" si="221"/>
        <v>23</v>
      </c>
      <c r="Q467" s="304">
        <f t="shared" ca="1" si="222"/>
        <v>0</v>
      </c>
      <c r="R467" s="306">
        <f t="shared" ca="1" si="223"/>
        <v>0</v>
      </c>
      <c r="S467" s="307">
        <f t="shared" ca="1" si="224"/>
        <v>3.0118999999999994</v>
      </c>
      <c r="T467" s="304">
        <f t="shared" ca="1" si="204"/>
        <v>29.546738999999995</v>
      </c>
      <c r="U467" s="311">
        <f t="shared" ca="1" si="205"/>
        <v>0</v>
      </c>
      <c r="V467" s="306">
        <f t="shared" ca="1" si="206"/>
        <v>1.2258329525863352</v>
      </c>
      <c r="W467" s="304">
        <f t="shared" ca="1" si="207"/>
        <v>26.579044109652404</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0.97712447906714495</v>
      </c>
      <c r="AH467" s="304">
        <f t="shared" ca="1" si="231"/>
        <v>-8.8246509995051383</v>
      </c>
    </row>
    <row r="468" spans="1:34" x14ac:dyDescent="0.2">
      <c r="A468" s="347">
        <f t="shared" ca="1" si="209"/>
        <v>1E-4</v>
      </c>
      <c r="B468" s="304">
        <f t="shared" ca="1" si="210"/>
        <v>32.608000000000438</v>
      </c>
      <c r="D468" s="306">
        <f t="shared" ca="1" si="211"/>
        <v>-0.3612762788048795</v>
      </c>
      <c r="E468" s="307">
        <f t="shared" ca="1" si="212"/>
        <v>-0.99272148554804929</v>
      </c>
      <c r="F468" s="304">
        <f t="shared" ca="1" si="213"/>
        <v>1.0564168199606758</v>
      </c>
      <c r="G468" s="306">
        <f t="shared" ca="1" si="214"/>
        <v>4.2200672517901365</v>
      </c>
      <c r="H468" s="307">
        <f t="shared" ca="1" si="215"/>
        <v>-102.99558787494473</v>
      </c>
      <c r="I468" s="304">
        <f t="shared" ca="1" si="216"/>
        <v>103.0820066224707</v>
      </c>
      <c r="J468" s="306">
        <f t="shared" ca="1" si="217"/>
        <v>368.11247718340587</v>
      </c>
      <c r="K468" s="307">
        <f t="shared" ca="1" si="218"/>
        <v>-6.8076015523636055</v>
      </c>
      <c r="L468" s="304">
        <f t="shared" ca="1" si="203"/>
        <v>368.17541919172072</v>
      </c>
      <c r="M468" s="306">
        <f t="shared" ca="1" si="219"/>
        <v>-1.5298459506547475</v>
      </c>
      <c r="N468" s="304">
        <f t="shared" ca="1" si="220"/>
        <v>-87.653716277696233</v>
      </c>
      <c r="P468" s="310">
        <f t="shared" ca="1" si="221"/>
        <v>23</v>
      </c>
      <c r="Q468" s="304">
        <f t="shared" ca="1" si="222"/>
        <v>0</v>
      </c>
      <c r="R468" s="306">
        <f t="shared" ca="1" si="223"/>
        <v>0</v>
      </c>
      <c r="S468" s="307">
        <f t="shared" ca="1" si="224"/>
        <v>3.0118999999999994</v>
      </c>
      <c r="T468" s="304">
        <f t="shared" ca="1" si="204"/>
        <v>29.546738999999995</v>
      </c>
      <c r="U468" s="311">
        <f t="shared" ca="1" si="205"/>
        <v>0</v>
      </c>
      <c r="V468" s="306">
        <f t="shared" ca="1" si="206"/>
        <v>1.2258342151403785</v>
      </c>
      <c r="W468" s="304">
        <f t="shared" ca="1" si="207"/>
        <v>26.579121872778025</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0.97709881654252051</v>
      </c>
      <c r="AH468" s="304">
        <f t="shared" ca="1" si="231"/>
        <v>-8.82467681850407</v>
      </c>
    </row>
    <row r="469" spans="1:34" x14ac:dyDescent="0.2">
      <c r="A469" s="347">
        <f t="shared" ca="1" si="209"/>
        <v>1E-4</v>
      </c>
      <c r="B469" s="304">
        <f t="shared" ca="1" si="210"/>
        <v>32.608100000000441</v>
      </c>
      <c r="D469" s="306">
        <f t="shared" ca="1" si="211"/>
        <v>-0.36127390051824027</v>
      </c>
      <c r="E469" s="307">
        <f t="shared" ca="1" si="212"/>
        <v>-0.99269554780999236</v>
      </c>
      <c r="F469" s="304">
        <f t="shared" ca="1" si="213"/>
        <v>1.0563916327941283</v>
      </c>
      <c r="G469" s="306">
        <f t="shared" ca="1" si="214"/>
        <v>4.2200311244000845</v>
      </c>
      <c r="H469" s="307">
        <f t="shared" ca="1" si="215"/>
        <v>-102.99568714449951</v>
      </c>
      <c r="I469" s="304">
        <f t="shared" ca="1" si="216"/>
        <v>103.08210432979396</v>
      </c>
      <c r="J469" s="306">
        <f t="shared" ca="1" si="217"/>
        <v>368.11247718340587</v>
      </c>
      <c r="K469" s="307">
        <f t="shared" ca="1" si="218"/>
        <v>-6.8179011161145775</v>
      </c>
      <c r="L469" s="304">
        <f t="shared" ca="1" si="203"/>
        <v>368.17560977573277</v>
      </c>
      <c r="M469" s="306">
        <f t="shared" ca="1" si="219"/>
        <v>-1.5298463402577003</v>
      </c>
      <c r="N469" s="304">
        <f t="shared" ca="1" si="220"/>
        <v>-87.653738600301111</v>
      </c>
      <c r="P469" s="310">
        <f t="shared" ca="1" si="221"/>
        <v>23</v>
      </c>
      <c r="Q469" s="304">
        <f t="shared" ca="1" si="222"/>
        <v>0</v>
      </c>
      <c r="R469" s="306">
        <f t="shared" ca="1" si="223"/>
        <v>0</v>
      </c>
      <c r="S469" s="307">
        <f t="shared" ca="1" si="224"/>
        <v>3.0118999999999994</v>
      </c>
      <c r="T469" s="304">
        <f t="shared" ca="1" si="204"/>
        <v>29.546738999999995</v>
      </c>
      <c r="U469" s="311">
        <f t="shared" ca="1" si="205"/>
        <v>0</v>
      </c>
      <c r="V469" s="306">
        <f t="shared" ca="1" si="206"/>
        <v>1.2258354776969405</v>
      </c>
      <c r="W469" s="304">
        <f t="shared" ca="1" si="207"/>
        <v>26.579199634786452</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0.9770731543857174</v>
      </c>
      <c r="AH469" s="304">
        <f t="shared" ca="1" si="231"/>
        <v>-8.8247026371320523</v>
      </c>
    </row>
    <row r="470" spans="1:34" x14ac:dyDescent="0.2">
      <c r="A470" s="347">
        <f t="shared" ca="1" si="209"/>
        <v>1E-4</v>
      </c>
      <c r="B470" s="304">
        <f t="shared" ca="1" si="210"/>
        <v>32.608200000000444</v>
      </c>
      <c r="D470" s="306">
        <f t="shared" ca="1" si="211"/>
        <v>-0.3612715222321804</v>
      </c>
      <c r="E470" s="307">
        <f t="shared" ca="1" si="212"/>
        <v>-0.99266961044453694</v>
      </c>
      <c r="F470" s="304">
        <f t="shared" ca="1" si="213"/>
        <v>1.056366446019593</v>
      </c>
      <c r="G470" s="306">
        <f t="shared" ca="1" si="214"/>
        <v>4.219994997247861</v>
      </c>
      <c r="H470" s="307">
        <f t="shared" ca="1" si="215"/>
        <v>-102.99578641146056</v>
      </c>
      <c r="I470" s="304">
        <f t="shared" ca="1" si="216"/>
        <v>103.08220203455105</v>
      </c>
      <c r="J470" s="306">
        <f t="shared" ca="1" si="217"/>
        <v>368.11247718340587</v>
      </c>
      <c r="K470" s="307">
        <f t="shared" ca="1" si="218"/>
        <v>-6.8282006897923759</v>
      </c>
      <c r="L470" s="304">
        <f t="shared" ca="1" si="203"/>
        <v>368.17580064795624</v>
      </c>
      <c r="M470" s="306">
        <f t="shared" ca="1" si="219"/>
        <v>-1.529846729856579</v>
      </c>
      <c r="N470" s="304">
        <f t="shared" ca="1" si="220"/>
        <v>-87.653760922672561</v>
      </c>
      <c r="P470" s="310">
        <f t="shared" ca="1" si="221"/>
        <v>23</v>
      </c>
      <c r="Q470" s="304">
        <f t="shared" ca="1" si="222"/>
        <v>0</v>
      </c>
      <c r="R470" s="306">
        <f t="shared" ca="1" si="223"/>
        <v>0</v>
      </c>
      <c r="S470" s="307">
        <f t="shared" ca="1" si="224"/>
        <v>3.0118999999999994</v>
      </c>
      <c r="T470" s="304">
        <f t="shared" ca="1" si="204"/>
        <v>29.546738999999995</v>
      </c>
      <c r="U470" s="311">
        <f t="shared" ca="1" si="205"/>
        <v>0</v>
      </c>
      <c r="V470" s="306">
        <f t="shared" ca="1" si="206"/>
        <v>1.2258367402560193</v>
      </c>
      <c r="W470" s="304">
        <f t="shared" ca="1" si="207"/>
        <v>26.579277395677646</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0.97704749259671786</v>
      </c>
      <c r="AH470" s="304">
        <f t="shared" ca="1" si="231"/>
        <v>-8.8247284553891099</v>
      </c>
    </row>
    <row r="471" spans="1:34" x14ac:dyDescent="0.2">
      <c r="A471" s="347">
        <f t="shared" ca="1" si="209"/>
        <v>1E-4</v>
      </c>
      <c r="B471" s="304">
        <f t="shared" ca="1" si="210"/>
        <v>32.608300000000447</v>
      </c>
      <c r="D471" s="306">
        <f t="shared" ca="1" si="211"/>
        <v>-0.36126914394670157</v>
      </c>
      <c r="E471" s="307">
        <f t="shared" ca="1" si="212"/>
        <v>-0.99264367345169902</v>
      </c>
      <c r="F471" s="304">
        <f t="shared" ca="1" si="213"/>
        <v>1.056341259637086</v>
      </c>
      <c r="G471" s="306">
        <f t="shared" ca="1" si="214"/>
        <v>4.2199588703334667</v>
      </c>
      <c r="H471" s="307">
        <f t="shared" ca="1" si="215"/>
        <v>-102.99588567582791</v>
      </c>
      <c r="I471" s="304">
        <f t="shared" ca="1" si="216"/>
        <v>103.08229973674199</v>
      </c>
      <c r="J471" s="306">
        <f t="shared" ca="1" si="217"/>
        <v>368.11247718340587</v>
      </c>
      <c r="K471" s="307">
        <f t="shared" ca="1" si="218"/>
        <v>-6.8385002733967406</v>
      </c>
      <c r="L471" s="304">
        <f t="shared" ca="1" si="203"/>
        <v>368.17599180839153</v>
      </c>
      <c r="M471" s="306">
        <f t="shared" ca="1" si="219"/>
        <v>-1.5298471194513841</v>
      </c>
      <c r="N471" s="304">
        <f t="shared" ca="1" si="220"/>
        <v>-87.653783244810612</v>
      </c>
      <c r="P471" s="310">
        <f t="shared" ca="1" si="221"/>
        <v>23</v>
      </c>
      <c r="Q471" s="304">
        <f t="shared" ca="1" si="222"/>
        <v>0</v>
      </c>
      <c r="R471" s="306">
        <f t="shared" ca="1" si="223"/>
        <v>0</v>
      </c>
      <c r="S471" s="307">
        <f t="shared" ca="1" si="224"/>
        <v>3.0118999999999994</v>
      </c>
      <c r="T471" s="304">
        <f t="shared" ca="1" si="204"/>
        <v>29.546738999999995</v>
      </c>
      <c r="U471" s="311">
        <f t="shared" ca="1" si="205"/>
        <v>0</v>
      </c>
      <c r="V471" s="306">
        <f t="shared" ca="1" si="206"/>
        <v>1.2258380028176161</v>
      </c>
      <c r="W471" s="304">
        <f t="shared" ca="1" si="207"/>
        <v>26.579355155451641</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0.97702183117553609</v>
      </c>
      <c r="AH471" s="304">
        <f t="shared" ca="1" si="231"/>
        <v>-8.8247542732752251</v>
      </c>
    </row>
    <row r="472" spans="1:34" x14ac:dyDescent="0.2">
      <c r="A472" s="347">
        <f t="shared" ca="1" si="209"/>
        <v>1E-4</v>
      </c>
      <c r="B472" s="304">
        <f t="shared" ca="1" si="210"/>
        <v>32.608400000000451</v>
      </c>
      <c r="D472" s="306">
        <f t="shared" ca="1" si="211"/>
        <v>-0.36126676566180138</v>
      </c>
      <c r="E472" s="307">
        <f t="shared" ca="1" si="212"/>
        <v>-0.99261773683146259</v>
      </c>
      <c r="F472" s="304">
        <f t="shared" ca="1" si="213"/>
        <v>1.0563160736465926</v>
      </c>
      <c r="G472" s="306">
        <f t="shared" ca="1" si="214"/>
        <v>4.2199227436569009</v>
      </c>
      <c r="H472" s="307">
        <f t="shared" ca="1" si="215"/>
        <v>-102.99598493760159</v>
      </c>
      <c r="I472" s="304">
        <f t="shared" ca="1" si="216"/>
        <v>103.08239743636683</v>
      </c>
      <c r="J472" s="306">
        <f t="shared" ca="1" si="217"/>
        <v>368.11247718340587</v>
      </c>
      <c r="K472" s="307">
        <f t="shared" ca="1" si="218"/>
        <v>-6.8487998669274122</v>
      </c>
      <c r="L472" s="304">
        <f t="shared" ca="1" si="203"/>
        <v>368.17618325703899</v>
      </c>
      <c r="M472" s="306">
        <f t="shared" ca="1" si="219"/>
        <v>-1.5298475090421153</v>
      </c>
      <c r="N472" s="304">
        <f t="shared" ca="1" si="220"/>
        <v>-87.653805566715249</v>
      </c>
      <c r="P472" s="310">
        <f t="shared" ca="1" si="221"/>
        <v>23</v>
      </c>
      <c r="Q472" s="304">
        <f t="shared" ca="1" si="222"/>
        <v>0</v>
      </c>
      <c r="R472" s="306">
        <f t="shared" ca="1" si="223"/>
        <v>0</v>
      </c>
      <c r="S472" s="307">
        <f t="shared" ca="1" si="224"/>
        <v>3.0118999999999994</v>
      </c>
      <c r="T472" s="304">
        <f t="shared" ca="1" si="204"/>
        <v>29.546738999999995</v>
      </c>
      <c r="U472" s="311">
        <f t="shared" ca="1" si="205"/>
        <v>0</v>
      </c>
      <c r="V472" s="306">
        <f t="shared" ca="1" si="206"/>
        <v>1.2258392653817303</v>
      </c>
      <c r="W472" s="304">
        <f t="shared" ca="1" si="207"/>
        <v>26.579432914108445</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0.97699617012215612</v>
      </c>
      <c r="AH472" s="304">
        <f t="shared" ca="1" si="231"/>
        <v>-8.8247800907904139</v>
      </c>
    </row>
    <row r="473" spans="1:34" x14ac:dyDescent="0.2">
      <c r="A473" s="347">
        <f t="shared" ca="1" si="209"/>
        <v>1E-4</v>
      </c>
      <c r="B473" s="304">
        <f t="shared" ca="1" si="210"/>
        <v>32.608500000000454</v>
      </c>
      <c r="D473" s="306">
        <f t="shared" ca="1" si="211"/>
        <v>-0.36126438737748262</v>
      </c>
      <c r="E473" s="307">
        <f t="shared" ca="1" si="212"/>
        <v>-0.99259180058382768</v>
      </c>
      <c r="F473" s="304">
        <f t="shared" ca="1" si="213"/>
        <v>1.0562908880481139</v>
      </c>
      <c r="G473" s="306">
        <f t="shared" ca="1" si="214"/>
        <v>4.2198866172181635</v>
      </c>
      <c r="H473" s="307">
        <f t="shared" ca="1" si="215"/>
        <v>-102.99608419678165</v>
      </c>
      <c r="I473" s="304">
        <f t="shared" ca="1" si="216"/>
        <v>103.0824951334256</v>
      </c>
      <c r="J473" s="306">
        <f t="shared" ca="1" si="217"/>
        <v>368.11247718340587</v>
      </c>
      <c r="K473" s="307">
        <f t="shared" ca="1" si="218"/>
        <v>-6.8590994703841313</v>
      </c>
      <c r="L473" s="304">
        <f t="shared" ca="1" si="203"/>
        <v>368.176374993899</v>
      </c>
      <c r="M473" s="306">
        <f t="shared" ca="1" si="219"/>
        <v>-1.5298478986287727</v>
      </c>
      <c r="N473" s="304">
        <f t="shared" ca="1" si="220"/>
        <v>-87.653827888386473</v>
      </c>
      <c r="P473" s="310">
        <f t="shared" ca="1" si="221"/>
        <v>23</v>
      </c>
      <c r="Q473" s="304">
        <f t="shared" ca="1" si="222"/>
        <v>0</v>
      </c>
      <c r="R473" s="306">
        <f t="shared" ca="1" si="223"/>
        <v>0</v>
      </c>
      <c r="S473" s="307">
        <f t="shared" ca="1" si="224"/>
        <v>3.0118999999999994</v>
      </c>
      <c r="T473" s="304">
        <f t="shared" ca="1" si="204"/>
        <v>29.546738999999995</v>
      </c>
      <c r="U473" s="311">
        <f t="shared" ca="1" si="205"/>
        <v>0</v>
      </c>
      <c r="V473" s="306">
        <f t="shared" ca="1" si="206"/>
        <v>1.2258405279483624</v>
      </c>
      <c r="W473" s="304">
        <f t="shared" ca="1" si="207"/>
        <v>26.579510671648073</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0.97697050943658148</v>
      </c>
      <c r="AH473" s="304">
        <f t="shared" ca="1" si="231"/>
        <v>-8.8248059079346763</v>
      </c>
    </row>
    <row r="474" spans="1:34" x14ac:dyDescent="0.2">
      <c r="A474" s="347">
        <f t="shared" ca="1" si="209"/>
        <v>1E-4</v>
      </c>
      <c r="B474" s="304">
        <f t="shared" ca="1" si="210"/>
        <v>32.608600000000457</v>
      </c>
      <c r="D474" s="306">
        <f t="shared" ca="1" si="211"/>
        <v>-0.36126200909374606</v>
      </c>
      <c r="E474" s="307">
        <f t="shared" ca="1" si="212"/>
        <v>-0.99256586470879071</v>
      </c>
      <c r="F474" s="304">
        <f t="shared" ca="1" si="213"/>
        <v>1.0562657028416473</v>
      </c>
      <c r="G474" s="306">
        <f t="shared" ca="1" si="214"/>
        <v>4.2198504910172545</v>
      </c>
      <c r="H474" s="307">
        <f t="shared" ca="1" si="215"/>
        <v>-102.99618345336812</v>
      </c>
      <c r="I474" s="304">
        <f t="shared" ca="1" si="216"/>
        <v>103.08259282791832</v>
      </c>
      <c r="J474" s="306">
        <f t="shared" ca="1" si="217"/>
        <v>368.11247718340587</v>
      </c>
      <c r="K474" s="307">
        <f t="shared" ca="1" si="218"/>
        <v>-6.8693990837666385</v>
      </c>
      <c r="L474" s="304">
        <f t="shared" ca="1" si="203"/>
        <v>368.17656701897204</v>
      </c>
      <c r="M474" s="306">
        <f t="shared" ca="1" si="219"/>
        <v>-1.5298482882113564</v>
      </c>
      <c r="N474" s="304">
        <f t="shared" ca="1" si="220"/>
        <v>-87.653850209824299</v>
      </c>
      <c r="P474" s="310">
        <f t="shared" ca="1" si="221"/>
        <v>23</v>
      </c>
      <c r="Q474" s="304">
        <f t="shared" ca="1" si="222"/>
        <v>0</v>
      </c>
      <c r="R474" s="306">
        <f t="shared" ca="1" si="223"/>
        <v>0</v>
      </c>
      <c r="S474" s="307">
        <f t="shared" ca="1" si="224"/>
        <v>3.0118999999999994</v>
      </c>
      <c r="T474" s="304">
        <f t="shared" ca="1" si="204"/>
        <v>29.546738999999995</v>
      </c>
      <c r="U474" s="311">
        <f t="shared" ca="1" si="205"/>
        <v>0</v>
      </c>
      <c r="V474" s="306">
        <f t="shared" ca="1" si="206"/>
        <v>1.2258417905175121</v>
      </c>
      <c r="W474" s="304">
        <f t="shared" ca="1" si="207"/>
        <v>26.579588428070526</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0.97694484911879975</v>
      </c>
      <c r="AH474" s="304">
        <f t="shared" ca="1" si="231"/>
        <v>-8.8248317247080177</v>
      </c>
    </row>
    <row r="475" spans="1:34" x14ac:dyDescent="0.2">
      <c r="A475" s="347">
        <f t="shared" ca="1" si="209"/>
        <v>1E-4</v>
      </c>
      <c r="B475" s="304">
        <f t="shared" ca="1" si="210"/>
        <v>32.608700000000461</v>
      </c>
      <c r="D475" s="306">
        <f t="shared" ca="1" si="211"/>
        <v>-0.36125963081059081</v>
      </c>
      <c r="E475" s="307">
        <f t="shared" ca="1" si="212"/>
        <v>-0.99253992920634815</v>
      </c>
      <c r="F475" s="304">
        <f t="shared" ca="1" si="213"/>
        <v>1.0562405180271901</v>
      </c>
      <c r="G475" s="306">
        <f t="shared" ca="1" si="214"/>
        <v>4.2198143650541731</v>
      </c>
      <c r="H475" s="307">
        <f t="shared" ca="1" si="215"/>
        <v>-102.99628270736103</v>
      </c>
      <c r="I475" s="304">
        <f t="shared" ca="1" si="216"/>
        <v>103.08269051984506</v>
      </c>
      <c r="J475" s="306">
        <f t="shared" ca="1" si="217"/>
        <v>368.11247718340587</v>
      </c>
      <c r="K475" s="307">
        <f t="shared" ca="1" si="218"/>
        <v>-6.8796987070746747</v>
      </c>
      <c r="L475" s="304">
        <f t="shared" ca="1" si="203"/>
        <v>368.17675933225831</v>
      </c>
      <c r="M475" s="306">
        <f t="shared" ca="1" si="219"/>
        <v>-1.5298486777898666</v>
      </c>
      <c r="N475" s="304">
        <f t="shared" ca="1" si="220"/>
        <v>-87.653872531028711</v>
      </c>
      <c r="P475" s="310">
        <f t="shared" ca="1" si="221"/>
        <v>23</v>
      </c>
      <c r="Q475" s="304">
        <f t="shared" ca="1" si="222"/>
        <v>0</v>
      </c>
      <c r="R475" s="306">
        <f t="shared" ca="1" si="223"/>
        <v>0</v>
      </c>
      <c r="S475" s="307">
        <f t="shared" ca="1" si="224"/>
        <v>3.0118999999999994</v>
      </c>
      <c r="T475" s="304">
        <f t="shared" ca="1" si="204"/>
        <v>29.546738999999995</v>
      </c>
      <c r="U475" s="311">
        <f t="shared" ca="1" si="205"/>
        <v>0</v>
      </c>
      <c r="V475" s="306">
        <f t="shared" ca="1" si="206"/>
        <v>1.2258430530891791</v>
      </c>
      <c r="W475" s="304">
        <f t="shared" ca="1" si="207"/>
        <v>26.579666183375817</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0.97691918916881626</v>
      </c>
      <c r="AH475" s="304">
        <f t="shared" ca="1" si="231"/>
        <v>-8.8248575411104397</v>
      </c>
    </row>
    <row r="476" spans="1:34" x14ac:dyDescent="0.2">
      <c r="A476" s="347">
        <f t="shared" ca="1" si="209"/>
        <v>1E-4</v>
      </c>
      <c r="B476" s="304">
        <f t="shared" ca="1" si="210"/>
        <v>32.608800000000464</v>
      </c>
      <c r="D476" s="306">
        <f t="shared" ca="1" si="211"/>
        <v>-0.36125725252801755</v>
      </c>
      <c r="E476" s="307">
        <f t="shared" ca="1" si="212"/>
        <v>-0.99251399407649821</v>
      </c>
      <c r="F476" s="304">
        <f t="shared" ca="1" si="213"/>
        <v>1.0562153336047413</v>
      </c>
      <c r="G476" s="306">
        <f t="shared" ca="1" si="214"/>
        <v>4.21977823932892</v>
      </c>
      <c r="H476" s="307">
        <f t="shared" ca="1" si="215"/>
        <v>-102.99638195876044</v>
      </c>
      <c r="I476" s="304">
        <f t="shared" ca="1" si="216"/>
        <v>103.08278820920584</v>
      </c>
      <c r="J476" s="306">
        <f t="shared" ca="1" si="217"/>
        <v>368.11247718340587</v>
      </c>
      <c r="K476" s="307">
        <f t="shared" ca="1" si="218"/>
        <v>-6.8899983403079812</v>
      </c>
      <c r="L476" s="304">
        <f t="shared" ca="1" si="203"/>
        <v>368.17695193375829</v>
      </c>
      <c r="M476" s="306">
        <f t="shared" ca="1" si="219"/>
        <v>-1.5298490673643033</v>
      </c>
      <c r="N476" s="304">
        <f t="shared" ca="1" si="220"/>
        <v>-87.653894851999752</v>
      </c>
      <c r="P476" s="310">
        <f t="shared" ca="1" si="221"/>
        <v>23</v>
      </c>
      <c r="Q476" s="304">
        <f t="shared" ca="1" si="222"/>
        <v>0</v>
      </c>
      <c r="R476" s="306">
        <f t="shared" ca="1" si="223"/>
        <v>0</v>
      </c>
      <c r="S476" s="307">
        <f t="shared" ca="1" si="224"/>
        <v>3.0118999999999994</v>
      </c>
      <c r="T476" s="304">
        <f t="shared" ca="1" si="204"/>
        <v>29.546738999999995</v>
      </c>
      <c r="U476" s="311">
        <f t="shared" ca="1" si="205"/>
        <v>0</v>
      </c>
      <c r="V476" s="306">
        <f t="shared" ca="1" si="206"/>
        <v>1.2258443156633634</v>
      </c>
      <c r="W476" s="304">
        <f t="shared" ca="1" si="207"/>
        <v>26.579743937563961</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0.97689352958662745</v>
      </c>
      <c r="AH476" s="304">
        <f t="shared" ca="1" si="231"/>
        <v>-8.8248833571419443</v>
      </c>
    </row>
    <row r="477" spans="1:34" x14ac:dyDescent="0.2">
      <c r="A477" s="347">
        <f t="shared" ca="1" si="209"/>
        <v>1E-4</v>
      </c>
      <c r="B477" s="304">
        <f t="shared" ca="1" si="210"/>
        <v>32.608900000000467</v>
      </c>
      <c r="D477" s="306">
        <f t="shared" ca="1" si="211"/>
        <v>-0.36125487424602537</v>
      </c>
      <c r="E477" s="307">
        <f t="shared" ca="1" si="212"/>
        <v>-0.99248805931923556</v>
      </c>
      <c r="F477" s="304">
        <f t="shared" ca="1" si="213"/>
        <v>1.0561901495742962</v>
      </c>
      <c r="G477" s="306">
        <f t="shared" ca="1" si="214"/>
        <v>4.2197421138414954</v>
      </c>
      <c r="H477" s="307">
        <f t="shared" ca="1" si="215"/>
        <v>-102.99648120756638</v>
      </c>
      <c r="I477" s="304">
        <f t="shared" ca="1" si="216"/>
        <v>103.0828858960007</v>
      </c>
      <c r="J477" s="306">
        <f t="shared" ca="1" si="217"/>
        <v>368.11247718340587</v>
      </c>
      <c r="K477" s="307">
        <f t="shared" ca="1" si="218"/>
        <v>-6.9002979834662979</v>
      </c>
      <c r="L477" s="304">
        <f t="shared" ca="1" si="203"/>
        <v>368.17714482347236</v>
      </c>
      <c r="M477" s="306">
        <f t="shared" ca="1" si="219"/>
        <v>-1.5298494569346663</v>
      </c>
      <c r="N477" s="304">
        <f t="shared" ca="1" si="220"/>
        <v>-87.65391717273738</v>
      </c>
      <c r="P477" s="310">
        <f t="shared" ca="1" si="221"/>
        <v>23</v>
      </c>
      <c r="Q477" s="304">
        <f t="shared" ca="1" si="222"/>
        <v>0</v>
      </c>
      <c r="R477" s="306">
        <f t="shared" ca="1" si="223"/>
        <v>0</v>
      </c>
      <c r="S477" s="307">
        <f t="shared" ca="1" si="224"/>
        <v>3.0118999999999994</v>
      </c>
      <c r="T477" s="304">
        <f t="shared" ca="1" si="204"/>
        <v>29.546738999999995</v>
      </c>
      <c r="U477" s="311">
        <f t="shared" ca="1" si="205"/>
        <v>0</v>
      </c>
      <c r="V477" s="306">
        <f t="shared" ca="1" si="206"/>
        <v>1.2258455782400659</v>
      </c>
      <c r="W477" s="304">
        <f t="shared" ca="1" si="207"/>
        <v>26.579821690634976</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0.97686787037222622</v>
      </c>
      <c r="AH477" s="304">
        <f t="shared" ca="1" si="231"/>
        <v>-8.8249091728025384</v>
      </c>
    </row>
    <row r="478" spans="1:34" x14ac:dyDescent="0.2">
      <c r="A478" s="347">
        <f t="shared" ca="1" si="209"/>
        <v>1E-4</v>
      </c>
      <c r="B478" s="304">
        <f t="shared" ca="1" si="210"/>
        <v>32.609000000000471</v>
      </c>
      <c r="D478" s="306">
        <f t="shared" ca="1" si="211"/>
        <v>-0.36125249596461717</v>
      </c>
      <c r="E478" s="307">
        <f t="shared" ca="1" si="212"/>
        <v>-0.9924621249345531</v>
      </c>
      <c r="F478" s="304">
        <f t="shared" ca="1" si="213"/>
        <v>1.0561649659358496</v>
      </c>
      <c r="G478" s="306">
        <f t="shared" ca="1" si="214"/>
        <v>4.2197059885918993</v>
      </c>
      <c r="H478" s="307">
        <f t="shared" ca="1" si="215"/>
        <v>-102.99658045377888</v>
      </c>
      <c r="I478" s="304">
        <f t="shared" ca="1" si="216"/>
        <v>103.08298358022968</v>
      </c>
      <c r="J478" s="306">
        <f t="shared" ca="1" si="217"/>
        <v>368.11247718340587</v>
      </c>
      <c r="K478" s="307">
        <f t="shared" ca="1" si="218"/>
        <v>-6.9105976365493653</v>
      </c>
      <c r="L478" s="304">
        <f t="shared" ca="1" si="203"/>
        <v>368.17733800140093</v>
      </c>
      <c r="M478" s="306">
        <f t="shared" ca="1" si="219"/>
        <v>-1.529849846500956</v>
      </c>
      <c r="N478" s="304">
        <f t="shared" ca="1" si="220"/>
        <v>-87.653939493241609</v>
      </c>
      <c r="P478" s="310">
        <f t="shared" ca="1" si="221"/>
        <v>23</v>
      </c>
      <c r="Q478" s="304">
        <f t="shared" ca="1" si="222"/>
        <v>0</v>
      </c>
      <c r="R478" s="306">
        <f t="shared" ca="1" si="223"/>
        <v>0</v>
      </c>
      <c r="S478" s="307">
        <f t="shared" ca="1" si="224"/>
        <v>3.0118999999999994</v>
      </c>
      <c r="T478" s="304">
        <f t="shared" ca="1" si="204"/>
        <v>29.546738999999995</v>
      </c>
      <c r="U478" s="311">
        <f t="shared" ca="1" si="205"/>
        <v>0</v>
      </c>
      <c r="V478" s="306">
        <f t="shared" ca="1" si="206"/>
        <v>1.2258468408192857</v>
      </c>
      <c r="W478" s="304">
        <f t="shared" ca="1" si="207"/>
        <v>26.579899442588861</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0.97684221152560369</v>
      </c>
      <c r="AH478" s="304">
        <f t="shared" ca="1" si="231"/>
        <v>-8.8249349880922274</v>
      </c>
    </row>
    <row r="479" spans="1:34" x14ac:dyDescent="0.2">
      <c r="A479" s="347">
        <f t="shared" ca="1" si="209"/>
        <v>1E-4</v>
      </c>
      <c r="B479" s="304">
        <f t="shared" ca="1" si="210"/>
        <v>32.609100000000474</v>
      </c>
      <c r="D479" s="306">
        <f t="shared" ca="1" si="211"/>
        <v>-0.36125011768379184</v>
      </c>
      <c r="E479" s="307">
        <f t="shared" ca="1" si="212"/>
        <v>-0.99243619092245083</v>
      </c>
      <c r="F479" s="304">
        <f t="shared" ca="1" si="213"/>
        <v>1.0561397826894017</v>
      </c>
      <c r="G479" s="306">
        <f t="shared" ca="1" si="214"/>
        <v>4.2196698635801306</v>
      </c>
      <c r="H479" s="307">
        <f t="shared" ca="1" si="215"/>
        <v>-102.99667969739797</v>
      </c>
      <c r="I479" s="304">
        <f t="shared" ca="1" si="216"/>
        <v>103.08308126189281</v>
      </c>
      <c r="J479" s="306">
        <f t="shared" ca="1" si="217"/>
        <v>368.11247718340587</v>
      </c>
      <c r="K479" s="307">
        <f t="shared" ca="1" si="218"/>
        <v>-6.9208972995569242</v>
      </c>
      <c r="L479" s="304">
        <f t="shared" ca="1" si="203"/>
        <v>368.17753146754427</v>
      </c>
      <c r="M479" s="306">
        <f t="shared" ca="1" si="219"/>
        <v>-1.5298502360631723</v>
      </c>
      <c r="N479" s="304">
        <f t="shared" ca="1" si="220"/>
        <v>-87.653961813512467</v>
      </c>
      <c r="P479" s="310">
        <f t="shared" ca="1" si="221"/>
        <v>23</v>
      </c>
      <c r="Q479" s="304">
        <f t="shared" ca="1" si="222"/>
        <v>0</v>
      </c>
      <c r="R479" s="306">
        <f t="shared" ca="1" si="223"/>
        <v>0</v>
      </c>
      <c r="S479" s="307">
        <f t="shared" ca="1" si="224"/>
        <v>3.0118999999999994</v>
      </c>
      <c r="T479" s="304">
        <f t="shared" ca="1" si="204"/>
        <v>29.546738999999995</v>
      </c>
      <c r="U479" s="311">
        <f t="shared" ca="1" si="205"/>
        <v>0</v>
      </c>
      <c r="V479" s="306">
        <f t="shared" ca="1" si="206"/>
        <v>1.2258481034010229</v>
      </c>
      <c r="W479" s="304">
        <f t="shared" ca="1" si="207"/>
        <v>26.579977193425641</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0.9768165530467634</v>
      </c>
      <c r="AH479" s="304">
        <f t="shared" ca="1" si="231"/>
        <v>-8.8249608030110114</v>
      </c>
    </row>
    <row r="480" spans="1:34" x14ac:dyDescent="0.2">
      <c r="A480" s="347">
        <f t="shared" ca="1" si="209"/>
        <v>1E-4</v>
      </c>
      <c r="B480" s="304">
        <f t="shared" ca="1" si="210"/>
        <v>32.609200000000477</v>
      </c>
      <c r="D480" s="306">
        <f t="shared" ca="1" si="211"/>
        <v>-0.36124773940355043</v>
      </c>
      <c r="E480" s="307">
        <f t="shared" ca="1" si="212"/>
        <v>-0.99241025728291987</v>
      </c>
      <c r="F480" s="304">
        <f t="shared" ca="1" si="213"/>
        <v>1.0561145998349453</v>
      </c>
      <c r="G480" s="306">
        <f t="shared" ca="1" si="214"/>
        <v>4.2196337388061904</v>
      </c>
      <c r="H480" s="307">
        <f t="shared" ca="1" si="215"/>
        <v>-102.99677893842369</v>
      </c>
      <c r="I480" s="304">
        <f t="shared" ca="1" si="216"/>
        <v>103.08317894099012</v>
      </c>
      <c r="J480" s="306">
        <f t="shared" ca="1" si="217"/>
        <v>368.11247718340587</v>
      </c>
      <c r="K480" s="307">
        <f t="shared" ca="1" si="218"/>
        <v>-6.9311969724887152</v>
      </c>
      <c r="L480" s="304">
        <f t="shared" ca="1" si="203"/>
        <v>368.17772522190279</v>
      </c>
      <c r="M480" s="306">
        <f t="shared" ca="1" si="219"/>
        <v>-1.5298506256213154</v>
      </c>
      <c r="N480" s="304">
        <f t="shared" ca="1" si="220"/>
        <v>-87.65398413354994</v>
      </c>
      <c r="P480" s="310">
        <f t="shared" ca="1" si="221"/>
        <v>23</v>
      </c>
      <c r="Q480" s="304">
        <f t="shared" ca="1" si="222"/>
        <v>0</v>
      </c>
      <c r="R480" s="306">
        <f t="shared" ca="1" si="223"/>
        <v>0</v>
      </c>
      <c r="S480" s="307">
        <f t="shared" ca="1" si="224"/>
        <v>3.0118999999999994</v>
      </c>
      <c r="T480" s="304">
        <f t="shared" ca="1" si="204"/>
        <v>29.546738999999995</v>
      </c>
      <c r="U480" s="311">
        <f t="shared" ca="1" si="205"/>
        <v>0</v>
      </c>
      <c r="V480" s="306">
        <f t="shared" ca="1" si="206"/>
        <v>1.2258493659852772</v>
      </c>
      <c r="W480" s="304">
        <f t="shared" ca="1" si="207"/>
        <v>26.580054943145296</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0.97679089493569826</v>
      </c>
      <c r="AH480" s="304">
        <f t="shared" ca="1" si="231"/>
        <v>-8.8249866175588991</v>
      </c>
    </row>
    <row r="481" spans="1:34" x14ac:dyDescent="0.2">
      <c r="A481" s="347">
        <f t="shared" ca="1" si="209"/>
        <v>1E-4</v>
      </c>
      <c r="B481" s="304">
        <f t="shared" ca="1" si="210"/>
        <v>32.609300000000481</v>
      </c>
      <c r="D481" s="306">
        <f t="shared" ca="1" si="211"/>
        <v>-0.36124536112389138</v>
      </c>
      <c r="E481" s="307">
        <f t="shared" ca="1" si="212"/>
        <v>-0.9923843240159691</v>
      </c>
      <c r="F481" s="304">
        <f t="shared" ca="1" si="213"/>
        <v>1.0560894173724888</v>
      </c>
      <c r="G481" s="306">
        <f t="shared" ca="1" si="214"/>
        <v>4.2195976142700777</v>
      </c>
      <c r="H481" s="307">
        <f t="shared" ca="1" si="215"/>
        <v>-102.99687817685609</v>
      </c>
      <c r="I481" s="304">
        <f t="shared" ca="1" si="216"/>
        <v>103.08327661752166</v>
      </c>
      <c r="J481" s="306">
        <f t="shared" ca="1" si="217"/>
        <v>368.11247718340587</v>
      </c>
      <c r="K481" s="307">
        <f t="shared" ca="1" si="218"/>
        <v>-6.941496655344479</v>
      </c>
      <c r="L481" s="304">
        <f t="shared" ca="1" si="203"/>
        <v>368.17791926447694</v>
      </c>
      <c r="M481" s="306">
        <f t="shared" ca="1" si="219"/>
        <v>-1.529851015175385</v>
      </c>
      <c r="N481" s="304">
        <f t="shared" ca="1" si="220"/>
        <v>-87.654006453354015</v>
      </c>
      <c r="P481" s="310">
        <f t="shared" ca="1" si="221"/>
        <v>23</v>
      </c>
      <c r="Q481" s="304">
        <f t="shared" ca="1" si="222"/>
        <v>0</v>
      </c>
      <c r="R481" s="306">
        <f t="shared" ca="1" si="223"/>
        <v>0</v>
      </c>
      <c r="S481" s="307">
        <f t="shared" ca="1" si="224"/>
        <v>3.0118999999999994</v>
      </c>
      <c r="T481" s="304">
        <f t="shared" ca="1" si="204"/>
        <v>29.546738999999995</v>
      </c>
      <c r="U481" s="311">
        <f t="shared" ca="1" si="205"/>
        <v>0</v>
      </c>
      <c r="V481" s="306">
        <f t="shared" ca="1" si="206"/>
        <v>1.2258506285720492</v>
      </c>
      <c r="W481" s="304">
        <f t="shared" ca="1" si="207"/>
        <v>26.580132691747878</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0.97676523719241359</v>
      </c>
      <c r="AH481" s="304">
        <f t="shared" ca="1" si="231"/>
        <v>-8.8250124317358818</v>
      </c>
    </row>
    <row r="482" spans="1:34" x14ac:dyDescent="0.2">
      <c r="A482" s="347">
        <f t="shared" ca="1" si="209"/>
        <v>1E-4</v>
      </c>
      <c r="B482" s="304">
        <f t="shared" ca="1" si="210"/>
        <v>32.609400000000484</v>
      </c>
      <c r="D482" s="306">
        <f t="shared" ca="1" si="211"/>
        <v>-0.36124298284481809</v>
      </c>
      <c r="E482" s="307">
        <f t="shared" ca="1" si="212"/>
        <v>-0.99235839112158253</v>
      </c>
      <c r="F482" s="304">
        <f t="shared" ca="1" si="213"/>
        <v>1.0560642353020187</v>
      </c>
      <c r="G482" s="306">
        <f t="shared" ca="1" si="214"/>
        <v>4.2195614899717935</v>
      </c>
      <c r="H482" s="307">
        <f t="shared" ca="1" si="215"/>
        <v>-102.9969774126952</v>
      </c>
      <c r="I482" s="304">
        <f t="shared" ca="1" si="216"/>
        <v>103.08337429148746</v>
      </c>
      <c r="J482" s="306">
        <f t="shared" ca="1" si="217"/>
        <v>368.11247718340587</v>
      </c>
      <c r="K482" s="307">
        <f t="shared" ca="1" si="218"/>
        <v>-6.9517963481239562</v>
      </c>
      <c r="L482" s="304">
        <f t="shared" ca="1" si="203"/>
        <v>368.17811359526695</v>
      </c>
      <c r="M482" s="306">
        <f t="shared" ca="1" si="219"/>
        <v>-1.5298514047253813</v>
      </c>
      <c r="N482" s="304">
        <f t="shared" ca="1" si="220"/>
        <v>-87.654028772924718</v>
      </c>
      <c r="P482" s="310">
        <f t="shared" ca="1" si="221"/>
        <v>23</v>
      </c>
      <c r="Q482" s="304">
        <f t="shared" ca="1" si="222"/>
        <v>0</v>
      </c>
      <c r="R482" s="306">
        <f t="shared" ca="1" si="223"/>
        <v>0</v>
      </c>
      <c r="S482" s="307">
        <f t="shared" ca="1" si="224"/>
        <v>3.0118999999999994</v>
      </c>
      <c r="T482" s="304">
        <f t="shared" ca="1" si="204"/>
        <v>29.546738999999995</v>
      </c>
      <c r="U482" s="311">
        <f t="shared" ca="1" si="205"/>
        <v>0</v>
      </c>
      <c r="V482" s="306">
        <f t="shared" ca="1" si="206"/>
        <v>1.2258518911613383</v>
      </c>
      <c r="W482" s="304">
        <f t="shared" ca="1" si="207"/>
        <v>26.580210439233358</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0.97673957981689163</v>
      </c>
      <c r="AH482" s="304">
        <f t="shared" ca="1" si="231"/>
        <v>-8.8250382455419771</v>
      </c>
    </row>
    <row r="483" spans="1:34" x14ac:dyDescent="0.2">
      <c r="A483" s="347">
        <f t="shared" ca="1" si="209"/>
        <v>1E-4</v>
      </c>
      <c r="B483" s="304">
        <f t="shared" ca="1" si="210"/>
        <v>32.609500000000487</v>
      </c>
      <c r="D483" s="306">
        <f t="shared" ca="1" si="211"/>
        <v>-0.36124060456633106</v>
      </c>
      <c r="E483" s="307">
        <f t="shared" ca="1" si="212"/>
        <v>-0.99233245859976371</v>
      </c>
      <c r="F483" s="304">
        <f t="shared" ca="1" si="213"/>
        <v>1.0560390536235391</v>
      </c>
      <c r="G483" s="306">
        <f t="shared" ca="1" si="214"/>
        <v>4.2195253659113368</v>
      </c>
      <c r="H483" s="307">
        <f t="shared" ca="1" si="215"/>
        <v>-102.99707664594106</v>
      </c>
      <c r="I483" s="304">
        <f t="shared" ca="1" si="216"/>
        <v>103.08347196288757</v>
      </c>
      <c r="J483" s="306">
        <f t="shared" ca="1" si="217"/>
        <v>368.11247718340587</v>
      </c>
      <c r="K483" s="307">
        <f t="shared" ca="1" si="218"/>
        <v>-6.9620960508268883</v>
      </c>
      <c r="L483" s="304">
        <f t="shared" ca="1" si="203"/>
        <v>368.17830821427333</v>
      </c>
      <c r="M483" s="306">
        <f t="shared" ca="1" si="219"/>
        <v>-1.5298517942713046</v>
      </c>
      <c r="N483" s="304">
        <f t="shared" ca="1" si="220"/>
        <v>-87.654051092262051</v>
      </c>
      <c r="P483" s="310">
        <f t="shared" ca="1" si="221"/>
        <v>23</v>
      </c>
      <c r="Q483" s="304">
        <f t="shared" ca="1" si="222"/>
        <v>0</v>
      </c>
      <c r="R483" s="306">
        <f t="shared" ca="1" si="223"/>
        <v>0</v>
      </c>
      <c r="S483" s="307">
        <f t="shared" ca="1" si="224"/>
        <v>3.0118999999999994</v>
      </c>
      <c r="T483" s="304">
        <f t="shared" ca="1" si="204"/>
        <v>29.546738999999995</v>
      </c>
      <c r="U483" s="311">
        <f t="shared" ca="1" si="205"/>
        <v>0</v>
      </c>
      <c r="V483" s="306">
        <f t="shared" ca="1" si="206"/>
        <v>1.225853153753145</v>
      </c>
      <c r="W483" s="304">
        <f t="shared" ca="1" si="207"/>
        <v>26.580288185601788</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0.97671392280914304</v>
      </c>
      <c r="AH483" s="304">
        <f t="shared" ca="1" si="231"/>
        <v>-8.825064058977178</v>
      </c>
    </row>
    <row r="484" spans="1:34" x14ac:dyDescent="0.2">
      <c r="A484" s="347">
        <f t="shared" ca="1" si="209"/>
        <v>1E-4</v>
      </c>
      <c r="B484" s="304">
        <f t="shared" ca="1" si="210"/>
        <v>32.609600000000491</v>
      </c>
      <c r="D484" s="306">
        <f t="shared" ca="1" si="211"/>
        <v>-0.36123822628842783</v>
      </c>
      <c r="E484" s="307">
        <f t="shared" ca="1" si="212"/>
        <v>-0.99230652645050021</v>
      </c>
      <c r="F484" s="304">
        <f t="shared" ca="1" si="213"/>
        <v>1.0560138723370383</v>
      </c>
      <c r="G484" s="306">
        <f t="shared" ca="1" si="214"/>
        <v>4.2194892420887076</v>
      </c>
      <c r="H484" s="307">
        <f t="shared" ca="1" si="215"/>
        <v>-102.99717587659372</v>
      </c>
      <c r="I484" s="304">
        <f t="shared" ca="1" si="216"/>
        <v>103.08356963172201</v>
      </c>
      <c r="J484" s="306">
        <f t="shared" ca="1" si="217"/>
        <v>368.11247718340587</v>
      </c>
      <c r="K484" s="307">
        <f t="shared" ca="1" si="218"/>
        <v>-6.9723957634530151</v>
      </c>
      <c r="L484" s="304">
        <f t="shared" ca="1" si="203"/>
        <v>368.17850312149642</v>
      </c>
      <c r="M484" s="306">
        <f t="shared" ca="1" si="219"/>
        <v>-1.5298521838131547</v>
      </c>
      <c r="N484" s="304">
        <f t="shared" ca="1" si="220"/>
        <v>-87.654073411365999</v>
      </c>
      <c r="P484" s="310">
        <f t="shared" ca="1" si="221"/>
        <v>23</v>
      </c>
      <c r="Q484" s="304">
        <f t="shared" ca="1" si="222"/>
        <v>0</v>
      </c>
      <c r="R484" s="306">
        <f t="shared" ca="1" si="223"/>
        <v>0</v>
      </c>
      <c r="S484" s="307">
        <f t="shared" ca="1" si="224"/>
        <v>3.0118999999999994</v>
      </c>
      <c r="T484" s="304">
        <f t="shared" ca="1" si="204"/>
        <v>29.546738999999995</v>
      </c>
      <c r="U484" s="311">
        <f t="shared" ca="1" si="205"/>
        <v>0</v>
      </c>
      <c r="V484" s="306">
        <f t="shared" ca="1" si="206"/>
        <v>1.2258544163474689</v>
      </c>
      <c r="W484" s="304">
        <f t="shared" ca="1" si="207"/>
        <v>26.580365930853148</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0.97668826616915005</v>
      </c>
      <c r="AH484" s="304">
        <f t="shared" ca="1" si="231"/>
        <v>-8.8250898720415005</v>
      </c>
    </row>
    <row r="485" spans="1:34" x14ac:dyDescent="0.2">
      <c r="A485" s="347">
        <f t="shared" ca="1" si="209"/>
        <v>1E-4</v>
      </c>
      <c r="B485" s="304">
        <f t="shared" ca="1" si="210"/>
        <v>32.609700000000494</v>
      </c>
      <c r="D485" s="306">
        <f t="shared" ca="1" si="211"/>
        <v>-0.36123584801111064</v>
      </c>
      <c r="E485" s="307">
        <f t="shared" ca="1" si="212"/>
        <v>-0.99228059467379914</v>
      </c>
      <c r="F485" s="304">
        <f t="shared" ca="1" si="213"/>
        <v>1.0559886914425243</v>
      </c>
      <c r="G485" s="306">
        <f t="shared" ca="1" si="214"/>
        <v>4.2194531185039068</v>
      </c>
      <c r="H485" s="307">
        <f t="shared" ca="1" si="215"/>
        <v>-102.99727510465318</v>
      </c>
      <c r="I485" s="304">
        <f t="shared" ca="1" si="216"/>
        <v>103.08366729799083</v>
      </c>
      <c r="J485" s="306">
        <f t="shared" ca="1" si="217"/>
        <v>368.11247718340587</v>
      </c>
      <c r="K485" s="307">
        <f t="shared" ca="1" si="218"/>
        <v>-6.9826954860020773</v>
      </c>
      <c r="L485" s="304">
        <f t="shared" ca="1" si="203"/>
        <v>368.1786983169365</v>
      </c>
      <c r="M485" s="306">
        <f t="shared" ca="1" si="219"/>
        <v>-1.5298525733509318</v>
      </c>
      <c r="N485" s="304">
        <f t="shared" ca="1" si="220"/>
        <v>-87.654095730236591</v>
      </c>
      <c r="P485" s="310">
        <f t="shared" ca="1" si="221"/>
        <v>23</v>
      </c>
      <c r="Q485" s="304">
        <f t="shared" ca="1" si="222"/>
        <v>0</v>
      </c>
      <c r="R485" s="306">
        <f t="shared" ca="1" si="223"/>
        <v>0</v>
      </c>
      <c r="S485" s="307">
        <f t="shared" ca="1" si="224"/>
        <v>3.0118999999999994</v>
      </c>
      <c r="T485" s="304">
        <f t="shared" ca="1" si="204"/>
        <v>29.546738999999995</v>
      </c>
      <c r="U485" s="311">
        <f t="shared" ca="1" si="205"/>
        <v>0</v>
      </c>
      <c r="V485" s="306">
        <f t="shared" ca="1" si="206"/>
        <v>1.2258556789443107</v>
      </c>
      <c r="W485" s="304">
        <f t="shared" ca="1" si="207"/>
        <v>26.580443674987485</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0.97666260989692155</v>
      </c>
      <c r="AH485" s="304">
        <f t="shared" ca="1" si="231"/>
        <v>-8.8251156847349357</v>
      </c>
    </row>
    <row r="486" spans="1:34" x14ac:dyDescent="0.2">
      <c r="A486" s="347">
        <f t="shared" ca="1" si="209"/>
        <v>1E-4</v>
      </c>
      <c r="B486" s="304">
        <f t="shared" ca="1" si="210"/>
        <v>32.609800000000497</v>
      </c>
      <c r="D486" s="306">
        <f t="shared" ca="1" si="211"/>
        <v>-0.36123346973437914</v>
      </c>
      <c r="E486" s="307">
        <f t="shared" ca="1" si="212"/>
        <v>-0.99225466326964096</v>
      </c>
      <c r="F486" s="304">
        <f t="shared" ca="1" si="213"/>
        <v>1.055963510939979</v>
      </c>
      <c r="G486" s="306">
        <f t="shared" ca="1" si="214"/>
        <v>4.2194169951569336</v>
      </c>
      <c r="H486" s="307">
        <f t="shared" ca="1" si="215"/>
        <v>-102.99737433011951</v>
      </c>
      <c r="I486" s="304">
        <f t="shared" ca="1" si="216"/>
        <v>103.08376496169404</v>
      </c>
      <c r="J486" s="306">
        <f t="shared" ca="1" si="217"/>
        <v>368.11247718340587</v>
      </c>
      <c r="K486" s="307">
        <f t="shared" ca="1" si="218"/>
        <v>-6.9929952184738156</v>
      </c>
      <c r="L486" s="304">
        <f t="shared" ca="1" si="203"/>
        <v>368.17889380059404</v>
      </c>
      <c r="M486" s="306">
        <f t="shared" ca="1" si="219"/>
        <v>-1.529852962884636</v>
      </c>
      <c r="N486" s="304">
        <f t="shared" ca="1" si="220"/>
        <v>-87.654118048873826</v>
      </c>
      <c r="P486" s="310">
        <f t="shared" ca="1" si="221"/>
        <v>23</v>
      </c>
      <c r="Q486" s="304">
        <f t="shared" ca="1" si="222"/>
        <v>0</v>
      </c>
      <c r="R486" s="306">
        <f t="shared" ca="1" si="223"/>
        <v>0</v>
      </c>
      <c r="S486" s="307">
        <f t="shared" ca="1" si="224"/>
        <v>3.0118999999999994</v>
      </c>
      <c r="T486" s="304">
        <f t="shared" ca="1" si="204"/>
        <v>29.546738999999995</v>
      </c>
      <c r="U486" s="311">
        <f t="shared" ca="1" si="205"/>
        <v>0</v>
      </c>
      <c r="V486" s="306">
        <f t="shared" ca="1" si="206"/>
        <v>1.2258569415436689</v>
      </c>
      <c r="W486" s="304">
        <f t="shared" ca="1" si="207"/>
        <v>26.580521418004743</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0.97663695399243622</v>
      </c>
      <c r="AH486" s="304">
        <f t="shared" ca="1" si="231"/>
        <v>-8.8251414970575031</v>
      </c>
    </row>
    <row r="487" spans="1:34" x14ac:dyDescent="0.2">
      <c r="A487" s="347">
        <f t="shared" ca="1" si="209"/>
        <v>1E-4</v>
      </c>
      <c r="B487" s="304">
        <f t="shared" ca="1" si="210"/>
        <v>32.609900000000501</v>
      </c>
      <c r="D487" s="306">
        <f t="shared" ca="1" si="211"/>
        <v>-0.36123109145823301</v>
      </c>
      <c r="E487" s="307">
        <f t="shared" ca="1" si="212"/>
        <v>-0.99222873223804875</v>
      </c>
      <c r="F487" s="304">
        <f t="shared" ca="1" si="213"/>
        <v>1.0559383308294248</v>
      </c>
      <c r="G487" s="306">
        <f t="shared" ca="1" si="214"/>
        <v>4.2193808720477879</v>
      </c>
      <c r="H487" s="307">
        <f t="shared" ca="1" si="215"/>
        <v>-102.99747355299273</v>
      </c>
      <c r="I487" s="304">
        <f t="shared" ca="1" si="216"/>
        <v>103.08386262283172</v>
      </c>
      <c r="J487" s="306">
        <f t="shared" ca="1" si="217"/>
        <v>368.11247718340587</v>
      </c>
      <c r="K487" s="307">
        <f t="shared" ca="1" si="218"/>
        <v>-7.0032949608679713</v>
      </c>
      <c r="L487" s="304">
        <f t="shared" ca="1" si="203"/>
        <v>368.17908957246942</v>
      </c>
      <c r="M487" s="306">
        <f t="shared" ca="1" si="219"/>
        <v>-1.5298533524142672</v>
      </c>
      <c r="N487" s="304">
        <f t="shared" ca="1" si="220"/>
        <v>-87.654140367277677</v>
      </c>
      <c r="P487" s="310">
        <f t="shared" ca="1" si="221"/>
        <v>23</v>
      </c>
      <c r="Q487" s="304">
        <f t="shared" ca="1" si="222"/>
        <v>0</v>
      </c>
      <c r="R487" s="306">
        <f t="shared" ca="1" si="223"/>
        <v>0</v>
      </c>
      <c r="S487" s="307">
        <f t="shared" ca="1" si="224"/>
        <v>3.0118999999999994</v>
      </c>
      <c r="T487" s="304">
        <f t="shared" ca="1" si="204"/>
        <v>29.546738999999995</v>
      </c>
      <c r="U487" s="311">
        <f t="shared" ca="1" si="205"/>
        <v>0</v>
      </c>
      <c r="V487" s="306">
        <f t="shared" ca="1" si="206"/>
        <v>1.2258582041455448</v>
      </c>
      <c r="W487" s="304">
        <f t="shared" ca="1" si="207"/>
        <v>26.580599159905006</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0.9766112984557207</v>
      </c>
      <c r="AH487" s="304">
        <f t="shared" ca="1" si="231"/>
        <v>-8.8251673090091796</v>
      </c>
    </row>
    <row r="488" spans="1:34" x14ac:dyDescent="0.2">
      <c r="A488" s="347">
        <f t="shared" ca="1" si="209"/>
        <v>1E-4</v>
      </c>
      <c r="B488" s="304">
        <f t="shared" ca="1" si="210"/>
        <v>32.610000000000504</v>
      </c>
      <c r="D488" s="306">
        <f t="shared" ca="1" si="211"/>
        <v>-0.36122871318267452</v>
      </c>
      <c r="E488" s="307">
        <f t="shared" ca="1" si="212"/>
        <v>-0.99220280157899055</v>
      </c>
      <c r="F488" s="304">
        <f t="shared" ca="1" si="213"/>
        <v>1.0559131511108328</v>
      </c>
      <c r="G488" s="306">
        <f t="shared" ca="1" si="214"/>
        <v>4.2193447491764697</v>
      </c>
      <c r="H488" s="307">
        <f t="shared" ca="1" si="215"/>
        <v>-102.99757277327289</v>
      </c>
      <c r="I488" s="304">
        <f t="shared" ca="1" si="216"/>
        <v>103.08396028140385</v>
      </c>
      <c r="J488" s="306">
        <f t="shared" ca="1" si="217"/>
        <v>368.11247718340587</v>
      </c>
      <c r="K488" s="307">
        <f t="shared" ca="1" si="218"/>
        <v>-7.0135947131842844</v>
      </c>
      <c r="L488" s="304">
        <f t="shared" ca="1" si="203"/>
        <v>368.17928563256288</v>
      </c>
      <c r="M488" s="306">
        <f t="shared" ca="1" si="219"/>
        <v>-1.5298537419398255</v>
      </c>
      <c r="N488" s="304">
        <f t="shared" ca="1" si="220"/>
        <v>-87.654162685448185</v>
      </c>
      <c r="P488" s="310">
        <f t="shared" ca="1" si="221"/>
        <v>23</v>
      </c>
      <c r="Q488" s="304">
        <f t="shared" ca="1" si="222"/>
        <v>0</v>
      </c>
      <c r="R488" s="306">
        <f t="shared" ca="1" si="223"/>
        <v>0</v>
      </c>
      <c r="S488" s="307">
        <f t="shared" ca="1" si="224"/>
        <v>3.0118999999999994</v>
      </c>
      <c r="T488" s="304">
        <f t="shared" ca="1" si="204"/>
        <v>29.546738999999995</v>
      </c>
      <c r="U488" s="311">
        <f t="shared" ca="1" si="205"/>
        <v>0</v>
      </c>
      <c r="V488" s="306">
        <f t="shared" ca="1" si="206"/>
        <v>1.2258594667499381</v>
      </c>
      <c r="W488" s="304">
        <f t="shared" ca="1" si="207"/>
        <v>26.580676900688232</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0.97658564328674125</v>
      </c>
      <c r="AH488" s="304">
        <f t="shared" ca="1" si="231"/>
        <v>-8.8251931205899972</v>
      </c>
    </row>
    <row r="489" spans="1:34" x14ac:dyDescent="0.2">
      <c r="A489" s="347">
        <f t="shared" ca="1" si="209"/>
        <v>1E-4</v>
      </c>
      <c r="B489" s="304">
        <f t="shared" ca="1" si="210"/>
        <v>32.610100000000507</v>
      </c>
      <c r="D489" s="306">
        <f t="shared" ca="1" si="211"/>
        <v>-0.36122633490770367</v>
      </c>
      <c r="E489" s="307">
        <f t="shared" ca="1" si="212"/>
        <v>-0.99217687129248411</v>
      </c>
      <c r="F489" s="304">
        <f t="shared" ca="1" si="213"/>
        <v>1.0558879717842207</v>
      </c>
      <c r="G489" s="306">
        <f t="shared" ca="1" si="214"/>
        <v>4.2193086265429791</v>
      </c>
      <c r="H489" s="307">
        <f t="shared" ca="1" si="215"/>
        <v>-102.99767199096001</v>
      </c>
      <c r="I489" s="304">
        <f t="shared" ca="1" si="216"/>
        <v>103.08405793741052</v>
      </c>
      <c r="J489" s="306">
        <f t="shared" ca="1" si="217"/>
        <v>368.11247718340587</v>
      </c>
      <c r="K489" s="307">
        <f t="shared" ca="1" si="218"/>
        <v>-7.0238944754224963</v>
      </c>
      <c r="L489" s="304">
        <f t="shared" ca="1" si="203"/>
        <v>368.17948198087493</v>
      </c>
      <c r="M489" s="306">
        <f t="shared" ca="1" si="219"/>
        <v>-1.529854131461311</v>
      </c>
      <c r="N489" s="304">
        <f t="shared" ca="1" si="220"/>
        <v>-87.654185003385336</v>
      </c>
      <c r="P489" s="310">
        <f t="shared" ca="1" si="221"/>
        <v>23</v>
      </c>
      <c r="Q489" s="304">
        <f t="shared" ca="1" si="222"/>
        <v>0</v>
      </c>
      <c r="R489" s="306">
        <f t="shared" ca="1" si="223"/>
        <v>0</v>
      </c>
      <c r="S489" s="307">
        <f t="shared" ca="1" si="224"/>
        <v>3.0118999999999994</v>
      </c>
      <c r="T489" s="304">
        <f t="shared" ca="1" si="204"/>
        <v>29.546738999999995</v>
      </c>
      <c r="U489" s="311">
        <f t="shared" ca="1" si="205"/>
        <v>0</v>
      </c>
      <c r="V489" s="306">
        <f t="shared" ca="1" si="206"/>
        <v>1.2258607293568482</v>
      </c>
      <c r="W489" s="304">
        <f t="shared" ca="1" si="207"/>
        <v>26.580754640354463</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0.97655998848551206</v>
      </c>
      <c r="AH489" s="304">
        <f t="shared" ca="1" si="231"/>
        <v>-8.8252189317999399</v>
      </c>
    </row>
    <row r="490" spans="1:34" x14ac:dyDescent="0.2">
      <c r="A490" s="347">
        <f t="shared" ca="1" si="209"/>
        <v>1E-4</v>
      </c>
      <c r="B490" s="304">
        <f t="shared" ca="1" si="210"/>
        <v>32.610200000000511</v>
      </c>
      <c r="D490" s="306">
        <f t="shared" ca="1" si="211"/>
        <v>-0.36122395663331974</v>
      </c>
      <c r="E490" s="307">
        <f t="shared" ca="1" si="212"/>
        <v>-0.99215094137851345</v>
      </c>
      <c r="F490" s="304">
        <f t="shared" ca="1" si="213"/>
        <v>1.0558627928495732</v>
      </c>
      <c r="G490" s="306">
        <f t="shared" ca="1" si="214"/>
        <v>4.219272504147316</v>
      </c>
      <c r="H490" s="307">
        <f t="shared" ca="1" si="215"/>
        <v>-102.99777120605415</v>
      </c>
      <c r="I490" s="304">
        <f t="shared" ca="1" si="216"/>
        <v>103.08415559085175</v>
      </c>
      <c r="J490" s="306">
        <f t="shared" ca="1" si="217"/>
        <v>368.11247718340587</v>
      </c>
      <c r="K490" s="307">
        <f t="shared" ca="1" si="218"/>
        <v>-7.0341942475823469</v>
      </c>
      <c r="L490" s="304">
        <f t="shared" ca="1" si="203"/>
        <v>368.17967861740584</v>
      </c>
      <c r="M490" s="306">
        <f t="shared" ca="1" si="219"/>
        <v>-1.5298545209787235</v>
      </c>
      <c r="N490" s="304">
        <f t="shared" ca="1" si="220"/>
        <v>-87.654207321089117</v>
      </c>
      <c r="P490" s="310">
        <f t="shared" ca="1" si="221"/>
        <v>23</v>
      </c>
      <c r="Q490" s="304">
        <f t="shared" ca="1" si="222"/>
        <v>0</v>
      </c>
      <c r="R490" s="306">
        <f t="shared" ca="1" si="223"/>
        <v>0</v>
      </c>
      <c r="S490" s="307">
        <f t="shared" ca="1" si="224"/>
        <v>3.0118999999999994</v>
      </c>
      <c r="T490" s="304">
        <f t="shared" ca="1" si="204"/>
        <v>29.546738999999995</v>
      </c>
      <c r="U490" s="311">
        <f t="shared" ca="1" si="205"/>
        <v>0</v>
      </c>
      <c r="V490" s="306">
        <f t="shared" ca="1" si="206"/>
        <v>1.2258619919662754</v>
      </c>
      <c r="W490" s="304">
        <f t="shared" ca="1" si="207"/>
        <v>26.5808323789037</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0.9765343340520225</v>
      </c>
      <c r="AH490" s="304">
        <f t="shared" ca="1" si="231"/>
        <v>-8.8252447426390219</v>
      </c>
    </row>
    <row r="491" spans="1:34" x14ac:dyDescent="0.2">
      <c r="A491" s="347">
        <f t="shared" ca="1" si="209"/>
        <v>1E-4</v>
      </c>
      <c r="B491" s="304">
        <f t="shared" ca="1" si="210"/>
        <v>32.610300000000514</v>
      </c>
      <c r="D491" s="306">
        <f t="shared" ca="1" si="211"/>
        <v>-0.36122157835952562</v>
      </c>
      <c r="E491" s="307">
        <f t="shared" ca="1" si="212"/>
        <v>-0.9921250118370768</v>
      </c>
      <c r="F491" s="304">
        <f t="shared" ca="1" si="213"/>
        <v>1.0558376143068908</v>
      </c>
      <c r="G491" s="306">
        <f t="shared" ca="1" si="214"/>
        <v>4.2192363819894805</v>
      </c>
      <c r="H491" s="307">
        <f t="shared" ca="1" si="215"/>
        <v>-102.99787041855534</v>
      </c>
      <c r="I491" s="304">
        <f t="shared" ca="1" si="216"/>
        <v>103.08425324172758</v>
      </c>
      <c r="J491" s="306">
        <f t="shared" ca="1" si="217"/>
        <v>368.11247718340587</v>
      </c>
      <c r="K491" s="307">
        <f t="shared" ca="1" si="218"/>
        <v>-7.0444940296635776</v>
      </c>
      <c r="L491" s="304">
        <f t="shared" ca="1" si="203"/>
        <v>368.17987554215597</v>
      </c>
      <c r="M491" s="306">
        <f t="shared" ca="1" si="219"/>
        <v>-1.5298549104920636</v>
      </c>
      <c r="N491" s="304">
        <f t="shared" ca="1" si="220"/>
        <v>-87.654229638559571</v>
      </c>
      <c r="P491" s="310">
        <f t="shared" ca="1" si="221"/>
        <v>23</v>
      </c>
      <c r="Q491" s="304">
        <f t="shared" ca="1" si="222"/>
        <v>0</v>
      </c>
      <c r="R491" s="306">
        <f t="shared" ca="1" si="223"/>
        <v>0</v>
      </c>
      <c r="S491" s="307">
        <f t="shared" ca="1" si="224"/>
        <v>3.0118999999999994</v>
      </c>
      <c r="T491" s="304">
        <f t="shared" ca="1" si="204"/>
        <v>29.546738999999995</v>
      </c>
      <c r="U491" s="311">
        <f t="shared" ca="1" si="205"/>
        <v>0</v>
      </c>
      <c r="V491" s="306">
        <f t="shared" ca="1" si="206"/>
        <v>1.2258632545782198</v>
      </c>
      <c r="W491" s="304">
        <f t="shared" ca="1" si="207"/>
        <v>26.580910116335954</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0.976508679986269</v>
      </c>
      <c r="AH491" s="304">
        <f t="shared" ca="1" si="231"/>
        <v>-8.8252705531072433</v>
      </c>
    </row>
    <row r="492" spans="1:34" x14ac:dyDescent="0.2">
      <c r="A492" s="347">
        <f t="shared" ca="1" si="209"/>
        <v>1E-4</v>
      </c>
      <c r="B492" s="304">
        <f t="shared" ca="1" si="210"/>
        <v>32.610400000000517</v>
      </c>
      <c r="D492" s="306">
        <f t="shared" ca="1" si="211"/>
        <v>-0.36121920008631819</v>
      </c>
      <c r="E492" s="307">
        <f t="shared" ca="1" si="212"/>
        <v>-0.99209908266817415</v>
      </c>
      <c r="F492" s="304">
        <f t="shared" ca="1" si="213"/>
        <v>1.0558124361561727</v>
      </c>
      <c r="G492" s="306">
        <f t="shared" ca="1" si="214"/>
        <v>4.2192002600694716</v>
      </c>
      <c r="H492" s="307">
        <f t="shared" ca="1" si="215"/>
        <v>-102.99796962846361</v>
      </c>
      <c r="I492" s="304">
        <f t="shared" ca="1" si="216"/>
        <v>103.08435089003801</v>
      </c>
      <c r="J492" s="306">
        <f t="shared" ca="1" si="217"/>
        <v>368.11247718340587</v>
      </c>
      <c r="K492" s="307">
        <f t="shared" ca="1" si="218"/>
        <v>-7.0547938216659283</v>
      </c>
      <c r="L492" s="304">
        <f t="shared" ca="1" si="203"/>
        <v>368.18007275512582</v>
      </c>
      <c r="M492" s="306">
        <f t="shared" ca="1" si="219"/>
        <v>-1.5298553000013309</v>
      </c>
      <c r="N492" s="304">
        <f t="shared" ca="1" si="220"/>
        <v>-87.654251955796667</v>
      </c>
      <c r="P492" s="310">
        <f t="shared" ca="1" si="221"/>
        <v>23</v>
      </c>
      <c r="Q492" s="304">
        <f t="shared" ca="1" si="222"/>
        <v>0</v>
      </c>
      <c r="R492" s="306">
        <f t="shared" ca="1" si="223"/>
        <v>0</v>
      </c>
      <c r="S492" s="307">
        <f t="shared" ca="1" si="224"/>
        <v>3.0118999999999994</v>
      </c>
      <c r="T492" s="304">
        <f t="shared" ca="1" si="204"/>
        <v>29.546738999999995</v>
      </c>
      <c r="U492" s="311">
        <f t="shared" ca="1" si="205"/>
        <v>0</v>
      </c>
      <c r="V492" s="306">
        <f t="shared" ca="1" si="206"/>
        <v>1.2258645171926816</v>
      </c>
      <c r="W492" s="304">
        <f t="shared" ca="1" si="207"/>
        <v>26.580987852651234</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0.97648302628825334</v>
      </c>
      <c r="AH492" s="304">
        <f t="shared" ca="1" si="231"/>
        <v>-8.8252963632046075</v>
      </c>
    </row>
    <row r="493" spans="1:34" x14ac:dyDescent="0.2">
      <c r="A493" s="347">
        <f t="shared" ca="1" si="209"/>
        <v>1E-4</v>
      </c>
      <c r="B493" s="304">
        <f t="shared" ca="1" si="210"/>
        <v>32.610500000000521</v>
      </c>
      <c r="D493" s="306">
        <f t="shared" ca="1" si="211"/>
        <v>-0.36121682181370035</v>
      </c>
      <c r="E493" s="307">
        <f t="shared" ca="1" si="212"/>
        <v>-0.9920731538717984</v>
      </c>
      <c r="F493" s="304">
        <f t="shared" ca="1" si="213"/>
        <v>1.0557872583974137</v>
      </c>
      <c r="G493" s="306">
        <f t="shared" ca="1" si="214"/>
        <v>4.2191641383872902</v>
      </c>
      <c r="H493" s="307">
        <f t="shared" ca="1" si="215"/>
        <v>-102.99806883577899</v>
      </c>
      <c r="I493" s="304">
        <f t="shared" ca="1" si="216"/>
        <v>103.08444853578314</v>
      </c>
      <c r="J493" s="306">
        <f t="shared" ca="1" si="217"/>
        <v>368.11247718340587</v>
      </c>
      <c r="K493" s="307">
        <f t="shared" ca="1" si="218"/>
        <v>-7.0650936235891404</v>
      </c>
      <c r="L493" s="304">
        <f t="shared" ca="1" si="203"/>
        <v>368.18027025631562</v>
      </c>
      <c r="M493" s="306">
        <f t="shared" ca="1" si="219"/>
        <v>-1.5298556895065256</v>
      </c>
      <c r="N493" s="304">
        <f t="shared" ca="1" si="220"/>
        <v>-87.654274272800421</v>
      </c>
      <c r="P493" s="310">
        <f t="shared" ca="1" si="221"/>
        <v>23</v>
      </c>
      <c r="Q493" s="304">
        <f t="shared" ca="1" si="222"/>
        <v>0</v>
      </c>
      <c r="R493" s="306">
        <f t="shared" ca="1" si="223"/>
        <v>0</v>
      </c>
      <c r="S493" s="307">
        <f t="shared" ca="1" si="224"/>
        <v>3.0118999999999994</v>
      </c>
      <c r="T493" s="304">
        <f t="shared" ca="1" si="204"/>
        <v>29.546738999999995</v>
      </c>
      <c r="U493" s="311">
        <f t="shared" ca="1" si="205"/>
        <v>0</v>
      </c>
      <c r="V493" s="306">
        <f t="shared" ca="1" si="206"/>
        <v>1.2258657798096606</v>
      </c>
      <c r="W493" s="304">
        <f t="shared" ca="1" si="207"/>
        <v>26.581065587849565</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0.97645737295796664</v>
      </c>
      <c r="AH493" s="304">
        <f t="shared" ca="1" si="231"/>
        <v>-8.82532217293112</v>
      </c>
    </row>
    <row r="494" spans="1:34" x14ac:dyDescent="0.2">
      <c r="A494" s="347">
        <f t="shared" ca="1" si="209"/>
        <v>1E-4</v>
      </c>
      <c r="B494" s="304">
        <f t="shared" ca="1" si="210"/>
        <v>32.610600000000524</v>
      </c>
      <c r="D494" s="306">
        <f t="shared" ca="1" si="211"/>
        <v>-0.36121444354167115</v>
      </c>
      <c r="E494" s="307">
        <f t="shared" ca="1" si="212"/>
        <v>-0.99204722544794244</v>
      </c>
      <c r="F494" s="304">
        <f t="shared" ca="1" si="213"/>
        <v>1.0557620810306079</v>
      </c>
      <c r="G494" s="306">
        <f t="shared" ca="1" si="214"/>
        <v>4.2191280169429364</v>
      </c>
      <c r="H494" s="307">
        <f t="shared" ca="1" si="215"/>
        <v>-102.99816804050154</v>
      </c>
      <c r="I494" s="304">
        <f t="shared" ca="1" si="216"/>
        <v>103.08454617896295</v>
      </c>
      <c r="J494" s="306">
        <f t="shared" ca="1" si="217"/>
        <v>368.11247718340587</v>
      </c>
      <c r="K494" s="307">
        <f t="shared" ca="1" si="218"/>
        <v>-7.0753934354329546</v>
      </c>
      <c r="L494" s="304">
        <f t="shared" ca="1" si="203"/>
        <v>368.18046804572577</v>
      </c>
      <c r="M494" s="306">
        <f t="shared" ca="1" si="219"/>
        <v>-1.5298560790076476</v>
      </c>
      <c r="N494" s="304">
        <f t="shared" ca="1" si="220"/>
        <v>-87.654296589570833</v>
      </c>
      <c r="P494" s="310">
        <f t="shared" ca="1" si="221"/>
        <v>23</v>
      </c>
      <c r="Q494" s="304">
        <f t="shared" ca="1" si="222"/>
        <v>0</v>
      </c>
      <c r="R494" s="306">
        <f t="shared" ca="1" si="223"/>
        <v>0</v>
      </c>
      <c r="S494" s="307">
        <f t="shared" ca="1" si="224"/>
        <v>3.0118999999999994</v>
      </c>
      <c r="T494" s="304">
        <f t="shared" ca="1" si="204"/>
        <v>29.546738999999995</v>
      </c>
      <c r="U494" s="311">
        <f t="shared" ca="1" si="205"/>
        <v>0</v>
      </c>
      <c r="V494" s="306">
        <f t="shared" ca="1" si="206"/>
        <v>1.225867042429156</v>
      </c>
      <c r="W494" s="304">
        <f t="shared" ca="1" si="207"/>
        <v>26.581143321930924</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0.97643171999540179</v>
      </c>
      <c r="AH494" s="304">
        <f t="shared" ca="1" si="231"/>
        <v>-8.825347982286786</v>
      </c>
    </row>
    <row r="495" spans="1:34" x14ac:dyDescent="0.2">
      <c r="A495" s="347">
        <f t="shared" ca="1" si="209"/>
        <v>1E-4</v>
      </c>
      <c r="B495" s="304">
        <f t="shared" ca="1" si="210"/>
        <v>32.610700000000527</v>
      </c>
      <c r="D495" s="306">
        <f t="shared" ca="1" si="211"/>
        <v>-0.36121206527023303</v>
      </c>
      <c r="E495" s="307">
        <f t="shared" ca="1" si="212"/>
        <v>-0.99202129739661693</v>
      </c>
      <c r="F495" s="304">
        <f t="shared" ca="1" si="213"/>
        <v>1.0557369040557663</v>
      </c>
      <c r="G495" s="306">
        <f t="shared" ca="1" si="214"/>
        <v>4.2190918957364092</v>
      </c>
      <c r="H495" s="307">
        <f t="shared" ca="1" si="215"/>
        <v>-102.99826724263129</v>
      </c>
      <c r="I495" s="304">
        <f t="shared" ca="1" si="216"/>
        <v>103.08464381957752</v>
      </c>
      <c r="J495" s="306">
        <f t="shared" ca="1" si="217"/>
        <v>368.11247718340587</v>
      </c>
      <c r="K495" s="307">
        <f t="shared" ca="1" si="218"/>
        <v>-7.0856932571971116</v>
      </c>
      <c r="L495" s="304">
        <f t="shared" ca="1" si="203"/>
        <v>368.18066612335662</v>
      </c>
      <c r="M495" s="306">
        <f t="shared" ca="1" si="219"/>
        <v>-1.5298564685046974</v>
      </c>
      <c r="N495" s="304">
        <f t="shared" ca="1" si="220"/>
        <v>-87.654318906107918</v>
      </c>
      <c r="P495" s="310">
        <f t="shared" ca="1" si="221"/>
        <v>23</v>
      </c>
      <c r="Q495" s="304">
        <f t="shared" ca="1" si="222"/>
        <v>0</v>
      </c>
      <c r="R495" s="306">
        <f t="shared" ca="1" si="223"/>
        <v>0</v>
      </c>
      <c r="S495" s="307">
        <f t="shared" ca="1" si="224"/>
        <v>3.0118999999999994</v>
      </c>
      <c r="T495" s="304">
        <f t="shared" ca="1" si="204"/>
        <v>29.546738999999995</v>
      </c>
      <c r="U495" s="311">
        <f t="shared" ca="1" si="205"/>
        <v>0</v>
      </c>
      <c r="V495" s="306">
        <f t="shared" ca="1" si="206"/>
        <v>1.2258683050511692</v>
      </c>
      <c r="W495" s="304">
        <f t="shared" ca="1" si="207"/>
        <v>26.581221054895369</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0.97640606740057123</v>
      </c>
      <c r="AH495" s="304">
        <f t="shared" ca="1" si="231"/>
        <v>-8.8253737912715984</v>
      </c>
    </row>
    <row r="496" spans="1:34" x14ac:dyDescent="0.2">
      <c r="A496" s="347">
        <f t="shared" ca="1" si="209"/>
        <v>1E-4</v>
      </c>
      <c r="B496" s="304">
        <f t="shared" ca="1" si="210"/>
        <v>32.61080000000053</v>
      </c>
      <c r="D496" s="306">
        <f t="shared" ca="1" si="211"/>
        <v>-0.36120968699938361</v>
      </c>
      <c r="E496" s="307">
        <f t="shared" ca="1" si="212"/>
        <v>-0.99199536971779878</v>
      </c>
      <c r="F496" s="304">
        <f t="shared" ca="1" si="213"/>
        <v>1.0557117274728669</v>
      </c>
      <c r="G496" s="306">
        <f t="shared" ca="1" si="214"/>
        <v>4.2190557747677095</v>
      </c>
      <c r="H496" s="307">
        <f t="shared" ca="1" si="215"/>
        <v>-102.99836644216826</v>
      </c>
      <c r="I496" s="304">
        <f t="shared" ca="1" si="216"/>
        <v>103.08474145762686</v>
      </c>
      <c r="J496" s="306">
        <f t="shared" ca="1" si="217"/>
        <v>368.11247718340587</v>
      </c>
      <c r="K496" s="307">
        <f t="shared" ca="1" si="218"/>
        <v>-7.0959930888813512</v>
      </c>
      <c r="L496" s="304">
        <f t="shared" ca="1" si="203"/>
        <v>368.1808644892086</v>
      </c>
      <c r="M496" s="306">
        <f t="shared" ca="1" si="219"/>
        <v>-1.5298568579976746</v>
      </c>
      <c r="N496" s="304">
        <f t="shared" ca="1" si="220"/>
        <v>-87.654341222411659</v>
      </c>
      <c r="P496" s="310">
        <f t="shared" ca="1" si="221"/>
        <v>23</v>
      </c>
      <c r="Q496" s="304">
        <f t="shared" ca="1" si="222"/>
        <v>0</v>
      </c>
      <c r="R496" s="306">
        <f t="shared" ca="1" si="223"/>
        <v>0</v>
      </c>
      <c r="S496" s="307">
        <f t="shared" ca="1" si="224"/>
        <v>3.0118999999999994</v>
      </c>
      <c r="T496" s="304">
        <f t="shared" ca="1" si="204"/>
        <v>29.546738999999995</v>
      </c>
      <c r="U496" s="311">
        <f t="shared" ca="1" si="205"/>
        <v>0</v>
      </c>
      <c r="V496" s="306">
        <f t="shared" ca="1" si="206"/>
        <v>1.225869567675699</v>
      </c>
      <c r="W496" s="304">
        <f t="shared" ca="1" si="207"/>
        <v>26.581298786742877</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0.97638041517344831</v>
      </c>
      <c r="AH496" s="304">
        <f t="shared" ca="1" si="231"/>
        <v>-8.8253995998855785</v>
      </c>
    </row>
    <row r="497" spans="1:34" x14ac:dyDescent="0.2">
      <c r="A497" s="347">
        <f t="shared" ca="1" si="209"/>
        <v>1E-4</v>
      </c>
      <c r="B497" s="304">
        <f t="shared" ca="1" si="210"/>
        <v>32.610900000000534</v>
      </c>
      <c r="D497" s="306">
        <f t="shared" ca="1" si="211"/>
        <v>-0.36120730872912532</v>
      </c>
      <c r="E497" s="307">
        <f t="shared" ca="1" si="212"/>
        <v>-0.99196944241149687</v>
      </c>
      <c r="F497" s="304">
        <f t="shared" ca="1" si="213"/>
        <v>1.0556865512819198</v>
      </c>
      <c r="G497" s="306">
        <f t="shared" ca="1" si="214"/>
        <v>4.2190196540368365</v>
      </c>
      <c r="H497" s="307">
        <f t="shared" ca="1" si="215"/>
        <v>-102.99846563911251</v>
      </c>
      <c r="I497" s="304">
        <f t="shared" ca="1" si="216"/>
        <v>103.08483909311103</v>
      </c>
      <c r="J497" s="306">
        <f t="shared" ca="1" si="217"/>
        <v>368.11247718340587</v>
      </c>
      <c r="K497" s="307">
        <f t="shared" ca="1" si="218"/>
        <v>-7.1062929304854148</v>
      </c>
      <c r="L497" s="304">
        <f t="shared" ca="1" si="203"/>
        <v>368.18106314328196</v>
      </c>
      <c r="M497" s="306">
        <f t="shared" ca="1" si="219"/>
        <v>-1.5298572474865793</v>
      </c>
      <c r="N497" s="304">
        <f t="shared" ca="1" si="220"/>
        <v>-87.654363538482059</v>
      </c>
      <c r="P497" s="310">
        <f t="shared" ca="1" si="221"/>
        <v>23</v>
      </c>
      <c r="Q497" s="304">
        <f t="shared" ca="1" si="222"/>
        <v>0</v>
      </c>
      <c r="R497" s="306">
        <f t="shared" ca="1" si="223"/>
        <v>0</v>
      </c>
      <c r="S497" s="307">
        <f t="shared" ca="1" si="224"/>
        <v>3.0118999999999994</v>
      </c>
      <c r="T497" s="304">
        <f t="shared" ca="1" si="204"/>
        <v>29.546738999999995</v>
      </c>
      <c r="U497" s="311">
        <f t="shared" ca="1" si="205"/>
        <v>0</v>
      </c>
      <c r="V497" s="306">
        <f t="shared" ca="1" si="206"/>
        <v>1.2258708303027459</v>
      </c>
      <c r="W497" s="304">
        <f t="shared" ca="1" si="207"/>
        <v>26.58137651747348</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0.97635476331404547</v>
      </c>
      <c r="AH497" s="304">
        <f t="shared" ca="1" si="231"/>
        <v>-8.8254254081287176</v>
      </c>
    </row>
    <row r="498" spans="1:34" x14ac:dyDescent="0.2">
      <c r="A498" s="347">
        <f t="shared" ca="1" si="209"/>
        <v>1E-4</v>
      </c>
      <c r="B498" s="304">
        <f t="shared" ca="1" si="210"/>
        <v>32.611000000000537</v>
      </c>
      <c r="D498" s="306">
        <f t="shared" ca="1" si="211"/>
        <v>-0.36120493045945923</v>
      </c>
      <c r="E498" s="307">
        <f t="shared" ca="1" si="212"/>
        <v>-0.99194351547770232</v>
      </c>
      <c r="F498" s="304">
        <f t="shared" ca="1" si="213"/>
        <v>1.0556613754829176</v>
      </c>
      <c r="G498" s="306">
        <f t="shared" ca="1" si="214"/>
        <v>4.2189835335437902</v>
      </c>
      <c r="H498" s="307">
        <f t="shared" ca="1" si="215"/>
        <v>-102.99856483346406</v>
      </c>
      <c r="I498" s="304">
        <f t="shared" ca="1" si="216"/>
        <v>103.08493672603001</v>
      </c>
      <c r="J498" s="306">
        <f t="shared" ca="1" si="217"/>
        <v>368.11247718340587</v>
      </c>
      <c r="K498" s="307">
        <f t="shared" ca="1" si="218"/>
        <v>-7.116592782009044</v>
      </c>
      <c r="L498" s="304">
        <f t="shared" ca="1" si="203"/>
        <v>368.1812620855772</v>
      </c>
      <c r="M498" s="306">
        <f t="shared" ca="1" si="219"/>
        <v>-1.5298576369714119</v>
      </c>
      <c r="N498" s="304">
        <f t="shared" ca="1" si="220"/>
        <v>-87.654385854319159</v>
      </c>
      <c r="P498" s="310">
        <f t="shared" ca="1" si="221"/>
        <v>23</v>
      </c>
      <c r="Q498" s="304">
        <f t="shared" ca="1" si="222"/>
        <v>0</v>
      </c>
      <c r="R498" s="306">
        <f t="shared" ca="1" si="223"/>
        <v>0</v>
      </c>
      <c r="S498" s="307">
        <f t="shared" ca="1" si="224"/>
        <v>3.0118999999999994</v>
      </c>
      <c r="T498" s="304">
        <f t="shared" ca="1" si="204"/>
        <v>29.546738999999995</v>
      </c>
      <c r="U498" s="311">
        <f t="shared" ca="1" si="205"/>
        <v>0</v>
      </c>
      <c r="V498" s="306">
        <f t="shared" ca="1" si="206"/>
        <v>1.2258720929323095</v>
      </c>
      <c r="W498" s="304">
        <f t="shared" ca="1" si="207"/>
        <v>26.581454247087148</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0.97632911182235382</v>
      </c>
      <c r="AH498" s="304">
        <f t="shared" ca="1" si="231"/>
        <v>-8.8254512160010243</v>
      </c>
    </row>
    <row r="499" spans="1:34" x14ac:dyDescent="0.2">
      <c r="A499" s="347">
        <f t="shared" ca="1" si="209"/>
        <v>1E-4</v>
      </c>
      <c r="B499" s="304">
        <f t="shared" ca="1" si="210"/>
        <v>32.61110000000054</v>
      </c>
      <c r="D499" s="306">
        <f t="shared" ca="1" si="211"/>
        <v>-0.36120255219038183</v>
      </c>
      <c r="E499" s="307">
        <f t="shared" ca="1" si="212"/>
        <v>-0.99191758891642401</v>
      </c>
      <c r="F499" s="304">
        <f t="shared" ca="1" si="213"/>
        <v>1.0556362000758677</v>
      </c>
      <c r="G499" s="306">
        <f t="shared" ca="1" si="214"/>
        <v>4.2189474132885714</v>
      </c>
      <c r="H499" s="307">
        <f t="shared" ca="1" si="215"/>
        <v>-102.99866402522295</v>
      </c>
      <c r="I499" s="304">
        <f t="shared" ca="1" si="216"/>
        <v>103.0850343563839</v>
      </c>
      <c r="J499" s="306">
        <f t="shared" ca="1" si="217"/>
        <v>368.11247718340587</v>
      </c>
      <c r="K499" s="307">
        <f t="shared" ca="1" si="218"/>
        <v>-7.1268926434519786</v>
      </c>
      <c r="L499" s="304">
        <f t="shared" ca="1" si="203"/>
        <v>368.1814613160945</v>
      </c>
      <c r="M499" s="306">
        <f t="shared" ca="1" si="219"/>
        <v>-1.5298580264521722</v>
      </c>
      <c r="N499" s="304">
        <f t="shared" ca="1" si="220"/>
        <v>-87.654408169922917</v>
      </c>
      <c r="P499" s="310">
        <f t="shared" ca="1" si="221"/>
        <v>23</v>
      </c>
      <c r="Q499" s="304">
        <f t="shared" ca="1" si="222"/>
        <v>0</v>
      </c>
      <c r="R499" s="306">
        <f t="shared" ca="1" si="223"/>
        <v>0</v>
      </c>
      <c r="S499" s="307">
        <f t="shared" ca="1" si="224"/>
        <v>3.0118999999999994</v>
      </c>
      <c r="T499" s="304">
        <f t="shared" ca="1" si="204"/>
        <v>29.546738999999995</v>
      </c>
      <c r="U499" s="311">
        <f t="shared" ca="1" si="205"/>
        <v>0</v>
      </c>
      <c r="V499" s="306">
        <f t="shared" ca="1" si="206"/>
        <v>1.2258733555643904</v>
      </c>
      <c r="W499" s="304">
        <f t="shared" ca="1" si="207"/>
        <v>26.58153197558395</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0.97630346069837692</v>
      </c>
      <c r="AH499" s="304">
        <f t="shared" ca="1" si="231"/>
        <v>-8.8254770235024917</v>
      </c>
    </row>
    <row r="500" spans="1:34" x14ac:dyDescent="0.2">
      <c r="A500" s="347">
        <f t="shared" ca="1" si="209"/>
        <v>1E-4</v>
      </c>
      <c r="B500" s="304">
        <f t="shared" ca="1" si="210"/>
        <v>32.611200000000544</v>
      </c>
      <c r="D500" s="306">
        <f t="shared" ca="1" si="211"/>
        <v>-0.36120017392189685</v>
      </c>
      <c r="E500" s="307">
        <f t="shared" ca="1" si="212"/>
        <v>-0.99189166272763529</v>
      </c>
      <c r="F500" s="304">
        <f t="shared" ca="1" si="213"/>
        <v>1.0556110250607473</v>
      </c>
      <c r="G500" s="306">
        <f t="shared" ca="1" si="214"/>
        <v>4.2189112932711792</v>
      </c>
      <c r="H500" s="307">
        <f t="shared" ca="1" si="215"/>
        <v>-102.99876321438923</v>
      </c>
      <c r="I500" s="304">
        <f t="shared" ca="1" si="216"/>
        <v>103.08513198417272</v>
      </c>
      <c r="J500" s="306">
        <f t="shared" ca="1" si="217"/>
        <v>368.11247718340587</v>
      </c>
      <c r="K500" s="307">
        <f t="shared" ca="1" si="218"/>
        <v>-7.1371925148139592</v>
      </c>
      <c r="L500" s="304">
        <f t="shared" ca="1" si="203"/>
        <v>368.18166083483442</v>
      </c>
      <c r="M500" s="306">
        <f t="shared" ca="1" si="219"/>
        <v>-1.5298584159288602</v>
      </c>
      <c r="N500" s="304">
        <f t="shared" ca="1" si="220"/>
        <v>-87.654430485293361</v>
      </c>
      <c r="P500" s="310">
        <f t="shared" ca="1" si="221"/>
        <v>23</v>
      </c>
      <c r="Q500" s="304">
        <f t="shared" ca="1" si="222"/>
        <v>0</v>
      </c>
      <c r="R500" s="306">
        <f t="shared" ca="1" si="223"/>
        <v>0</v>
      </c>
      <c r="S500" s="307">
        <f t="shared" ca="1" si="224"/>
        <v>3.0118999999999994</v>
      </c>
      <c r="T500" s="304">
        <f t="shared" ca="1" si="204"/>
        <v>29.546738999999995</v>
      </c>
      <c r="U500" s="311">
        <f t="shared" ca="1" si="205"/>
        <v>0</v>
      </c>
      <c r="V500" s="306">
        <f t="shared" ca="1" si="206"/>
        <v>1.2258746181989877</v>
      </c>
      <c r="W500" s="304">
        <f t="shared" ca="1" si="207"/>
        <v>26.581609702963856</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0.97627780994209878</v>
      </c>
      <c r="AH500" s="304">
        <f t="shared" ca="1" si="231"/>
        <v>-8.8255028306331411</v>
      </c>
    </row>
    <row r="501" spans="1:34" x14ac:dyDescent="0.2">
      <c r="A501" s="347">
        <f t="shared" ca="1" si="209"/>
        <v>1E-4</v>
      </c>
      <c r="B501" s="304">
        <f t="shared" ca="1" si="210"/>
        <v>32.611300000000547</v>
      </c>
      <c r="D501" s="306">
        <f t="shared" ca="1" si="211"/>
        <v>-0.36119779565400445</v>
      </c>
      <c r="E501" s="307">
        <f t="shared" ca="1" si="212"/>
        <v>-0.99186573691135393</v>
      </c>
      <c r="F501" s="304">
        <f t="shared" ca="1" si="213"/>
        <v>1.0555858504375735</v>
      </c>
      <c r="G501" s="306">
        <f t="shared" ca="1" si="214"/>
        <v>4.2188751734916137</v>
      </c>
      <c r="H501" s="307">
        <f t="shared" ca="1" si="215"/>
        <v>-102.99886240096292</v>
      </c>
      <c r="I501" s="304">
        <f t="shared" ca="1" si="216"/>
        <v>103.08522960939651</v>
      </c>
      <c r="J501" s="306">
        <f t="shared" ca="1" si="217"/>
        <v>368.11247718340587</v>
      </c>
      <c r="K501" s="307">
        <f t="shared" ca="1" si="218"/>
        <v>-7.1474923960947265</v>
      </c>
      <c r="L501" s="304">
        <f t="shared" ca="1" si="203"/>
        <v>368.18186064179719</v>
      </c>
      <c r="M501" s="306">
        <f t="shared" ca="1" si="219"/>
        <v>-1.5298588054014759</v>
      </c>
      <c r="N501" s="304">
        <f t="shared" ca="1" si="220"/>
        <v>-87.654452800430477</v>
      </c>
      <c r="P501" s="310">
        <f t="shared" ca="1" si="221"/>
        <v>23</v>
      </c>
      <c r="Q501" s="304">
        <f t="shared" ca="1" si="222"/>
        <v>0</v>
      </c>
      <c r="R501" s="306">
        <f t="shared" ca="1" si="223"/>
        <v>0</v>
      </c>
      <c r="S501" s="307">
        <f t="shared" ca="1" si="224"/>
        <v>3.0118999999999994</v>
      </c>
      <c r="T501" s="304">
        <f t="shared" ca="1" si="204"/>
        <v>29.546738999999995</v>
      </c>
      <c r="U501" s="311">
        <f t="shared" ca="1" si="205"/>
        <v>0</v>
      </c>
      <c r="V501" s="306">
        <f t="shared" ca="1" si="206"/>
        <v>1.2258758808361025</v>
      </c>
      <c r="W501" s="304">
        <f t="shared" ca="1" si="207"/>
        <v>26.5816874292269</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0.97625215955352473</v>
      </c>
      <c r="AH501" s="304">
        <f t="shared" ca="1" si="231"/>
        <v>-8.8255286373929618</v>
      </c>
    </row>
    <row r="502" spans="1:34" x14ac:dyDescent="0.2">
      <c r="A502" s="347">
        <f t="shared" ca="1" si="209"/>
        <v>1E-4</v>
      </c>
      <c r="B502" s="304">
        <f t="shared" ca="1" si="210"/>
        <v>32.61140000000055</v>
      </c>
      <c r="D502" s="306">
        <f t="shared" ca="1" si="211"/>
        <v>-0.36119541738670607</v>
      </c>
      <c r="E502" s="307">
        <f t="shared" ca="1" si="212"/>
        <v>-0.99183981146756217</v>
      </c>
      <c r="F502" s="304">
        <f t="shared" ca="1" si="213"/>
        <v>1.0555606762063308</v>
      </c>
      <c r="G502" s="306">
        <f t="shared" ca="1" si="214"/>
        <v>4.2188390539498748</v>
      </c>
      <c r="H502" s="307">
        <f t="shared" ca="1" si="215"/>
        <v>-102.99896158494407</v>
      </c>
      <c r="I502" s="304">
        <f t="shared" ca="1" si="216"/>
        <v>103.08532723205526</v>
      </c>
      <c r="J502" s="306">
        <f t="shared" ca="1" si="217"/>
        <v>368.11247718340587</v>
      </c>
      <c r="K502" s="307">
        <f t="shared" ca="1" si="218"/>
        <v>-7.1577922872940221</v>
      </c>
      <c r="L502" s="304">
        <f t="shared" ca="1" si="203"/>
        <v>368.18206073698315</v>
      </c>
      <c r="M502" s="306">
        <f t="shared" ca="1" si="219"/>
        <v>-1.5298591948700198</v>
      </c>
      <c r="N502" s="304">
        <f t="shared" ca="1" si="220"/>
        <v>-87.654475115334293</v>
      </c>
      <c r="P502" s="310">
        <f t="shared" ca="1" si="221"/>
        <v>23</v>
      </c>
      <c r="Q502" s="304">
        <f t="shared" ca="1" si="222"/>
        <v>0</v>
      </c>
      <c r="R502" s="306">
        <f t="shared" ca="1" si="223"/>
        <v>0</v>
      </c>
      <c r="S502" s="307">
        <f t="shared" ca="1" si="224"/>
        <v>3.0118999999999994</v>
      </c>
      <c r="T502" s="304">
        <f t="shared" ca="1" si="204"/>
        <v>29.546738999999995</v>
      </c>
      <c r="U502" s="311">
        <f t="shared" ca="1" si="205"/>
        <v>0</v>
      </c>
      <c r="V502" s="306">
        <f t="shared" ca="1" si="206"/>
        <v>1.2258771434757336</v>
      </c>
      <c r="W502" s="304">
        <f t="shared" ca="1" si="207"/>
        <v>26.581765154373059</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0.97622650953264767</v>
      </c>
      <c r="AH502" s="304">
        <f t="shared" ca="1" si="231"/>
        <v>-8.8255544437819662</v>
      </c>
    </row>
    <row r="503" spans="1:34" x14ac:dyDescent="0.2">
      <c r="A503" s="347">
        <f t="shared" ca="1" si="209"/>
        <v>1E-4</v>
      </c>
      <c r="B503" s="304">
        <f t="shared" ca="1" si="210"/>
        <v>32.611500000000554</v>
      </c>
      <c r="D503" s="306">
        <f t="shared" ca="1" si="211"/>
        <v>-0.36119303911999806</v>
      </c>
      <c r="E503" s="307">
        <f t="shared" ca="1" si="212"/>
        <v>-0.99181388639626888</v>
      </c>
      <c r="F503" s="304">
        <f t="shared" ca="1" si="213"/>
        <v>1.0555355023670268</v>
      </c>
      <c r="G503" s="306">
        <f t="shared" ca="1" si="214"/>
        <v>4.2188029346459626</v>
      </c>
      <c r="H503" s="307">
        <f t="shared" ca="1" si="215"/>
        <v>-102.9990607663327</v>
      </c>
      <c r="I503" s="304">
        <f t="shared" ca="1" si="216"/>
        <v>103.08542485214907</v>
      </c>
      <c r="J503" s="306">
        <f t="shared" ca="1" si="217"/>
        <v>368.11247718340587</v>
      </c>
      <c r="K503" s="307">
        <f t="shared" ca="1" si="218"/>
        <v>-7.1680921884115856</v>
      </c>
      <c r="L503" s="304">
        <f t="shared" ca="1" si="203"/>
        <v>368.18226112039281</v>
      </c>
      <c r="M503" s="306">
        <f t="shared" ca="1" si="219"/>
        <v>-1.5298595843344915</v>
      </c>
      <c r="N503" s="304">
        <f t="shared" ca="1" si="220"/>
        <v>-87.654497430004795</v>
      </c>
      <c r="P503" s="310">
        <f t="shared" ca="1" si="221"/>
        <v>23</v>
      </c>
      <c r="Q503" s="304">
        <f t="shared" ca="1" si="222"/>
        <v>0</v>
      </c>
      <c r="R503" s="306">
        <f t="shared" ca="1" si="223"/>
        <v>0</v>
      </c>
      <c r="S503" s="307">
        <f t="shared" ca="1" si="224"/>
        <v>3.0118999999999994</v>
      </c>
      <c r="T503" s="304">
        <f t="shared" ca="1" si="204"/>
        <v>29.546738999999995</v>
      </c>
      <c r="U503" s="311">
        <f t="shared" ca="1" si="205"/>
        <v>0</v>
      </c>
      <c r="V503" s="306">
        <f t="shared" ca="1" si="206"/>
        <v>1.225878406117882</v>
      </c>
      <c r="W503" s="304">
        <f t="shared" ca="1" si="207"/>
        <v>26.581842878402391</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0.97620085987947114</v>
      </c>
      <c r="AH503" s="304">
        <f t="shared" ca="1" si="231"/>
        <v>-8.8255802498001472</v>
      </c>
    </row>
    <row r="504" spans="1:34" x14ac:dyDescent="0.2">
      <c r="A504" s="347">
        <f t="shared" ca="1" si="209"/>
        <v>1E-4</v>
      </c>
      <c r="B504" s="304">
        <f t="shared" ca="1" si="210"/>
        <v>32.611600000000557</v>
      </c>
      <c r="D504" s="306">
        <f t="shared" ca="1" si="211"/>
        <v>-0.36119066085388396</v>
      </c>
      <c r="E504" s="307">
        <f t="shared" ca="1" si="212"/>
        <v>-0.99178796169745453</v>
      </c>
      <c r="F504" s="304">
        <f t="shared" ca="1" si="213"/>
        <v>1.0555103289196448</v>
      </c>
      <c r="G504" s="306">
        <f t="shared" ca="1" si="214"/>
        <v>4.218766815579877</v>
      </c>
      <c r="H504" s="307">
        <f t="shared" ca="1" si="215"/>
        <v>-102.99915994512888</v>
      </c>
      <c r="I504" s="304">
        <f t="shared" ca="1" si="216"/>
        <v>103.08552246967795</v>
      </c>
      <c r="J504" s="306">
        <f t="shared" ca="1" si="217"/>
        <v>368.11247718340587</v>
      </c>
      <c r="K504" s="307">
        <f t="shared" ca="1" si="218"/>
        <v>-7.1783920994471586</v>
      </c>
      <c r="L504" s="304">
        <f t="shared" ca="1" si="203"/>
        <v>368.18246179202634</v>
      </c>
      <c r="M504" s="306">
        <f t="shared" ca="1" si="219"/>
        <v>-1.5298599737948912</v>
      </c>
      <c r="N504" s="304">
        <f t="shared" ca="1" si="220"/>
        <v>-87.654519744441984</v>
      </c>
      <c r="P504" s="310">
        <f t="shared" ca="1" si="221"/>
        <v>23</v>
      </c>
      <c r="Q504" s="304">
        <f t="shared" ca="1" si="222"/>
        <v>0</v>
      </c>
      <c r="R504" s="306">
        <f t="shared" ca="1" si="223"/>
        <v>0</v>
      </c>
      <c r="S504" s="307">
        <f t="shared" ca="1" si="224"/>
        <v>3.0118999999999994</v>
      </c>
      <c r="T504" s="304">
        <f t="shared" ca="1" si="204"/>
        <v>29.546738999999995</v>
      </c>
      <c r="U504" s="311">
        <f t="shared" ca="1" si="205"/>
        <v>0</v>
      </c>
      <c r="V504" s="306">
        <f t="shared" ca="1" si="206"/>
        <v>1.2258796687625468</v>
      </c>
      <c r="W504" s="304">
        <f t="shared" ca="1" si="207"/>
        <v>26.581920601314874</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0.97617521059397738</v>
      </c>
      <c r="AH504" s="304">
        <f t="shared" ca="1" si="231"/>
        <v>-8.8256060554475244</v>
      </c>
    </row>
    <row r="505" spans="1:34" x14ac:dyDescent="0.2">
      <c r="A505" s="347">
        <f t="shared" ca="1" si="209"/>
        <v>1E-4</v>
      </c>
      <c r="B505" s="304">
        <f t="shared" ca="1" si="210"/>
        <v>32.61170000000056</v>
      </c>
      <c r="D505" s="306">
        <f t="shared" ca="1" si="211"/>
        <v>-0.36118828258836422</v>
      </c>
      <c r="E505" s="307">
        <f t="shared" ca="1" si="212"/>
        <v>-0.99176203737112978</v>
      </c>
      <c r="F505" s="304">
        <f t="shared" ca="1" si="213"/>
        <v>1.055485155864196</v>
      </c>
      <c r="G505" s="306">
        <f t="shared" ca="1" si="214"/>
        <v>4.218730696751618</v>
      </c>
      <c r="H505" s="307">
        <f t="shared" ca="1" si="215"/>
        <v>-102.99925912133261</v>
      </c>
      <c r="I505" s="304">
        <f t="shared" ca="1" si="216"/>
        <v>103.08562008464195</v>
      </c>
      <c r="J505" s="306">
        <f t="shared" ca="1" si="217"/>
        <v>368.11247718340587</v>
      </c>
      <c r="K505" s="307">
        <f t="shared" ca="1" si="218"/>
        <v>-7.1886920204004818</v>
      </c>
      <c r="L505" s="304">
        <f t="shared" ca="1" si="203"/>
        <v>368.18266275188415</v>
      </c>
      <c r="M505" s="306">
        <f t="shared" ca="1" si="219"/>
        <v>-1.5298603632512189</v>
      </c>
      <c r="N505" s="304">
        <f t="shared" ca="1" si="220"/>
        <v>-87.654542058645873</v>
      </c>
      <c r="P505" s="310">
        <f t="shared" ca="1" si="221"/>
        <v>23</v>
      </c>
      <c r="Q505" s="304">
        <f t="shared" ca="1" si="222"/>
        <v>0</v>
      </c>
      <c r="R505" s="306">
        <f t="shared" ca="1" si="223"/>
        <v>0</v>
      </c>
      <c r="S505" s="307">
        <f t="shared" ca="1" si="224"/>
        <v>3.0118999999999994</v>
      </c>
      <c r="T505" s="304">
        <f t="shared" ca="1" si="204"/>
        <v>29.546738999999995</v>
      </c>
      <c r="U505" s="311">
        <f t="shared" ca="1" si="205"/>
        <v>0</v>
      </c>
      <c r="V505" s="306">
        <f t="shared" ca="1" si="206"/>
        <v>1.225880931409729</v>
      </c>
      <c r="W505" s="304">
        <f t="shared" ca="1" si="207"/>
        <v>26.581998323110533</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0.97614956167617706</v>
      </c>
      <c r="AH505" s="304">
        <f t="shared" ca="1" si="231"/>
        <v>-8.8256318607240871</v>
      </c>
    </row>
    <row r="506" spans="1:34" x14ac:dyDescent="0.2">
      <c r="A506" s="347">
        <f t="shared" ca="1" si="209"/>
        <v>1E-4</v>
      </c>
      <c r="B506" s="304">
        <f t="shared" ca="1" si="210"/>
        <v>32.611800000000564</v>
      </c>
      <c r="D506" s="306">
        <f t="shared" ca="1" si="211"/>
        <v>-0.36118590432343994</v>
      </c>
      <c r="E506" s="307">
        <f t="shared" ca="1" si="212"/>
        <v>-0.99173611341728218</v>
      </c>
      <c r="F506" s="304">
        <f t="shared" ca="1" si="213"/>
        <v>1.0554599832006695</v>
      </c>
      <c r="G506" s="306">
        <f t="shared" ca="1" si="214"/>
        <v>4.2186945781611858</v>
      </c>
      <c r="H506" s="307">
        <f t="shared" ca="1" si="215"/>
        <v>-102.99935829494396</v>
      </c>
      <c r="I506" s="304">
        <f t="shared" ca="1" si="216"/>
        <v>103.08571769704108</v>
      </c>
      <c r="J506" s="306">
        <f t="shared" ca="1" si="217"/>
        <v>368.11247718340587</v>
      </c>
      <c r="K506" s="307">
        <f t="shared" ca="1" si="218"/>
        <v>-7.1989919512712959</v>
      </c>
      <c r="L506" s="304">
        <f t="shared" ca="1" si="203"/>
        <v>368.18286399996674</v>
      </c>
      <c r="M506" s="306">
        <f t="shared" ca="1" si="219"/>
        <v>-1.5298607527034749</v>
      </c>
      <c r="N506" s="304">
        <f t="shared" ca="1" si="220"/>
        <v>-87.654564372616463</v>
      </c>
      <c r="P506" s="310">
        <f t="shared" ca="1" si="221"/>
        <v>23</v>
      </c>
      <c r="Q506" s="304">
        <f t="shared" ca="1" si="222"/>
        <v>0</v>
      </c>
      <c r="R506" s="306">
        <f t="shared" ca="1" si="223"/>
        <v>0</v>
      </c>
      <c r="S506" s="307">
        <f t="shared" ca="1" si="224"/>
        <v>3.0118999999999994</v>
      </c>
      <c r="T506" s="304">
        <f t="shared" ca="1" si="204"/>
        <v>29.546738999999995</v>
      </c>
      <c r="U506" s="311">
        <f t="shared" ca="1" si="205"/>
        <v>0</v>
      </c>
      <c r="V506" s="306">
        <f t="shared" ca="1" si="206"/>
        <v>1.2258821940594276</v>
      </c>
      <c r="W506" s="304">
        <f t="shared" ca="1" si="207"/>
        <v>26.582076043789378</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0.97612391312605595</v>
      </c>
      <c r="AH506" s="304">
        <f t="shared" ca="1" si="231"/>
        <v>-8.8256576656298478</v>
      </c>
    </row>
    <row r="507" spans="1:34" x14ac:dyDescent="0.2">
      <c r="A507" s="347">
        <f t="shared" ca="1" si="209"/>
        <v>1E-4</v>
      </c>
      <c r="B507" s="304">
        <f t="shared" ca="1" si="210"/>
        <v>32.611900000000567</v>
      </c>
      <c r="D507" s="306">
        <f t="shared" ca="1" si="211"/>
        <v>-0.36118352605910814</v>
      </c>
      <c r="E507" s="307">
        <f t="shared" ca="1" si="212"/>
        <v>-0.99171018983590997</v>
      </c>
      <c r="F507" s="304">
        <f t="shared" ca="1" si="213"/>
        <v>1.055434810929063</v>
      </c>
      <c r="G507" s="306">
        <f t="shared" ca="1" si="214"/>
        <v>4.2186584598085801</v>
      </c>
      <c r="H507" s="307">
        <f t="shared" ca="1" si="215"/>
        <v>-102.99945746596295</v>
      </c>
      <c r="I507" s="304">
        <f t="shared" ca="1" si="216"/>
        <v>103.08581530687539</v>
      </c>
      <c r="J507" s="306">
        <f t="shared" ca="1" si="217"/>
        <v>368.11247718340587</v>
      </c>
      <c r="K507" s="307">
        <f t="shared" ca="1" si="218"/>
        <v>-7.2092918920593414</v>
      </c>
      <c r="L507" s="304">
        <f t="shared" ca="1" si="203"/>
        <v>368.18306553627428</v>
      </c>
      <c r="M507" s="306">
        <f t="shared" ca="1" si="219"/>
        <v>-1.529861142151659</v>
      </c>
      <c r="N507" s="304">
        <f t="shared" ca="1" si="220"/>
        <v>-87.654586686353753</v>
      </c>
      <c r="P507" s="310">
        <f t="shared" ca="1" si="221"/>
        <v>23</v>
      </c>
      <c r="Q507" s="304">
        <f t="shared" ca="1" si="222"/>
        <v>0</v>
      </c>
      <c r="R507" s="306">
        <f t="shared" ca="1" si="223"/>
        <v>0</v>
      </c>
      <c r="S507" s="307">
        <f t="shared" ca="1" si="224"/>
        <v>3.0118999999999994</v>
      </c>
      <c r="T507" s="304">
        <f t="shared" ca="1" si="204"/>
        <v>29.546738999999995</v>
      </c>
      <c r="U507" s="311">
        <f t="shared" ca="1" si="205"/>
        <v>0</v>
      </c>
      <c r="V507" s="306">
        <f t="shared" ca="1" si="206"/>
        <v>1.225883456711643</v>
      </c>
      <c r="W507" s="304">
        <f t="shared" ca="1" si="207"/>
        <v>26.582153763351418</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0.97609826494361407</v>
      </c>
      <c r="AH507" s="304">
        <f t="shared" ca="1" si="231"/>
        <v>-8.8256834701648081</v>
      </c>
    </row>
    <row r="508" spans="1:34" x14ac:dyDescent="0.2">
      <c r="A508" s="347">
        <f t="shared" ca="1" si="209"/>
        <v>1E-4</v>
      </c>
      <c r="B508" s="304">
        <f t="shared" ca="1" si="210"/>
        <v>32.61200000000057</v>
      </c>
      <c r="D508" s="306">
        <f t="shared" ca="1" si="211"/>
        <v>-0.36118114779537153</v>
      </c>
      <c r="E508" s="307">
        <f t="shared" ca="1" si="212"/>
        <v>-0.99168426662700959</v>
      </c>
      <c r="F508" s="304">
        <f t="shared" ca="1" si="213"/>
        <v>1.055409639049375</v>
      </c>
      <c r="G508" s="306">
        <f t="shared" ca="1" si="214"/>
        <v>4.2186223416938002</v>
      </c>
      <c r="H508" s="307">
        <f t="shared" ca="1" si="215"/>
        <v>-102.99955663438961</v>
      </c>
      <c r="I508" s="304">
        <f t="shared" ca="1" si="216"/>
        <v>103.08591291414491</v>
      </c>
      <c r="J508" s="306">
        <f t="shared" ca="1" si="217"/>
        <v>368.11247718340587</v>
      </c>
      <c r="K508" s="307">
        <f t="shared" ca="1" si="218"/>
        <v>-7.2195918427643591</v>
      </c>
      <c r="L508" s="304">
        <f t="shared" ca="1" si="203"/>
        <v>368.18326736080724</v>
      </c>
      <c r="M508" s="306">
        <f t="shared" ca="1" si="219"/>
        <v>-1.5298615315957713</v>
      </c>
      <c r="N508" s="304">
        <f t="shared" ca="1" si="220"/>
        <v>-87.654608999857743</v>
      </c>
      <c r="P508" s="310">
        <f t="shared" ca="1" si="221"/>
        <v>23</v>
      </c>
      <c r="Q508" s="304">
        <f t="shared" ca="1" si="222"/>
        <v>0</v>
      </c>
      <c r="R508" s="306">
        <f t="shared" ca="1" si="223"/>
        <v>0</v>
      </c>
      <c r="S508" s="307">
        <f t="shared" ca="1" si="224"/>
        <v>3.0118999999999994</v>
      </c>
      <c r="T508" s="304">
        <f t="shared" ca="1" si="204"/>
        <v>29.546738999999995</v>
      </c>
      <c r="U508" s="311">
        <f t="shared" ca="1" si="205"/>
        <v>0</v>
      </c>
      <c r="V508" s="306">
        <f t="shared" ca="1" si="206"/>
        <v>1.2258847193663749</v>
      </c>
      <c r="W508" s="304">
        <f t="shared" ca="1" si="207"/>
        <v>26.582231481796644</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0.97607261712885141</v>
      </c>
      <c r="AH508" s="304">
        <f t="shared" ca="1" si="231"/>
        <v>-8.82570927432897</v>
      </c>
    </row>
    <row r="509" spans="1:34" x14ac:dyDescent="0.2">
      <c r="A509" s="347">
        <f t="shared" ca="1" si="209"/>
        <v>1E-4</v>
      </c>
      <c r="B509" s="304">
        <f t="shared" ca="1" si="210"/>
        <v>32.612100000000574</v>
      </c>
      <c r="D509" s="306">
        <f t="shared" ca="1" si="211"/>
        <v>-0.36117876953223083</v>
      </c>
      <c r="E509" s="307">
        <f t="shared" ca="1" si="212"/>
        <v>-0.99165834379058637</v>
      </c>
      <c r="F509" s="304">
        <f t="shared" ca="1" si="213"/>
        <v>1.0553844675616109</v>
      </c>
      <c r="G509" s="306">
        <f t="shared" ca="1" si="214"/>
        <v>4.218586223816847</v>
      </c>
      <c r="H509" s="307">
        <f t="shared" ca="1" si="215"/>
        <v>-102.99965580022399</v>
      </c>
      <c r="I509" s="304">
        <f t="shared" ca="1" si="216"/>
        <v>103.0860105188497</v>
      </c>
      <c r="J509" s="306">
        <f t="shared" ca="1" si="217"/>
        <v>368.11247718340587</v>
      </c>
      <c r="K509" s="307">
        <f t="shared" ca="1" si="218"/>
        <v>-7.2298918033860895</v>
      </c>
      <c r="L509" s="304">
        <f t="shared" ca="1" si="203"/>
        <v>368.18346947356588</v>
      </c>
      <c r="M509" s="306">
        <f t="shared" ca="1" si="219"/>
        <v>-1.529861921035812</v>
      </c>
      <c r="N509" s="304">
        <f t="shared" ca="1" si="220"/>
        <v>-87.654631313128448</v>
      </c>
      <c r="P509" s="310">
        <f t="shared" ca="1" si="221"/>
        <v>23</v>
      </c>
      <c r="Q509" s="304">
        <f t="shared" ca="1" si="222"/>
        <v>0</v>
      </c>
      <c r="R509" s="306">
        <f t="shared" ca="1" si="223"/>
        <v>0</v>
      </c>
      <c r="S509" s="307">
        <f t="shared" ca="1" si="224"/>
        <v>3.0118999999999994</v>
      </c>
      <c r="T509" s="304">
        <f t="shared" ca="1" si="204"/>
        <v>29.546738999999995</v>
      </c>
      <c r="U509" s="311">
        <f t="shared" ca="1" si="205"/>
        <v>0</v>
      </c>
      <c r="V509" s="306">
        <f t="shared" ca="1" si="206"/>
        <v>1.2258859820236232</v>
      </c>
      <c r="W509" s="304">
        <f t="shared" ca="1" si="207"/>
        <v>26.582309199125092</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0.97604696968176441</v>
      </c>
      <c r="AH509" s="304">
        <f t="shared" ca="1" si="231"/>
        <v>-8.8257350781223316</v>
      </c>
    </row>
    <row r="510" spans="1:34" x14ac:dyDescent="0.2">
      <c r="A510" s="347">
        <f t="shared" ca="1" si="209"/>
        <v>1E-4</v>
      </c>
      <c r="B510" s="304">
        <f t="shared" ca="1" si="210"/>
        <v>32.612200000000577</v>
      </c>
      <c r="D510" s="306">
        <f t="shared" ca="1" si="211"/>
        <v>-0.36117639126968526</v>
      </c>
      <c r="E510" s="307">
        <f t="shared" ca="1" si="212"/>
        <v>-0.99163242132662788</v>
      </c>
      <c r="F510" s="304">
        <f t="shared" ca="1" si="213"/>
        <v>1.0553592964657599</v>
      </c>
      <c r="G510" s="306">
        <f t="shared" ca="1" si="214"/>
        <v>4.2185501061777204</v>
      </c>
      <c r="H510" s="307">
        <f t="shared" ca="1" si="215"/>
        <v>-102.99975496346612</v>
      </c>
      <c r="I510" s="304">
        <f t="shared" ca="1" si="216"/>
        <v>103.08610812098978</v>
      </c>
      <c r="J510" s="306">
        <f t="shared" ca="1" si="217"/>
        <v>368.11247718340587</v>
      </c>
      <c r="K510" s="307">
        <f t="shared" ca="1" si="218"/>
        <v>-7.2401917739242743</v>
      </c>
      <c r="L510" s="304">
        <f t="shared" ca="1" si="203"/>
        <v>368.18367187455056</v>
      </c>
      <c r="M510" s="306">
        <f t="shared" ca="1" si="219"/>
        <v>-1.529862310471781</v>
      </c>
      <c r="N510" s="304">
        <f t="shared" ca="1" si="220"/>
        <v>-87.654653626165853</v>
      </c>
      <c r="P510" s="310">
        <f t="shared" ca="1" si="221"/>
        <v>23</v>
      </c>
      <c r="Q510" s="304">
        <f t="shared" ca="1" si="222"/>
        <v>0</v>
      </c>
      <c r="R510" s="306">
        <f t="shared" ca="1" si="223"/>
        <v>0</v>
      </c>
      <c r="S510" s="307">
        <f t="shared" ca="1" si="224"/>
        <v>3.0118999999999994</v>
      </c>
      <c r="T510" s="304">
        <f t="shared" ca="1" si="204"/>
        <v>29.546738999999995</v>
      </c>
      <c r="U510" s="311">
        <f t="shared" ca="1" si="205"/>
        <v>0</v>
      </c>
      <c r="V510" s="306">
        <f t="shared" ca="1" si="206"/>
        <v>1.2258872446833886</v>
      </c>
      <c r="W510" s="304">
        <f t="shared" ca="1" si="207"/>
        <v>26.582386915336773</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0.97602132260234598</v>
      </c>
      <c r="AH510" s="304">
        <f t="shared" ca="1" si="231"/>
        <v>-8.8257608815449036</v>
      </c>
    </row>
    <row r="511" spans="1:34" x14ac:dyDescent="0.2">
      <c r="A511" s="347">
        <f t="shared" ca="1" si="209"/>
        <v>1E-4</v>
      </c>
      <c r="B511" s="304">
        <f t="shared" ca="1" si="210"/>
        <v>32.61230000000058</v>
      </c>
      <c r="D511" s="306">
        <f t="shared" ca="1" si="211"/>
        <v>-0.36117401300773583</v>
      </c>
      <c r="E511" s="307">
        <f t="shared" ca="1" si="212"/>
        <v>-0.991606499235127</v>
      </c>
      <c r="F511" s="304">
        <f t="shared" ca="1" si="213"/>
        <v>1.0553341257618158</v>
      </c>
      <c r="G511" s="306">
        <f t="shared" ca="1" si="214"/>
        <v>4.2185139887764196</v>
      </c>
      <c r="H511" s="307">
        <f t="shared" ca="1" si="215"/>
        <v>-102.99985412411604</v>
      </c>
      <c r="I511" s="304">
        <f t="shared" ca="1" si="216"/>
        <v>103.08620572056518</v>
      </c>
      <c r="J511" s="306">
        <f t="shared" ca="1" si="217"/>
        <v>368.11247718340587</v>
      </c>
      <c r="K511" s="307">
        <f t="shared" ca="1" si="218"/>
        <v>-7.2504917543786531</v>
      </c>
      <c r="L511" s="304">
        <f t="shared" ca="1" si="203"/>
        <v>368.18387456376172</v>
      </c>
      <c r="M511" s="306">
        <f t="shared" ca="1" si="219"/>
        <v>-1.5298626999036784</v>
      </c>
      <c r="N511" s="304">
        <f t="shared" ca="1" si="220"/>
        <v>-87.654675938969987</v>
      </c>
      <c r="P511" s="310">
        <f t="shared" ca="1" si="221"/>
        <v>23</v>
      </c>
      <c r="Q511" s="304">
        <f t="shared" ca="1" si="222"/>
        <v>0</v>
      </c>
      <c r="R511" s="306">
        <f t="shared" ca="1" si="223"/>
        <v>0</v>
      </c>
      <c r="S511" s="307">
        <f t="shared" ca="1" si="224"/>
        <v>3.0118999999999994</v>
      </c>
      <c r="T511" s="304">
        <f t="shared" ca="1" si="204"/>
        <v>29.546738999999995</v>
      </c>
      <c r="U511" s="311">
        <f t="shared" ca="1" si="205"/>
        <v>0</v>
      </c>
      <c r="V511" s="306">
        <f t="shared" ca="1" si="206"/>
        <v>1.2258885073456705</v>
      </c>
      <c r="W511" s="304">
        <f t="shared" ca="1" si="207"/>
        <v>26.582464630431677</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0.97599567589059255</v>
      </c>
      <c r="AH511" s="304">
        <f t="shared" ca="1" si="231"/>
        <v>-8.825786684596693</v>
      </c>
    </row>
    <row r="512" spans="1:34" x14ac:dyDescent="0.2">
      <c r="A512" s="347">
        <f t="shared" ca="1" si="209"/>
        <v>1E-4</v>
      </c>
      <c r="B512" s="304">
        <f t="shared" ca="1" si="210"/>
        <v>32.612400000000584</v>
      </c>
      <c r="D512" s="306">
        <f t="shared" ca="1" si="211"/>
        <v>-0.36117163474638303</v>
      </c>
      <c r="E512" s="307">
        <f t="shared" ca="1" si="212"/>
        <v>-0.99158057751608908</v>
      </c>
      <c r="F512" s="304">
        <f t="shared" ca="1" si="213"/>
        <v>1.0553089554497845</v>
      </c>
      <c r="G512" s="306">
        <f t="shared" ca="1" si="214"/>
        <v>4.2184778716129445</v>
      </c>
      <c r="H512" s="307">
        <f t="shared" ca="1" si="215"/>
        <v>-102.99995328217379</v>
      </c>
      <c r="I512" s="304">
        <f t="shared" ca="1" si="216"/>
        <v>103.08630331757595</v>
      </c>
      <c r="J512" s="306">
        <f t="shared" ca="1" si="217"/>
        <v>368.11247718340587</v>
      </c>
      <c r="K512" s="307">
        <f t="shared" ca="1" si="218"/>
        <v>-7.2607917447489676</v>
      </c>
      <c r="L512" s="304">
        <f t="shared" ca="1" si="203"/>
        <v>368.18407754119966</v>
      </c>
      <c r="M512" s="306">
        <f t="shared" ca="1" si="219"/>
        <v>-1.5298630893315042</v>
      </c>
      <c r="N512" s="304">
        <f t="shared" ca="1" si="220"/>
        <v>-87.654698251540822</v>
      </c>
      <c r="P512" s="310">
        <f t="shared" ca="1" si="221"/>
        <v>23</v>
      </c>
      <c r="Q512" s="304">
        <f t="shared" ca="1" si="222"/>
        <v>0</v>
      </c>
      <c r="R512" s="306">
        <f t="shared" ca="1" si="223"/>
        <v>0</v>
      </c>
      <c r="S512" s="307">
        <f t="shared" ca="1" si="224"/>
        <v>3.0118999999999994</v>
      </c>
      <c r="T512" s="304">
        <f t="shared" ca="1" si="204"/>
        <v>29.546738999999995</v>
      </c>
      <c r="U512" s="311">
        <f t="shared" ca="1" si="205"/>
        <v>0</v>
      </c>
      <c r="V512" s="306">
        <f t="shared" ca="1" si="206"/>
        <v>1.2258897700104692</v>
      </c>
      <c r="W512" s="304">
        <f t="shared" ca="1" si="207"/>
        <v>26.582542344409859</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0.97597002954650414</v>
      </c>
      <c r="AH512" s="304">
        <f t="shared" ca="1" si="231"/>
        <v>-8.8258124872776929</v>
      </c>
    </row>
    <row r="513" spans="1:34" x14ac:dyDescent="0.2">
      <c r="A513" s="347">
        <f t="shared" ca="1" si="209"/>
        <v>1E-4</v>
      </c>
      <c r="B513" s="304">
        <f t="shared" ca="1" si="210"/>
        <v>32.612500000000587</v>
      </c>
      <c r="D513" s="306">
        <f t="shared" ca="1" si="211"/>
        <v>-0.36116925648562842</v>
      </c>
      <c r="E513" s="307">
        <f t="shared" ca="1" si="212"/>
        <v>-0.99155465616949634</v>
      </c>
      <c r="F513" s="304">
        <f t="shared" ca="1" si="213"/>
        <v>1.0552837855296506</v>
      </c>
      <c r="G513" s="306">
        <f t="shared" ca="1" si="214"/>
        <v>4.2184417546872961</v>
      </c>
      <c r="H513" s="307">
        <f t="shared" ca="1" si="215"/>
        <v>-103.00005243763941</v>
      </c>
      <c r="I513" s="304">
        <f t="shared" ca="1" si="216"/>
        <v>103.08640091202213</v>
      </c>
      <c r="J513" s="306">
        <f t="shared" ca="1" si="217"/>
        <v>368.11247718340587</v>
      </c>
      <c r="K513" s="307">
        <f t="shared" ca="1" si="218"/>
        <v>-7.2710917450349584</v>
      </c>
      <c r="L513" s="304">
        <f t="shared" ca="1" si="203"/>
        <v>368.18428080686476</v>
      </c>
      <c r="M513" s="306">
        <f t="shared" ca="1" si="219"/>
        <v>-1.5298634787552585</v>
      </c>
      <c r="N513" s="304">
        <f t="shared" ca="1" si="220"/>
        <v>-87.654720563878399</v>
      </c>
      <c r="P513" s="310">
        <f t="shared" ca="1" si="221"/>
        <v>23</v>
      </c>
      <c r="Q513" s="304">
        <f t="shared" ca="1" si="222"/>
        <v>0</v>
      </c>
      <c r="R513" s="306">
        <f t="shared" ca="1" si="223"/>
        <v>0</v>
      </c>
      <c r="S513" s="307">
        <f t="shared" ca="1" si="224"/>
        <v>3.0118999999999994</v>
      </c>
      <c r="T513" s="304">
        <f t="shared" ca="1" si="204"/>
        <v>29.546738999999995</v>
      </c>
      <c r="U513" s="311">
        <f t="shared" ca="1" si="205"/>
        <v>0</v>
      </c>
      <c r="V513" s="306">
        <f t="shared" ca="1" si="206"/>
        <v>1.2258910326777843</v>
      </c>
      <c r="W513" s="304">
        <f t="shared" ca="1" si="207"/>
        <v>26.582620057271281</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0.97594438357006652</v>
      </c>
      <c r="AH513" s="304">
        <f t="shared" ca="1" si="231"/>
        <v>-8.8258382895879226</v>
      </c>
    </row>
    <row r="514" spans="1:34" x14ac:dyDescent="0.2">
      <c r="A514" s="347">
        <f t="shared" ca="1" si="209"/>
        <v>1E-4</v>
      </c>
      <c r="B514" s="304">
        <f t="shared" ca="1" si="210"/>
        <v>32.61260000000059</v>
      </c>
      <c r="D514" s="306">
        <f t="shared" ca="1" si="211"/>
        <v>-0.36116687822547017</v>
      </c>
      <c r="E514" s="307">
        <f t="shared" ca="1" si="212"/>
        <v>-0.99152873519536122</v>
      </c>
      <c r="F514" s="304">
        <f t="shared" ca="1" si="213"/>
        <v>1.0552586160014257</v>
      </c>
      <c r="G514" s="306">
        <f t="shared" ca="1" si="214"/>
        <v>4.2184056379994734</v>
      </c>
      <c r="H514" s="307">
        <f t="shared" ca="1" si="215"/>
        <v>-103.00015159051293</v>
      </c>
      <c r="I514" s="304">
        <f t="shared" ca="1" si="216"/>
        <v>103.08649850390374</v>
      </c>
      <c r="J514" s="306">
        <f t="shared" ca="1" si="217"/>
        <v>368.11247718340587</v>
      </c>
      <c r="K514" s="307">
        <f t="shared" ca="1" si="218"/>
        <v>-7.2813917552363661</v>
      </c>
      <c r="L514" s="304">
        <f t="shared" ca="1" si="203"/>
        <v>368.18448436075732</v>
      </c>
      <c r="M514" s="306">
        <f t="shared" ca="1" si="219"/>
        <v>-1.5298638681749415</v>
      </c>
      <c r="N514" s="304">
        <f t="shared" ca="1" si="220"/>
        <v>-87.654742875982691</v>
      </c>
      <c r="P514" s="310">
        <f t="shared" ca="1" si="221"/>
        <v>23</v>
      </c>
      <c r="Q514" s="304">
        <f t="shared" ca="1" si="222"/>
        <v>0</v>
      </c>
      <c r="R514" s="306">
        <f t="shared" ca="1" si="223"/>
        <v>0</v>
      </c>
      <c r="S514" s="307">
        <f t="shared" ca="1" si="224"/>
        <v>3.0118999999999994</v>
      </c>
      <c r="T514" s="304">
        <f t="shared" ca="1" si="204"/>
        <v>29.546738999999995</v>
      </c>
      <c r="U514" s="311">
        <f t="shared" ca="1" si="205"/>
        <v>0</v>
      </c>
      <c r="V514" s="306">
        <f t="shared" ca="1" si="206"/>
        <v>1.2258922953476159</v>
      </c>
      <c r="W514" s="304">
        <f t="shared" ca="1" si="207"/>
        <v>26.582697769015979</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0.97591873796129036</v>
      </c>
      <c r="AH514" s="304">
        <f t="shared" ca="1" si="231"/>
        <v>-8.8258640915273698</v>
      </c>
    </row>
    <row r="515" spans="1:34" x14ac:dyDescent="0.2">
      <c r="A515" s="347">
        <f t="shared" ca="1" si="209"/>
        <v>1E-4</v>
      </c>
      <c r="B515" s="304">
        <f t="shared" ca="1" si="210"/>
        <v>32.612700000000594</v>
      </c>
      <c r="D515" s="306">
        <f t="shared" ca="1" si="211"/>
        <v>-0.36116449996590971</v>
      </c>
      <c r="E515" s="307">
        <f t="shared" ca="1" si="212"/>
        <v>-0.99150281459367307</v>
      </c>
      <c r="F515" s="304">
        <f t="shared" ca="1" si="213"/>
        <v>1.0552334468651006</v>
      </c>
      <c r="G515" s="306">
        <f t="shared" ca="1" si="214"/>
        <v>4.2183695215494765</v>
      </c>
      <c r="H515" s="307">
        <f t="shared" ca="1" si="215"/>
        <v>-103.00025074079439</v>
      </c>
      <c r="I515" s="304">
        <f t="shared" ca="1" si="216"/>
        <v>103.08659609322083</v>
      </c>
      <c r="J515" s="306">
        <f t="shared" ca="1" si="217"/>
        <v>368.11247718340587</v>
      </c>
      <c r="K515" s="307">
        <f t="shared" ca="1" si="218"/>
        <v>-7.2916917753529313</v>
      </c>
      <c r="L515" s="304">
        <f t="shared" ca="1" si="203"/>
        <v>368.18468820287768</v>
      </c>
      <c r="M515" s="306">
        <f t="shared" ca="1" si="219"/>
        <v>-1.529864257590553</v>
      </c>
      <c r="N515" s="304">
        <f t="shared" ca="1" si="220"/>
        <v>-87.654765187853698</v>
      </c>
      <c r="P515" s="310">
        <f t="shared" ca="1" si="221"/>
        <v>23</v>
      </c>
      <c r="Q515" s="304">
        <f t="shared" ca="1" si="222"/>
        <v>0</v>
      </c>
      <c r="R515" s="306">
        <f t="shared" ca="1" si="223"/>
        <v>0</v>
      </c>
      <c r="S515" s="307">
        <f t="shared" ca="1" si="224"/>
        <v>3.0118999999999994</v>
      </c>
      <c r="T515" s="304">
        <f t="shared" ca="1" si="204"/>
        <v>29.546738999999995</v>
      </c>
      <c r="U515" s="311">
        <f t="shared" ca="1" si="205"/>
        <v>0</v>
      </c>
      <c r="V515" s="306">
        <f t="shared" ca="1" si="206"/>
        <v>1.2258935580199641</v>
      </c>
      <c r="W515" s="304">
        <f t="shared" ca="1" si="207"/>
        <v>26.582775479643956</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0.97589309272016322</v>
      </c>
      <c r="AH515" s="304">
        <f t="shared" ca="1" si="231"/>
        <v>-8.825889893096047</v>
      </c>
    </row>
    <row r="516" spans="1:34" x14ac:dyDescent="0.2">
      <c r="A516" s="347">
        <f t="shared" ca="1" si="209"/>
        <v>1E-4</v>
      </c>
      <c r="B516" s="304">
        <f t="shared" ca="1" si="210"/>
        <v>32.612800000000597</v>
      </c>
      <c r="D516" s="306">
        <f t="shared" ca="1" si="211"/>
        <v>-0.36116212170694767</v>
      </c>
      <c r="E516" s="307">
        <f t="shared" ca="1" si="212"/>
        <v>-0.99147689436442832</v>
      </c>
      <c r="F516" s="304">
        <f t="shared" ca="1" si="213"/>
        <v>1.0552082781206731</v>
      </c>
      <c r="G516" s="306">
        <f t="shared" ca="1" si="214"/>
        <v>4.2183334053373063</v>
      </c>
      <c r="H516" s="307">
        <f t="shared" ca="1" si="215"/>
        <v>-103.00034988848383</v>
      </c>
      <c r="I516" s="304">
        <f t="shared" ca="1" si="216"/>
        <v>103.08669367997344</v>
      </c>
      <c r="J516" s="306">
        <f t="shared" ca="1" si="217"/>
        <v>368.11247718340587</v>
      </c>
      <c r="K516" s="307">
        <f t="shared" ca="1" si="218"/>
        <v>-7.3019918053843949</v>
      </c>
      <c r="L516" s="304">
        <f t="shared" ref="L516:L579" ca="1" si="232">SQRT(pos_x^2+pos_z^2)</f>
        <v>368.18489233322629</v>
      </c>
      <c r="M516" s="306">
        <f t="shared" ca="1" si="219"/>
        <v>-1.5298646470020931</v>
      </c>
      <c r="N516" s="304">
        <f t="shared" ca="1" si="220"/>
        <v>-87.654787499491448</v>
      </c>
      <c r="P516" s="310">
        <f t="shared" ca="1" si="221"/>
        <v>23</v>
      </c>
      <c r="Q516" s="304">
        <f t="shared" ca="1" si="222"/>
        <v>0</v>
      </c>
      <c r="R516" s="306">
        <f t="shared" ca="1" si="223"/>
        <v>0</v>
      </c>
      <c r="S516" s="307">
        <f t="shared" ca="1" si="224"/>
        <v>3.0118999999999994</v>
      </c>
      <c r="T516" s="304">
        <f t="shared" ref="T516:T579" ca="1" si="233">m*g</f>
        <v>29.546738999999995</v>
      </c>
      <c r="U516" s="311">
        <f t="shared" ref="U516:U579" ca="1" si="234">IF(pos_xz&lt;L_rampe,Poids*COS(Beta),0)</f>
        <v>0</v>
      </c>
      <c r="V516" s="306">
        <f t="shared" ref="V516:V579" ca="1" si="235">Rho_moyen*(20000-Alt_rampe-pos_z)/(20000+Alt_rampe+pos_z)</f>
        <v>1.2258948206948286</v>
      </c>
      <c r="W516" s="304">
        <f t="shared" ref="W516:W579" ca="1" si="236">1/2*Rho*Sref*Cx*vit_xz^2</f>
        <v>26.582853189155227</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0.97586744784668333</v>
      </c>
      <c r="AH516" s="304">
        <f t="shared" ca="1" si="231"/>
        <v>-8.8259156942939541</v>
      </c>
    </row>
    <row r="517" spans="1:34" x14ac:dyDescent="0.2">
      <c r="A517" s="347">
        <f t="shared" ref="A517:A580" ca="1" si="238">IF(B516+0.01&lt;=T_ini+ROUNDUP(Temps_fin_propu,0), 0.01, IF(K516&gt;0, 0.1, 0.0001))</f>
        <v>1E-4</v>
      </c>
      <c r="B517" s="304">
        <f t="shared" ref="B517:B580" ca="1" si="239">B516+pas</f>
        <v>32.6129000000006</v>
      </c>
      <c r="D517" s="306">
        <f t="shared" ref="D517:D580" ca="1" si="240">IF(AND(L516&lt;L_rampe,Poussee&lt;Poids*SIN(M516)),0,(-W516+Poussee)/m*COS(M516)-U516/m*SIN(M516))</f>
        <v>-0.36115974344858504</v>
      </c>
      <c r="E517" s="307">
        <f t="shared" ref="E517:E580" ca="1" si="241">IF(AND(L516&lt;L_rampe,Poussee&lt;Poids*SIN(M516)),0,(-W516+Poussee)/m*SIN(M516)+U516/m*COS(M516)-Poids/m)</f>
        <v>-0.99145097450762165</v>
      </c>
      <c r="F517" s="304">
        <f t="shared" ref="F517:F580" ca="1" si="242">SQRT(acc_x^2+acc_z^2)</f>
        <v>1.055183109768139</v>
      </c>
      <c r="G517" s="306">
        <f t="shared" ref="G517:G580" ca="1" si="243">G516+acc_x*pas</f>
        <v>4.2182972893629618</v>
      </c>
      <c r="H517" s="307">
        <f t="shared" ref="H517:H580" ca="1" si="244">H516+acc_z*pas</f>
        <v>-103.00044903358128</v>
      </c>
      <c r="I517" s="304">
        <f t="shared" ref="I517:I580" ca="1" si="245">SQRT(vit_x^2+vit_z^2)</f>
        <v>103.08679126416159</v>
      </c>
      <c r="J517" s="306">
        <f t="shared" ref="J517:J580" ca="1" si="246">J516+0.5*(vit_x+G516)*pas*(K516&gt;=0)</f>
        <v>368.11247718340587</v>
      </c>
      <c r="K517" s="307">
        <f t="shared" ref="K517:K580" ca="1" si="247">K516+0.5*(vit_z+H516)*pas</f>
        <v>-7.3122918453304981</v>
      </c>
      <c r="L517" s="304">
        <f t="shared" ca="1" si="232"/>
        <v>368.18509675180337</v>
      </c>
      <c r="M517" s="306">
        <f t="shared" ref="M517:M580" ca="1" si="248">IF(AND(L516&gt;L_rampe,G517&gt;0),ATAN2(G517,H517),$M$4)</f>
        <v>-1.5298650364095623</v>
      </c>
      <c r="N517" s="304">
        <f t="shared" ref="N517:N580" ca="1" si="249">DEGREES(Beta)</f>
        <v>-87.654809810895941</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3.0118999999999994</v>
      </c>
      <c r="T517" s="304">
        <f t="shared" ca="1" si="233"/>
        <v>29.546738999999995</v>
      </c>
      <c r="U517" s="311">
        <f t="shared" ca="1" si="234"/>
        <v>0</v>
      </c>
      <c r="V517" s="306">
        <f t="shared" ca="1" si="235"/>
        <v>1.2258960833722097</v>
      </c>
      <c r="W517" s="304">
        <f t="shared" ca="1" si="236"/>
        <v>26.582930897549801</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0.97584180334085069</v>
      </c>
      <c r="AH517" s="304">
        <f t="shared" ref="AH517:AH580" ca="1" si="260">IF(AND(L516&lt;L_rampe,Poussee&lt;Poids*SIN(M516)), g*SIN(M516), (-W516+Poussee)/m)</f>
        <v>-8.8259414951210964</v>
      </c>
    </row>
    <row r="518" spans="1:34" x14ac:dyDescent="0.2">
      <c r="A518" s="347">
        <f t="shared" ca="1" si="238"/>
        <v>1E-4</v>
      </c>
      <c r="B518" s="304">
        <f t="shared" ca="1" si="239"/>
        <v>32.613000000000604</v>
      </c>
      <c r="D518" s="306">
        <f t="shared" ca="1" si="240"/>
        <v>-0.36115736519081892</v>
      </c>
      <c r="E518" s="307">
        <f t="shared" ca="1" si="241"/>
        <v>-0.99142505502325307</v>
      </c>
      <c r="F518" s="304">
        <f t="shared" ca="1" si="242"/>
        <v>1.0551579418074977</v>
      </c>
      <c r="G518" s="306">
        <f t="shared" ca="1" si="243"/>
        <v>4.218261173626443</v>
      </c>
      <c r="H518" s="307">
        <f t="shared" ca="1" si="244"/>
        <v>-103.00054817608678</v>
      </c>
      <c r="I518" s="304">
        <f t="shared" ca="1" si="245"/>
        <v>103.08688884578532</v>
      </c>
      <c r="J518" s="306">
        <f t="shared" ca="1" si="246"/>
        <v>368.11247718340587</v>
      </c>
      <c r="K518" s="307">
        <f t="shared" ca="1" si="247"/>
        <v>-7.3225918951909819</v>
      </c>
      <c r="L518" s="304">
        <f t="shared" ca="1" si="232"/>
        <v>368.18530145860933</v>
      </c>
      <c r="M518" s="306">
        <f t="shared" ca="1" si="248"/>
        <v>-1.52986542581296</v>
      </c>
      <c r="N518" s="304">
        <f t="shared" ca="1" si="249"/>
        <v>-87.654832122067162</v>
      </c>
      <c r="P518" s="310">
        <f t="shared" ca="1" si="250"/>
        <v>23</v>
      </c>
      <c r="Q518" s="304">
        <f t="shared" ca="1" si="251"/>
        <v>0</v>
      </c>
      <c r="R518" s="306">
        <f t="shared" ca="1" si="252"/>
        <v>0</v>
      </c>
      <c r="S518" s="307">
        <f t="shared" ca="1" si="253"/>
        <v>3.0118999999999994</v>
      </c>
      <c r="T518" s="304">
        <f t="shared" ca="1" si="233"/>
        <v>29.546738999999995</v>
      </c>
      <c r="U518" s="311">
        <f t="shared" ca="1" si="234"/>
        <v>0</v>
      </c>
      <c r="V518" s="306">
        <f t="shared" ca="1" si="235"/>
        <v>1.2258973460521072</v>
      </c>
      <c r="W518" s="304">
        <f t="shared" ca="1" si="236"/>
        <v>26.583008604827693</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0.97581615920265641</v>
      </c>
      <c r="AH518" s="304">
        <f t="shared" ca="1" si="260"/>
        <v>-8.8259672955774775</v>
      </c>
    </row>
    <row r="519" spans="1:34" x14ac:dyDescent="0.2">
      <c r="A519" s="347">
        <f t="shared" ca="1" si="238"/>
        <v>1E-4</v>
      </c>
      <c r="B519" s="304">
        <f t="shared" ca="1" si="239"/>
        <v>32.613100000000607</v>
      </c>
      <c r="D519" s="306">
        <f t="shared" ca="1" si="240"/>
        <v>-0.361154986933654</v>
      </c>
      <c r="E519" s="307">
        <f t="shared" ca="1" si="241"/>
        <v>-0.99139913591131368</v>
      </c>
      <c r="F519" s="304">
        <f t="shared" ca="1" si="242"/>
        <v>1.0551327742387435</v>
      </c>
      <c r="G519" s="306">
        <f t="shared" ca="1" si="243"/>
        <v>4.2182250581277501</v>
      </c>
      <c r="H519" s="307">
        <f t="shared" ca="1" si="244"/>
        <v>-103.00064731600037</v>
      </c>
      <c r="I519" s="304">
        <f t="shared" ca="1" si="245"/>
        <v>103.08698642484467</v>
      </c>
      <c r="J519" s="306">
        <f t="shared" ca="1" si="246"/>
        <v>368.11247718340587</v>
      </c>
      <c r="K519" s="307">
        <f t="shared" ca="1" si="247"/>
        <v>-7.3328919549655867</v>
      </c>
      <c r="L519" s="304">
        <f t="shared" ca="1" si="232"/>
        <v>368.18550645364451</v>
      </c>
      <c r="M519" s="306">
        <f t="shared" ca="1" si="248"/>
        <v>-1.5298658152122866</v>
      </c>
      <c r="N519" s="304">
        <f t="shared" ca="1" si="249"/>
        <v>-87.654854433005113</v>
      </c>
      <c r="P519" s="310">
        <f t="shared" ca="1" si="250"/>
        <v>23</v>
      </c>
      <c r="Q519" s="304">
        <f t="shared" ca="1" si="251"/>
        <v>0</v>
      </c>
      <c r="R519" s="306">
        <f t="shared" ca="1" si="252"/>
        <v>0</v>
      </c>
      <c r="S519" s="307">
        <f t="shared" ca="1" si="253"/>
        <v>3.0118999999999994</v>
      </c>
      <c r="T519" s="304">
        <f t="shared" ca="1" si="233"/>
        <v>29.546738999999995</v>
      </c>
      <c r="U519" s="311">
        <f t="shared" ca="1" si="234"/>
        <v>0</v>
      </c>
      <c r="V519" s="306">
        <f t="shared" ca="1" si="235"/>
        <v>1.2258986087345212</v>
      </c>
      <c r="W519" s="304">
        <f t="shared" ca="1" si="236"/>
        <v>26.5830863109889</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0.97579051543210049</v>
      </c>
      <c r="AH519" s="304">
        <f t="shared" ca="1" si="260"/>
        <v>-8.8259930956631027</v>
      </c>
    </row>
    <row r="520" spans="1:34" x14ac:dyDescent="0.2">
      <c r="A520" s="347">
        <f t="shared" ca="1" si="238"/>
        <v>1E-4</v>
      </c>
      <c r="B520" s="304">
        <f t="shared" ca="1" si="239"/>
        <v>32.61320000000061</v>
      </c>
      <c r="D520" s="306">
        <f t="shared" ca="1" si="240"/>
        <v>-0.36115260867708898</v>
      </c>
      <c r="E520" s="307">
        <f t="shared" ca="1" si="241"/>
        <v>-0.99137321717181059</v>
      </c>
      <c r="F520" s="304">
        <f t="shared" ca="1" si="242"/>
        <v>1.0551076070618828</v>
      </c>
      <c r="G520" s="306">
        <f t="shared" ca="1" si="243"/>
        <v>4.218188942866882</v>
      </c>
      <c r="H520" s="307">
        <f t="shared" ca="1" si="244"/>
        <v>-103.00074645332208</v>
      </c>
      <c r="I520" s="304">
        <f t="shared" ca="1" si="245"/>
        <v>103.08708400133969</v>
      </c>
      <c r="J520" s="306">
        <f t="shared" ca="1" si="246"/>
        <v>368.11247718340587</v>
      </c>
      <c r="K520" s="307">
        <f t="shared" ca="1" si="247"/>
        <v>-7.3431920246540532</v>
      </c>
      <c r="L520" s="304">
        <f t="shared" ca="1" si="232"/>
        <v>368.1857117369093</v>
      </c>
      <c r="M520" s="306">
        <f t="shared" ca="1" si="248"/>
        <v>-1.5298662046075422</v>
      </c>
      <c r="N520" s="304">
        <f t="shared" ca="1" si="249"/>
        <v>-87.654876743709821</v>
      </c>
      <c r="P520" s="310">
        <f t="shared" ca="1" si="250"/>
        <v>23</v>
      </c>
      <c r="Q520" s="304">
        <f t="shared" ca="1" si="251"/>
        <v>0</v>
      </c>
      <c r="R520" s="306">
        <f t="shared" ca="1" si="252"/>
        <v>0</v>
      </c>
      <c r="S520" s="307">
        <f t="shared" ca="1" si="253"/>
        <v>3.0118999999999994</v>
      </c>
      <c r="T520" s="304">
        <f t="shared" ca="1" si="233"/>
        <v>29.546738999999995</v>
      </c>
      <c r="U520" s="311">
        <f t="shared" ca="1" si="234"/>
        <v>0</v>
      </c>
      <c r="V520" s="306">
        <f t="shared" ca="1" si="235"/>
        <v>1.2258998714194518</v>
      </c>
      <c r="W520" s="304">
        <f t="shared" ca="1" si="236"/>
        <v>26.583164016033461</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0.97576487202918116</v>
      </c>
      <c r="AH520" s="304">
        <f t="shared" ca="1" si="260"/>
        <v>-8.8260188953779686</v>
      </c>
    </row>
    <row r="521" spans="1:34" x14ac:dyDescent="0.2">
      <c r="A521" s="347">
        <f t="shared" ca="1" si="238"/>
        <v>1E-4</v>
      </c>
      <c r="B521" s="304">
        <f t="shared" ca="1" si="239"/>
        <v>32.613300000000613</v>
      </c>
      <c r="D521" s="306">
        <f t="shared" ca="1" si="240"/>
        <v>-0.36115023042112337</v>
      </c>
      <c r="E521" s="307">
        <f t="shared" ca="1" si="241"/>
        <v>-0.99134729880472428</v>
      </c>
      <c r="F521" s="304">
        <f t="shared" ca="1" si="242"/>
        <v>1.0550824402768979</v>
      </c>
      <c r="G521" s="306">
        <f t="shared" ca="1" si="243"/>
        <v>4.2181528278438396</v>
      </c>
      <c r="H521" s="307">
        <f t="shared" ca="1" si="244"/>
        <v>-103.00084558805196</v>
      </c>
      <c r="I521" s="304">
        <f t="shared" ca="1" si="245"/>
        <v>103.08718157527041</v>
      </c>
      <c r="J521" s="306">
        <f t="shared" ca="1" si="246"/>
        <v>368.11247718340587</v>
      </c>
      <c r="K521" s="307">
        <f t="shared" ca="1" si="247"/>
        <v>-7.3534921042561221</v>
      </c>
      <c r="L521" s="304">
        <f t="shared" ca="1" si="232"/>
        <v>368.18591730840393</v>
      </c>
      <c r="M521" s="306">
        <f t="shared" ca="1" si="248"/>
        <v>-1.5298665939987266</v>
      </c>
      <c r="N521" s="304">
        <f t="shared" ca="1" si="249"/>
        <v>-87.654899054181271</v>
      </c>
      <c r="P521" s="310">
        <f t="shared" ca="1" si="250"/>
        <v>23</v>
      </c>
      <c r="Q521" s="304">
        <f t="shared" ca="1" si="251"/>
        <v>0</v>
      </c>
      <c r="R521" s="306">
        <f t="shared" ca="1" si="252"/>
        <v>0</v>
      </c>
      <c r="S521" s="307">
        <f t="shared" ca="1" si="253"/>
        <v>3.0118999999999994</v>
      </c>
      <c r="T521" s="304">
        <f t="shared" ca="1" si="233"/>
        <v>29.546738999999995</v>
      </c>
      <c r="U521" s="311">
        <f t="shared" ca="1" si="234"/>
        <v>0</v>
      </c>
      <c r="V521" s="306">
        <f t="shared" ca="1" si="235"/>
        <v>1.2259011341068984</v>
      </c>
      <c r="W521" s="304">
        <f t="shared" ca="1" si="236"/>
        <v>26.583241719961357</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0.97573922899388421</v>
      </c>
      <c r="AH521" s="304">
        <f t="shared" ca="1" si="260"/>
        <v>-8.826044694722091</v>
      </c>
    </row>
    <row r="522" spans="1:34" x14ac:dyDescent="0.2">
      <c r="A522" s="347">
        <f t="shared" ca="1" si="238"/>
        <v>1E-4</v>
      </c>
      <c r="B522" s="304">
        <f t="shared" ca="1" si="239"/>
        <v>32.613400000000617</v>
      </c>
      <c r="D522" s="306">
        <f t="shared" ca="1" si="240"/>
        <v>-0.36114785216575962</v>
      </c>
      <c r="E522" s="307">
        <f t="shared" ca="1" si="241"/>
        <v>-0.9913213808100636</v>
      </c>
      <c r="F522" s="304">
        <f t="shared" ca="1" si="242"/>
        <v>1.0550572738837984</v>
      </c>
      <c r="G522" s="306">
        <f t="shared" ca="1" si="243"/>
        <v>4.218116713058623</v>
      </c>
      <c r="H522" s="307">
        <f t="shared" ca="1" si="244"/>
        <v>-103.00094472019003</v>
      </c>
      <c r="I522" s="304">
        <f t="shared" ca="1" si="245"/>
        <v>103.08727914663685</v>
      </c>
      <c r="J522" s="306">
        <f t="shared" ca="1" si="246"/>
        <v>368.11247718340587</v>
      </c>
      <c r="K522" s="307">
        <f t="shared" ca="1" si="247"/>
        <v>-7.363792193771534</v>
      </c>
      <c r="L522" s="304">
        <f t="shared" ca="1" si="232"/>
        <v>368.18612316812886</v>
      </c>
      <c r="M522" s="306">
        <f t="shared" ca="1" si="248"/>
        <v>-1.52986698338584</v>
      </c>
      <c r="N522" s="304">
        <f t="shared" ca="1" si="249"/>
        <v>-87.654921364419465</v>
      </c>
      <c r="P522" s="310">
        <f t="shared" ca="1" si="250"/>
        <v>23</v>
      </c>
      <c r="Q522" s="304">
        <f t="shared" ca="1" si="251"/>
        <v>0</v>
      </c>
      <c r="R522" s="306">
        <f t="shared" ca="1" si="252"/>
        <v>0</v>
      </c>
      <c r="S522" s="307">
        <f t="shared" ca="1" si="253"/>
        <v>3.0118999999999994</v>
      </c>
      <c r="T522" s="304">
        <f t="shared" ca="1" si="233"/>
        <v>29.546738999999995</v>
      </c>
      <c r="U522" s="311">
        <f t="shared" ca="1" si="234"/>
        <v>0</v>
      </c>
      <c r="V522" s="306">
        <f t="shared" ca="1" si="235"/>
        <v>1.2259023967968612</v>
      </c>
      <c r="W522" s="304">
        <f t="shared" ca="1" si="236"/>
        <v>26.583319422772608</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0.97571358632621852</v>
      </c>
      <c r="AH522" s="304">
        <f t="shared" ca="1" si="260"/>
        <v>-8.8260704936954628</v>
      </c>
    </row>
    <row r="523" spans="1:34" x14ac:dyDescent="0.2">
      <c r="A523" s="347">
        <f t="shared" ca="1" si="238"/>
        <v>1E-4</v>
      </c>
      <c r="B523" s="304">
        <f t="shared" ca="1" si="239"/>
        <v>32.61350000000062</v>
      </c>
      <c r="D523" s="306">
        <f t="shared" ca="1" si="240"/>
        <v>-0.36114547391099661</v>
      </c>
      <c r="E523" s="307">
        <f t="shared" ca="1" si="241"/>
        <v>-0.99129546318782324</v>
      </c>
      <c r="F523" s="304">
        <f t="shared" ca="1" si="242"/>
        <v>1.0550321078825797</v>
      </c>
      <c r="G523" s="306">
        <f t="shared" ca="1" si="243"/>
        <v>4.2180805985112322</v>
      </c>
      <c r="H523" s="307">
        <f t="shared" ca="1" si="244"/>
        <v>-103.00104384973635</v>
      </c>
      <c r="I523" s="304">
        <f t="shared" ca="1" si="245"/>
        <v>103.08737671543905</v>
      </c>
      <c r="J523" s="306">
        <f t="shared" ca="1" si="246"/>
        <v>368.11247718340587</v>
      </c>
      <c r="K523" s="307">
        <f t="shared" ca="1" si="247"/>
        <v>-7.3740922932000306</v>
      </c>
      <c r="L523" s="304">
        <f t="shared" ca="1" si="232"/>
        <v>368.18632931608443</v>
      </c>
      <c r="M523" s="306">
        <f t="shared" ca="1" si="248"/>
        <v>-1.5298673727688827</v>
      </c>
      <c r="N523" s="304">
        <f t="shared" ca="1" si="249"/>
        <v>-87.65494367442443</v>
      </c>
      <c r="P523" s="310">
        <f t="shared" ca="1" si="250"/>
        <v>23</v>
      </c>
      <c r="Q523" s="304">
        <f t="shared" ca="1" si="251"/>
        <v>0</v>
      </c>
      <c r="R523" s="306">
        <f t="shared" ca="1" si="252"/>
        <v>0</v>
      </c>
      <c r="S523" s="307">
        <f t="shared" ca="1" si="253"/>
        <v>3.0118999999999994</v>
      </c>
      <c r="T523" s="304">
        <f t="shared" ca="1" si="233"/>
        <v>29.546738999999995</v>
      </c>
      <c r="U523" s="311">
        <f t="shared" ca="1" si="234"/>
        <v>0</v>
      </c>
      <c r="V523" s="306">
        <f t="shared" ca="1" si="235"/>
        <v>1.2259036594893411</v>
      </c>
      <c r="W523" s="304">
        <f t="shared" ca="1" si="236"/>
        <v>26.58339712446724</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0.97568794402617698</v>
      </c>
      <c r="AH523" s="304">
        <f t="shared" ca="1" si="260"/>
        <v>-8.8260962922980895</v>
      </c>
    </row>
    <row r="524" spans="1:34" x14ac:dyDescent="0.2">
      <c r="A524" s="347">
        <f t="shared" ca="1" si="238"/>
        <v>1E-4</v>
      </c>
      <c r="B524" s="304">
        <f t="shared" ca="1" si="239"/>
        <v>32.613600000000623</v>
      </c>
      <c r="D524" s="306">
        <f t="shared" ca="1" si="240"/>
        <v>-0.36114309565683356</v>
      </c>
      <c r="E524" s="307">
        <f t="shared" ca="1" si="241"/>
        <v>-0.99126954593799255</v>
      </c>
      <c r="F524" s="304">
        <f t="shared" ca="1" si="242"/>
        <v>1.0550069422732322</v>
      </c>
      <c r="G524" s="306">
        <f t="shared" ca="1" si="243"/>
        <v>4.2180444842016662</v>
      </c>
      <c r="H524" s="307">
        <f t="shared" ca="1" si="244"/>
        <v>-103.00114297669094</v>
      </c>
      <c r="I524" s="304">
        <f t="shared" ca="1" si="245"/>
        <v>103.08747428167707</v>
      </c>
      <c r="J524" s="306">
        <f t="shared" ca="1" si="246"/>
        <v>368.11247718340587</v>
      </c>
      <c r="K524" s="307">
        <f t="shared" ca="1" si="247"/>
        <v>-7.3843924025413523</v>
      </c>
      <c r="L524" s="304">
        <f t="shared" ca="1" si="232"/>
        <v>368.18653575227086</v>
      </c>
      <c r="M524" s="306">
        <f t="shared" ca="1" si="248"/>
        <v>-1.5298677621478545</v>
      </c>
      <c r="N524" s="304">
        <f t="shared" ca="1" si="249"/>
        <v>-87.654965984196139</v>
      </c>
      <c r="P524" s="310">
        <f t="shared" ca="1" si="250"/>
        <v>23</v>
      </c>
      <c r="Q524" s="304">
        <f t="shared" ca="1" si="251"/>
        <v>0</v>
      </c>
      <c r="R524" s="306">
        <f t="shared" ca="1" si="252"/>
        <v>0</v>
      </c>
      <c r="S524" s="307">
        <f t="shared" ca="1" si="253"/>
        <v>3.0118999999999994</v>
      </c>
      <c r="T524" s="304">
        <f t="shared" ca="1" si="233"/>
        <v>29.546738999999995</v>
      </c>
      <c r="U524" s="311">
        <f t="shared" ca="1" si="234"/>
        <v>0</v>
      </c>
      <c r="V524" s="306">
        <f t="shared" ca="1" si="235"/>
        <v>1.2259049221843368</v>
      </c>
      <c r="W524" s="304">
        <f t="shared" ca="1" si="236"/>
        <v>26.583474825045254</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0.97566230209375249</v>
      </c>
      <c r="AH524" s="304">
        <f t="shared" ca="1" si="260"/>
        <v>-8.8261220905299798</v>
      </c>
    </row>
    <row r="525" spans="1:34" x14ac:dyDescent="0.2">
      <c r="A525" s="347">
        <f t="shared" ca="1" si="238"/>
        <v>1E-4</v>
      </c>
      <c r="B525" s="304">
        <f t="shared" ca="1" si="239"/>
        <v>32.613700000000627</v>
      </c>
      <c r="D525" s="306">
        <f t="shared" ca="1" si="240"/>
        <v>-0.3611407174032733</v>
      </c>
      <c r="E525" s="307">
        <f t="shared" ca="1" si="241"/>
        <v>-0.99124362906057328</v>
      </c>
      <c r="F525" s="304">
        <f t="shared" ca="1" si="242"/>
        <v>1.0549817770557586</v>
      </c>
      <c r="G525" s="306">
        <f t="shared" ca="1" si="243"/>
        <v>4.218008370129926</v>
      </c>
      <c r="H525" s="307">
        <f t="shared" ca="1" si="244"/>
        <v>-103.00124210105385</v>
      </c>
      <c r="I525" s="304">
        <f t="shared" ca="1" si="245"/>
        <v>103.08757184535095</v>
      </c>
      <c r="J525" s="306">
        <f t="shared" ca="1" si="246"/>
        <v>368.11247718340587</v>
      </c>
      <c r="K525" s="307">
        <f t="shared" ca="1" si="247"/>
        <v>-7.3946925217952399</v>
      </c>
      <c r="L525" s="304">
        <f t="shared" ca="1" si="232"/>
        <v>368.18674247668861</v>
      </c>
      <c r="M525" s="306">
        <f t="shared" ca="1" si="248"/>
        <v>-1.5298681515227552</v>
      </c>
      <c r="N525" s="304">
        <f t="shared" ca="1" si="249"/>
        <v>-87.654988293734604</v>
      </c>
      <c r="P525" s="310">
        <f t="shared" ca="1" si="250"/>
        <v>23</v>
      </c>
      <c r="Q525" s="304">
        <f t="shared" ca="1" si="251"/>
        <v>0</v>
      </c>
      <c r="R525" s="306">
        <f t="shared" ca="1" si="252"/>
        <v>0</v>
      </c>
      <c r="S525" s="307">
        <f t="shared" ca="1" si="253"/>
        <v>3.0118999999999994</v>
      </c>
      <c r="T525" s="304">
        <f t="shared" ca="1" si="233"/>
        <v>29.546738999999995</v>
      </c>
      <c r="U525" s="311">
        <f t="shared" ca="1" si="234"/>
        <v>0</v>
      </c>
      <c r="V525" s="306">
        <f t="shared" ca="1" si="235"/>
        <v>1.2259061848818487</v>
      </c>
      <c r="W525" s="304">
        <f t="shared" ca="1" si="236"/>
        <v>26.583552524506654</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0.97563666052894149</v>
      </c>
      <c r="AH525" s="304">
        <f t="shared" ca="1" si="260"/>
        <v>-8.8261478883911355</v>
      </c>
    </row>
    <row r="526" spans="1:34" x14ac:dyDescent="0.2">
      <c r="A526" s="347">
        <f t="shared" ca="1" si="238"/>
        <v>1E-4</v>
      </c>
      <c r="B526" s="304">
        <f t="shared" ca="1" si="239"/>
        <v>32.61380000000063</v>
      </c>
      <c r="D526" s="306">
        <f t="shared" ca="1" si="240"/>
        <v>-0.36113833915031651</v>
      </c>
      <c r="E526" s="307">
        <f t="shared" ca="1" si="241"/>
        <v>-0.99121771255556013</v>
      </c>
      <c r="F526" s="304">
        <f t="shared" ca="1" si="242"/>
        <v>1.0549566122301552</v>
      </c>
      <c r="G526" s="306">
        <f t="shared" ca="1" si="243"/>
        <v>4.2179722562960107</v>
      </c>
      <c r="H526" s="307">
        <f t="shared" ca="1" si="244"/>
        <v>-103.0013412228251</v>
      </c>
      <c r="I526" s="304">
        <f t="shared" ca="1" si="245"/>
        <v>103.08766940646071</v>
      </c>
      <c r="J526" s="306">
        <f t="shared" ca="1" si="246"/>
        <v>368.11247718340587</v>
      </c>
      <c r="K526" s="307">
        <f t="shared" ca="1" si="247"/>
        <v>-7.4049926509614341</v>
      </c>
      <c r="L526" s="304">
        <f t="shared" ca="1" si="232"/>
        <v>368.18694948933796</v>
      </c>
      <c r="M526" s="306">
        <f t="shared" ca="1" si="248"/>
        <v>-1.5298685408935855</v>
      </c>
      <c r="N526" s="304">
        <f t="shared" ca="1" si="249"/>
        <v>-87.655010603039841</v>
      </c>
      <c r="P526" s="310">
        <f t="shared" ca="1" si="250"/>
        <v>23</v>
      </c>
      <c r="Q526" s="304">
        <f t="shared" ca="1" si="251"/>
        <v>0</v>
      </c>
      <c r="R526" s="306">
        <f t="shared" ca="1" si="252"/>
        <v>0</v>
      </c>
      <c r="S526" s="307">
        <f t="shared" ca="1" si="253"/>
        <v>3.0118999999999994</v>
      </c>
      <c r="T526" s="304">
        <f t="shared" ca="1" si="233"/>
        <v>29.546738999999995</v>
      </c>
      <c r="U526" s="311">
        <f t="shared" ca="1" si="234"/>
        <v>0</v>
      </c>
      <c r="V526" s="306">
        <f t="shared" ca="1" si="235"/>
        <v>1.2259074475818768</v>
      </c>
      <c r="W526" s="304">
        <f t="shared" ca="1" si="236"/>
        <v>26.583630222851465</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0.97561101933174399</v>
      </c>
      <c r="AH526" s="304">
        <f t="shared" ca="1" si="260"/>
        <v>-8.8261736858815567</v>
      </c>
    </row>
    <row r="527" spans="1:34" x14ac:dyDescent="0.2">
      <c r="A527" s="347">
        <f t="shared" ca="1" si="238"/>
        <v>1E-4</v>
      </c>
      <c r="B527" s="304">
        <f t="shared" ca="1" si="239"/>
        <v>32.613900000000633</v>
      </c>
      <c r="D527" s="306">
        <f t="shared" ca="1" si="240"/>
        <v>-0.36113596089796035</v>
      </c>
      <c r="E527" s="307">
        <f t="shared" ca="1" si="241"/>
        <v>-0.99119179642294952</v>
      </c>
      <c r="F527" s="304">
        <f t="shared" ca="1" si="242"/>
        <v>1.0549314477964182</v>
      </c>
      <c r="G527" s="306">
        <f t="shared" ca="1" si="243"/>
        <v>4.2179361426999211</v>
      </c>
      <c r="H527" s="307">
        <f t="shared" ca="1" si="244"/>
        <v>-103.00144034200474</v>
      </c>
      <c r="I527" s="304">
        <f t="shared" ca="1" si="245"/>
        <v>103.08776696500637</v>
      </c>
      <c r="J527" s="306">
        <f t="shared" ca="1" si="246"/>
        <v>368.11247718340587</v>
      </c>
      <c r="K527" s="307">
        <f t="shared" ca="1" si="247"/>
        <v>-7.4152927900396755</v>
      </c>
      <c r="L527" s="304">
        <f t="shared" ca="1" si="232"/>
        <v>368.18715679021932</v>
      </c>
      <c r="M527" s="306">
        <f t="shared" ca="1" si="248"/>
        <v>-1.529868930260345</v>
      </c>
      <c r="N527" s="304">
        <f t="shared" ca="1" si="249"/>
        <v>-87.655032912111849</v>
      </c>
      <c r="P527" s="310">
        <f t="shared" ca="1" si="250"/>
        <v>23</v>
      </c>
      <c r="Q527" s="304">
        <f t="shared" ca="1" si="251"/>
        <v>0</v>
      </c>
      <c r="R527" s="306">
        <f t="shared" ca="1" si="252"/>
        <v>0</v>
      </c>
      <c r="S527" s="307">
        <f t="shared" ca="1" si="253"/>
        <v>3.0118999999999994</v>
      </c>
      <c r="T527" s="304">
        <f t="shared" ca="1" si="233"/>
        <v>29.546738999999995</v>
      </c>
      <c r="U527" s="311">
        <f t="shared" ca="1" si="234"/>
        <v>0</v>
      </c>
      <c r="V527" s="306">
        <f t="shared" ca="1" si="235"/>
        <v>1.2259087102844211</v>
      </c>
      <c r="W527" s="304">
        <f t="shared" ca="1" si="236"/>
        <v>26.583707920079682</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0.97558537850215465</v>
      </c>
      <c r="AH527" s="304">
        <f t="shared" ca="1" si="260"/>
        <v>-8.8261994830012522</v>
      </c>
    </row>
    <row r="528" spans="1:34" x14ac:dyDescent="0.2">
      <c r="A528" s="347">
        <f t="shared" ca="1" si="238"/>
        <v>1E-4</v>
      </c>
      <c r="B528" s="304">
        <f t="shared" ca="1" si="239"/>
        <v>32.614000000000637</v>
      </c>
      <c r="D528" s="306">
        <f t="shared" ca="1" si="240"/>
        <v>-0.36113358264620754</v>
      </c>
      <c r="E528" s="307">
        <f t="shared" ca="1" si="241"/>
        <v>-0.99116588066274147</v>
      </c>
      <c r="F528" s="304">
        <f t="shared" ca="1" si="242"/>
        <v>1.0549062837545489</v>
      </c>
      <c r="G528" s="306">
        <f t="shared" ca="1" si="243"/>
        <v>4.2179000293416564</v>
      </c>
      <c r="H528" s="307">
        <f t="shared" ca="1" si="244"/>
        <v>-103.0015394585928</v>
      </c>
      <c r="I528" s="304">
        <f t="shared" ca="1" si="245"/>
        <v>103.08786452098798</v>
      </c>
      <c r="J528" s="306">
        <f t="shared" ca="1" si="246"/>
        <v>368.11247718340587</v>
      </c>
      <c r="K528" s="307">
        <f t="shared" ca="1" si="247"/>
        <v>-7.4255929390297055</v>
      </c>
      <c r="L528" s="304">
        <f t="shared" ca="1" si="232"/>
        <v>368.18736437933296</v>
      </c>
      <c r="M528" s="306">
        <f t="shared" ca="1" si="248"/>
        <v>-1.5298693196230337</v>
      </c>
      <c r="N528" s="304">
        <f t="shared" ca="1" si="249"/>
        <v>-87.655055220950615</v>
      </c>
      <c r="P528" s="310">
        <f t="shared" ca="1" si="250"/>
        <v>23</v>
      </c>
      <c r="Q528" s="304">
        <f t="shared" ca="1" si="251"/>
        <v>0</v>
      </c>
      <c r="R528" s="306">
        <f t="shared" ca="1" si="252"/>
        <v>0</v>
      </c>
      <c r="S528" s="307">
        <f t="shared" ca="1" si="253"/>
        <v>3.0118999999999994</v>
      </c>
      <c r="T528" s="304">
        <f t="shared" ca="1" si="233"/>
        <v>29.546738999999995</v>
      </c>
      <c r="U528" s="311">
        <f t="shared" ca="1" si="234"/>
        <v>0</v>
      </c>
      <c r="V528" s="306">
        <f t="shared" ca="1" si="235"/>
        <v>1.2259099729894818</v>
      </c>
      <c r="W528" s="304">
        <f t="shared" ca="1" si="236"/>
        <v>26.583785616191328</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0.97555973804017171</v>
      </c>
      <c r="AH528" s="304">
        <f t="shared" ca="1" si="260"/>
        <v>-8.8262252797502203</v>
      </c>
    </row>
    <row r="529" spans="1:34" x14ac:dyDescent="0.2">
      <c r="A529" s="347">
        <f t="shared" ca="1" si="238"/>
        <v>1E-4</v>
      </c>
      <c r="B529" s="304">
        <f t="shared" ca="1" si="239"/>
        <v>32.61410000000064</v>
      </c>
      <c r="D529" s="306">
        <f t="shared" ca="1" si="240"/>
        <v>-0.36113120439505914</v>
      </c>
      <c r="E529" s="307">
        <f t="shared" ca="1" si="241"/>
        <v>-0.99113996527492709</v>
      </c>
      <c r="F529" s="304">
        <f t="shared" ca="1" si="242"/>
        <v>1.0548811201045403</v>
      </c>
      <c r="G529" s="306">
        <f t="shared" ca="1" si="243"/>
        <v>4.2178639162212166</v>
      </c>
      <c r="H529" s="307">
        <f t="shared" ca="1" si="244"/>
        <v>-103.00163857258933</v>
      </c>
      <c r="I529" s="304">
        <f t="shared" ca="1" si="245"/>
        <v>103.08796207440557</v>
      </c>
      <c r="J529" s="306">
        <f t="shared" ca="1" si="246"/>
        <v>368.11247718340587</v>
      </c>
      <c r="K529" s="307">
        <f t="shared" ca="1" si="247"/>
        <v>-7.435893097931265</v>
      </c>
      <c r="L529" s="304">
        <f t="shared" ca="1" si="232"/>
        <v>368.18757225667923</v>
      </c>
      <c r="M529" s="306">
        <f t="shared" ca="1" si="248"/>
        <v>-1.529869708981652</v>
      </c>
      <c r="N529" s="304">
        <f t="shared" ca="1" si="249"/>
        <v>-87.655077529556152</v>
      </c>
      <c r="P529" s="310">
        <f t="shared" ca="1" si="250"/>
        <v>23</v>
      </c>
      <c r="Q529" s="304">
        <f t="shared" ca="1" si="251"/>
        <v>0</v>
      </c>
      <c r="R529" s="306">
        <f t="shared" ca="1" si="252"/>
        <v>0</v>
      </c>
      <c r="S529" s="307">
        <f t="shared" ca="1" si="253"/>
        <v>3.0118999999999994</v>
      </c>
      <c r="T529" s="304">
        <f t="shared" ca="1" si="233"/>
        <v>29.546738999999995</v>
      </c>
      <c r="U529" s="311">
        <f t="shared" ca="1" si="234"/>
        <v>0</v>
      </c>
      <c r="V529" s="306">
        <f t="shared" ca="1" si="235"/>
        <v>1.2259112356970583</v>
      </c>
      <c r="W529" s="304">
        <f t="shared" ca="1" si="236"/>
        <v>26.583863311186388</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0.97553409794578805</v>
      </c>
      <c r="AH529" s="304">
        <f t="shared" ca="1" si="260"/>
        <v>-8.826251076128468</v>
      </c>
    </row>
    <row r="530" spans="1:34" x14ac:dyDescent="0.2">
      <c r="A530" s="347">
        <f t="shared" ca="1" si="238"/>
        <v>1E-4</v>
      </c>
      <c r="B530" s="304">
        <f t="shared" ca="1" si="239"/>
        <v>32.614200000000643</v>
      </c>
      <c r="D530" s="306">
        <f t="shared" ca="1" si="240"/>
        <v>-0.36112882614451369</v>
      </c>
      <c r="E530" s="307">
        <f t="shared" ca="1" si="241"/>
        <v>-0.99111405025951349</v>
      </c>
      <c r="F530" s="304">
        <f t="shared" ca="1" si="242"/>
        <v>1.0548559568463989</v>
      </c>
      <c r="G530" s="306">
        <f t="shared" ca="1" si="243"/>
        <v>4.2178278033386025</v>
      </c>
      <c r="H530" s="307">
        <f t="shared" ca="1" si="244"/>
        <v>-103.00173768399435</v>
      </c>
      <c r="I530" s="304">
        <f t="shared" ca="1" si="245"/>
        <v>103.08805962525921</v>
      </c>
      <c r="J530" s="306">
        <f t="shared" ca="1" si="246"/>
        <v>368.11247718340587</v>
      </c>
      <c r="K530" s="307">
        <f t="shared" ca="1" si="247"/>
        <v>-7.4461932667440944</v>
      </c>
      <c r="L530" s="304">
        <f t="shared" ca="1" si="232"/>
        <v>368.18778042225847</v>
      </c>
      <c r="M530" s="306">
        <f t="shared" ca="1" si="248"/>
        <v>-1.5298700983361997</v>
      </c>
      <c r="N530" s="304">
        <f t="shared" ca="1" si="249"/>
        <v>-87.655099837928475</v>
      </c>
      <c r="P530" s="310">
        <f t="shared" ca="1" si="250"/>
        <v>23</v>
      </c>
      <c r="Q530" s="304">
        <f t="shared" ca="1" si="251"/>
        <v>0</v>
      </c>
      <c r="R530" s="306">
        <f t="shared" ca="1" si="252"/>
        <v>0</v>
      </c>
      <c r="S530" s="307">
        <f t="shared" ca="1" si="253"/>
        <v>3.0118999999999994</v>
      </c>
      <c r="T530" s="304">
        <f t="shared" ca="1" si="233"/>
        <v>29.546738999999995</v>
      </c>
      <c r="U530" s="311">
        <f t="shared" ca="1" si="234"/>
        <v>0</v>
      </c>
      <c r="V530" s="306">
        <f t="shared" ca="1" si="235"/>
        <v>1.225912498407151</v>
      </c>
      <c r="W530" s="304">
        <f t="shared" ca="1" si="236"/>
        <v>26.583941005064915</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0.975508458219009</v>
      </c>
      <c r="AH530" s="304">
        <f t="shared" ca="1" si="260"/>
        <v>-8.8262768721359919</v>
      </c>
    </row>
    <row r="531" spans="1:34" x14ac:dyDescent="0.2">
      <c r="A531" s="347">
        <f t="shared" ca="1" si="238"/>
        <v>1E-4</v>
      </c>
      <c r="B531" s="304">
        <f t="shared" ca="1" si="239"/>
        <v>32.614300000000647</v>
      </c>
      <c r="D531" s="306">
        <f t="shared" ca="1" si="240"/>
        <v>-0.36112644789457266</v>
      </c>
      <c r="E531" s="307">
        <f t="shared" ca="1" si="241"/>
        <v>-0.99108813561647935</v>
      </c>
      <c r="F531" s="304">
        <f t="shared" ca="1" si="242"/>
        <v>1.0548307939801058</v>
      </c>
      <c r="G531" s="306">
        <f t="shared" ca="1" si="243"/>
        <v>4.2177916906938133</v>
      </c>
      <c r="H531" s="307">
        <f t="shared" ca="1" si="244"/>
        <v>-103.00183679280791</v>
      </c>
      <c r="I531" s="304">
        <f t="shared" ca="1" si="245"/>
        <v>103.08815717354891</v>
      </c>
      <c r="J531" s="306">
        <f t="shared" ca="1" si="246"/>
        <v>368.11247718340587</v>
      </c>
      <c r="K531" s="307">
        <f t="shared" ca="1" si="247"/>
        <v>-7.4564934454679346</v>
      </c>
      <c r="L531" s="304">
        <f t="shared" ca="1" si="232"/>
        <v>368.18798887607107</v>
      </c>
      <c r="M531" s="306">
        <f t="shared" ca="1" si="248"/>
        <v>-1.5298704876866769</v>
      </c>
      <c r="N531" s="304">
        <f t="shared" ca="1" si="249"/>
        <v>-87.655122146067569</v>
      </c>
      <c r="P531" s="310">
        <f t="shared" ca="1" si="250"/>
        <v>23</v>
      </c>
      <c r="Q531" s="304">
        <f t="shared" ca="1" si="251"/>
        <v>0</v>
      </c>
      <c r="R531" s="306">
        <f t="shared" ca="1" si="252"/>
        <v>0</v>
      </c>
      <c r="S531" s="307">
        <f t="shared" ca="1" si="253"/>
        <v>3.0118999999999994</v>
      </c>
      <c r="T531" s="304">
        <f t="shared" ca="1" si="233"/>
        <v>29.546738999999995</v>
      </c>
      <c r="U531" s="311">
        <f t="shared" ca="1" si="234"/>
        <v>0</v>
      </c>
      <c r="V531" s="306">
        <f t="shared" ca="1" si="235"/>
        <v>1.2259137611197601</v>
      </c>
      <c r="W531" s="304">
        <f t="shared" ca="1" si="236"/>
        <v>26.584018697826902</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0.97548281885981858</v>
      </c>
      <c r="AH531" s="304">
        <f t="shared" ca="1" si="260"/>
        <v>-8.8263026677728078</v>
      </c>
    </row>
    <row r="532" spans="1:34" x14ac:dyDescent="0.2">
      <c r="A532" s="347">
        <f t="shared" ca="1" si="238"/>
        <v>1E-4</v>
      </c>
      <c r="B532" s="304">
        <f t="shared" ca="1" si="239"/>
        <v>32.61440000000065</v>
      </c>
      <c r="D532" s="306">
        <f t="shared" ca="1" si="240"/>
        <v>-0.3611240696452368</v>
      </c>
      <c r="E532" s="307">
        <f t="shared" ca="1" si="241"/>
        <v>-0.99106222134583</v>
      </c>
      <c r="F532" s="304">
        <f t="shared" ca="1" si="242"/>
        <v>1.0548056315056669</v>
      </c>
      <c r="G532" s="306">
        <f t="shared" ca="1" si="243"/>
        <v>4.217755578286849</v>
      </c>
      <c r="H532" s="307">
        <f t="shared" ca="1" si="244"/>
        <v>-103.00193589903004</v>
      </c>
      <c r="I532" s="304">
        <f t="shared" ca="1" si="245"/>
        <v>103.0882547192747</v>
      </c>
      <c r="J532" s="306">
        <f t="shared" ca="1" si="246"/>
        <v>368.11247718340587</v>
      </c>
      <c r="K532" s="307">
        <f t="shared" ca="1" si="247"/>
        <v>-7.4667936341025261</v>
      </c>
      <c r="L532" s="304">
        <f t="shared" ca="1" si="232"/>
        <v>368.18819761811727</v>
      </c>
      <c r="M532" s="306">
        <f t="shared" ca="1" si="248"/>
        <v>-1.5298708770330836</v>
      </c>
      <c r="N532" s="304">
        <f t="shared" ca="1" si="249"/>
        <v>-87.655144453973435</v>
      </c>
      <c r="P532" s="310">
        <f t="shared" ca="1" si="250"/>
        <v>23</v>
      </c>
      <c r="Q532" s="304">
        <f t="shared" ca="1" si="251"/>
        <v>0</v>
      </c>
      <c r="R532" s="306">
        <f t="shared" ca="1" si="252"/>
        <v>0</v>
      </c>
      <c r="S532" s="307">
        <f t="shared" ca="1" si="253"/>
        <v>3.0118999999999994</v>
      </c>
      <c r="T532" s="304">
        <f t="shared" ca="1" si="233"/>
        <v>29.546738999999995</v>
      </c>
      <c r="U532" s="311">
        <f t="shared" ca="1" si="234"/>
        <v>0</v>
      </c>
      <c r="V532" s="306">
        <f t="shared" ca="1" si="235"/>
        <v>1.225915023834885</v>
      </c>
      <c r="W532" s="304">
        <f t="shared" ca="1" si="236"/>
        <v>26.584096389472354</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0.97545717986821678</v>
      </c>
      <c r="AH532" s="304">
        <f t="shared" ca="1" si="260"/>
        <v>-8.8263284630389158</v>
      </c>
    </row>
    <row r="533" spans="1:34" x14ac:dyDescent="0.2">
      <c r="A533" s="347">
        <f t="shared" ca="1" si="238"/>
        <v>1E-4</v>
      </c>
      <c r="B533" s="304">
        <f t="shared" ca="1" si="239"/>
        <v>32.614500000000653</v>
      </c>
      <c r="D533" s="306">
        <f t="shared" ca="1" si="240"/>
        <v>-0.36112169139650674</v>
      </c>
      <c r="E533" s="307">
        <f t="shared" ca="1" si="241"/>
        <v>-0.99103630744756366</v>
      </c>
      <c r="F533" s="304">
        <f t="shared" ca="1" si="242"/>
        <v>1.0547804694230813</v>
      </c>
      <c r="G533" s="306">
        <f t="shared" ca="1" si="243"/>
        <v>4.2177194661177095</v>
      </c>
      <c r="H533" s="307">
        <f t="shared" ca="1" si="244"/>
        <v>-103.00203500266079</v>
      </c>
      <c r="I533" s="304">
        <f t="shared" ca="1" si="245"/>
        <v>103.08835226243664</v>
      </c>
      <c r="J533" s="306">
        <f t="shared" ca="1" si="246"/>
        <v>368.11247718340587</v>
      </c>
      <c r="K533" s="307">
        <f t="shared" ca="1" si="247"/>
        <v>-7.4770938326476104</v>
      </c>
      <c r="L533" s="304">
        <f t="shared" ca="1" si="232"/>
        <v>368.18840664839752</v>
      </c>
      <c r="M533" s="306">
        <f t="shared" ca="1" si="248"/>
        <v>-1.5298712663754201</v>
      </c>
      <c r="N533" s="304">
        <f t="shared" ca="1" si="249"/>
        <v>-87.6551667616461</v>
      </c>
      <c r="P533" s="310">
        <f t="shared" ca="1" si="250"/>
        <v>23</v>
      </c>
      <c r="Q533" s="304">
        <f t="shared" ca="1" si="251"/>
        <v>0</v>
      </c>
      <c r="R533" s="306">
        <f t="shared" ca="1" si="252"/>
        <v>0</v>
      </c>
      <c r="S533" s="307">
        <f t="shared" ca="1" si="253"/>
        <v>3.0118999999999994</v>
      </c>
      <c r="T533" s="304">
        <f t="shared" ca="1" si="233"/>
        <v>29.546738999999995</v>
      </c>
      <c r="U533" s="311">
        <f t="shared" ca="1" si="234"/>
        <v>0</v>
      </c>
      <c r="V533" s="306">
        <f t="shared" ca="1" si="235"/>
        <v>1.2259162865525259</v>
      </c>
      <c r="W533" s="304">
        <f t="shared" ca="1" si="236"/>
        <v>26.584174080001286</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0.97543154124420539</v>
      </c>
      <c r="AH533" s="304">
        <f t="shared" ca="1" si="260"/>
        <v>-8.8263542579343142</v>
      </c>
    </row>
    <row r="534" spans="1:34" x14ac:dyDescent="0.2">
      <c r="A534" s="347">
        <f t="shared" ca="1" si="238"/>
        <v>1E-4</v>
      </c>
      <c r="B534" s="304">
        <f t="shared" ca="1" si="239"/>
        <v>32.614600000000657</v>
      </c>
      <c r="D534" s="306">
        <f t="shared" ca="1" si="240"/>
        <v>-0.36111931314837969</v>
      </c>
      <c r="E534" s="307">
        <f t="shared" ca="1" si="241"/>
        <v>-0.99101039392167323</v>
      </c>
      <c r="F534" s="304">
        <f t="shared" ca="1" si="242"/>
        <v>1.0547553077323419</v>
      </c>
      <c r="G534" s="306">
        <f t="shared" ca="1" si="243"/>
        <v>4.217683354186395</v>
      </c>
      <c r="H534" s="307">
        <f t="shared" ca="1" si="244"/>
        <v>-103.00213410370019</v>
      </c>
      <c r="I534" s="304">
        <f t="shared" ca="1" si="245"/>
        <v>103.08844980303476</v>
      </c>
      <c r="J534" s="306">
        <f t="shared" ca="1" si="246"/>
        <v>368.11247718340587</v>
      </c>
      <c r="K534" s="307">
        <f t="shared" ca="1" si="247"/>
        <v>-7.4873940411029283</v>
      </c>
      <c r="L534" s="304">
        <f t="shared" ca="1" si="232"/>
        <v>368.1886159669121</v>
      </c>
      <c r="M534" s="306">
        <f t="shared" ca="1" si="248"/>
        <v>-1.5298716557136862</v>
      </c>
      <c r="N534" s="304">
        <f t="shared" ca="1" si="249"/>
        <v>-87.655189069085552</v>
      </c>
      <c r="P534" s="310">
        <f t="shared" ca="1" si="250"/>
        <v>23</v>
      </c>
      <c r="Q534" s="304">
        <f t="shared" ca="1" si="251"/>
        <v>0</v>
      </c>
      <c r="R534" s="306">
        <f t="shared" ca="1" si="252"/>
        <v>0</v>
      </c>
      <c r="S534" s="307">
        <f t="shared" ca="1" si="253"/>
        <v>3.0118999999999994</v>
      </c>
      <c r="T534" s="304">
        <f t="shared" ca="1" si="233"/>
        <v>29.546738999999995</v>
      </c>
      <c r="U534" s="311">
        <f t="shared" ca="1" si="234"/>
        <v>0</v>
      </c>
      <c r="V534" s="306">
        <f t="shared" ca="1" si="235"/>
        <v>1.2259175492726828</v>
      </c>
      <c r="W534" s="304">
        <f t="shared" ca="1" si="236"/>
        <v>26.584251769413708</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0.97540590298777552</v>
      </c>
      <c r="AH534" s="304">
        <f t="shared" ca="1" si="260"/>
        <v>-8.8263800524590099</v>
      </c>
    </row>
    <row r="535" spans="1:34" x14ac:dyDescent="0.2">
      <c r="A535" s="347">
        <f t="shared" ca="1" si="238"/>
        <v>1E-4</v>
      </c>
      <c r="B535" s="304">
        <f t="shared" ca="1" si="239"/>
        <v>32.61470000000066</v>
      </c>
      <c r="D535" s="306">
        <f t="shared" ca="1" si="240"/>
        <v>-0.36111693490086039</v>
      </c>
      <c r="E535" s="307">
        <f t="shared" ca="1" si="241"/>
        <v>-0.9909844807681587</v>
      </c>
      <c r="F535" s="304">
        <f t="shared" ca="1" si="242"/>
        <v>1.0547301464334511</v>
      </c>
      <c r="G535" s="306">
        <f t="shared" ca="1" si="243"/>
        <v>4.2176472424929052</v>
      </c>
      <c r="H535" s="307">
        <f t="shared" ca="1" si="244"/>
        <v>-103.00223320214826</v>
      </c>
      <c r="I535" s="304">
        <f t="shared" ca="1" si="245"/>
        <v>103.08854734106909</v>
      </c>
      <c r="J535" s="306">
        <f t="shared" ca="1" si="246"/>
        <v>368.11247718340587</v>
      </c>
      <c r="K535" s="307">
        <f t="shared" ca="1" si="247"/>
        <v>-7.4976942594682203</v>
      </c>
      <c r="L535" s="304">
        <f t="shared" ca="1" si="232"/>
        <v>368.18882557366129</v>
      </c>
      <c r="M535" s="306">
        <f t="shared" ca="1" si="248"/>
        <v>-1.529872045047882</v>
      </c>
      <c r="N535" s="304">
        <f t="shared" ca="1" si="249"/>
        <v>-87.655211376291788</v>
      </c>
      <c r="P535" s="310">
        <f t="shared" ca="1" si="250"/>
        <v>23</v>
      </c>
      <c r="Q535" s="304">
        <f t="shared" ca="1" si="251"/>
        <v>0</v>
      </c>
      <c r="R535" s="306">
        <f t="shared" ca="1" si="252"/>
        <v>0</v>
      </c>
      <c r="S535" s="307">
        <f t="shared" ca="1" si="253"/>
        <v>3.0118999999999994</v>
      </c>
      <c r="T535" s="304">
        <f t="shared" ca="1" si="233"/>
        <v>29.546738999999995</v>
      </c>
      <c r="U535" s="311">
        <f t="shared" ca="1" si="234"/>
        <v>0</v>
      </c>
      <c r="V535" s="306">
        <f t="shared" ca="1" si="235"/>
        <v>1.2259188119953564</v>
      </c>
      <c r="W535" s="304">
        <f t="shared" ca="1" si="236"/>
        <v>26.58432945770965</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0.97538026509892539</v>
      </c>
      <c r="AH535" s="304">
        <f t="shared" ca="1" si="260"/>
        <v>-8.8264058466130066</v>
      </c>
    </row>
    <row r="536" spans="1:34" x14ac:dyDescent="0.2">
      <c r="A536" s="347">
        <f t="shared" ca="1" si="238"/>
        <v>1E-4</v>
      </c>
      <c r="B536" s="304">
        <f t="shared" ca="1" si="239"/>
        <v>32.614800000000663</v>
      </c>
      <c r="D536" s="306">
        <f t="shared" ca="1" si="240"/>
        <v>-0.36111455665394798</v>
      </c>
      <c r="E536" s="307">
        <f t="shared" ca="1" si="241"/>
        <v>-0.99095856798700765</v>
      </c>
      <c r="F536" s="304">
        <f t="shared" ca="1" si="242"/>
        <v>1.0547049855263975</v>
      </c>
      <c r="G536" s="306">
        <f t="shared" ca="1" si="243"/>
        <v>4.2176111310372395</v>
      </c>
      <c r="H536" s="307">
        <f t="shared" ca="1" si="244"/>
        <v>-103.00233229800506</v>
      </c>
      <c r="I536" s="304">
        <f t="shared" ca="1" si="245"/>
        <v>103.08864487653965</v>
      </c>
      <c r="J536" s="306">
        <f t="shared" ca="1" si="246"/>
        <v>368.11247718340587</v>
      </c>
      <c r="K536" s="307">
        <f t="shared" ca="1" si="247"/>
        <v>-7.5079944877432281</v>
      </c>
      <c r="L536" s="304">
        <f t="shared" ca="1" si="232"/>
        <v>368.18903546864556</v>
      </c>
      <c r="M536" s="306">
        <f t="shared" ca="1" si="248"/>
        <v>-1.5298724343780077</v>
      </c>
      <c r="N536" s="304">
        <f t="shared" ca="1" si="249"/>
        <v>-87.655233683264839</v>
      </c>
      <c r="P536" s="310">
        <f t="shared" ca="1" si="250"/>
        <v>23</v>
      </c>
      <c r="Q536" s="304">
        <f t="shared" ca="1" si="251"/>
        <v>0</v>
      </c>
      <c r="R536" s="306">
        <f t="shared" ca="1" si="252"/>
        <v>0</v>
      </c>
      <c r="S536" s="307">
        <f t="shared" ca="1" si="253"/>
        <v>3.0118999999999994</v>
      </c>
      <c r="T536" s="304">
        <f t="shared" ca="1" si="233"/>
        <v>29.546738999999995</v>
      </c>
      <c r="U536" s="311">
        <f t="shared" ca="1" si="234"/>
        <v>0</v>
      </c>
      <c r="V536" s="306">
        <f t="shared" ca="1" si="235"/>
        <v>1.2259200747205452</v>
      </c>
      <c r="W536" s="304">
        <f t="shared" ca="1" si="236"/>
        <v>26.584407144889077</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0.9753546275776479</v>
      </c>
      <c r="AH536" s="304">
        <f t="shared" ca="1" si="260"/>
        <v>-8.8264316403963132</v>
      </c>
    </row>
    <row r="537" spans="1:34" x14ac:dyDescent="0.2">
      <c r="A537" s="347">
        <f t="shared" ca="1" si="238"/>
        <v>1E-4</v>
      </c>
      <c r="B537" s="304">
        <f t="shared" ca="1" si="239"/>
        <v>32.614900000000667</v>
      </c>
      <c r="D537" s="306">
        <f t="shared" ca="1" si="240"/>
        <v>-0.36111217840764087</v>
      </c>
      <c r="E537" s="307">
        <f t="shared" ca="1" si="241"/>
        <v>-0.99093265557823251</v>
      </c>
      <c r="F537" s="304">
        <f t="shared" ca="1" si="242"/>
        <v>1.0546798250111926</v>
      </c>
      <c r="G537" s="306">
        <f t="shared" ca="1" si="243"/>
        <v>4.2175750198193986</v>
      </c>
      <c r="H537" s="307">
        <f t="shared" ca="1" si="244"/>
        <v>-103.00243139127062</v>
      </c>
      <c r="I537" s="304">
        <f t="shared" ca="1" si="245"/>
        <v>103.08874240944651</v>
      </c>
      <c r="J537" s="306">
        <f t="shared" ca="1" si="246"/>
        <v>368.11247718340587</v>
      </c>
      <c r="K537" s="307">
        <f t="shared" ca="1" si="247"/>
        <v>-7.5182947259276922</v>
      </c>
      <c r="L537" s="304">
        <f t="shared" ca="1" si="232"/>
        <v>368.18924565186506</v>
      </c>
      <c r="M537" s="306">
        <f t="shared" ca="1" si="248"/>
        <v>-1.5298728237040633</v>
      </c>
      <c r="N537" s="304">
        <f t="shared" ca="1" si="249"/>
        <v>-87.655255990004676</v>
      </c>
      <c r="P537" s="310">
        <f t="shared" ca="1" si="250"/>
        <v>23</v>
      </c>
      <c r="Q537" s="304">
        <f t="shared" ca="1" si="251"/>
        <v>0</v>
      </c>
      <c r="R537" s="306">
        <f t="shared" ca="1" si="252"/>
        <v>0</v>
      </c>
      <c r="S537" s="307">
        <f t="shared" ca="1" si="253"/>
        <v>3.0118999999999994</v>
      </c>
      <c r="T537" s="304">
        <f t="shared" ca="1" si="233"/>
        <v>29.546738999999995</v>
      </c>
      <c r="U537" s="311">
        <f t="shared" ca="1" si="234"/>
        <v>0</v>
      </c>
      <c r="V537" s="306">
        <f t="shared" ca="1" si="235"/>
        <v>1.22592133744825</v>
      </c>
      <c r="W537" s="304">
        <f t="shared" ca="1" si="236"/>
        <v>26.584484830952039</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0.97532899042395016</v>
      </c>
      <c r="AH537" s="304">
        <f t="shared" ca="1" si="260"/>
        <v>-8.826457433808919</v>
      </c>
    </row>
    <row r="538" spans="1:34" x14ac:dyDescent="0.2">
      <c r="A538" s="347">
        <f t="shared" ca="1" si="238"/>
        <v>1E-4</v>
      </c>
      <c r="B538" s="304">
        <f t="shared" ca="1" si="239"/>
        <v>32.61500000000067</v>
      </c>
      <c r="D538" s="306">
        <f t="shared" ca="1" si="240"/>
        <v>-0.36110980016194044</v>
      </c>
      <c r="E538" s="307">
        <f t="shared" ca="1" si="241"/>
        <v>-0.99090674354181552</v>
      </c>
      <c r="F538" s="304">
        <f t="shared" ca="1" si="242"/>
        <v>1.054654664887821</v>
      </c>
      <c r="G538" s="306">
        <f t="shared" ca="1" si="243"/>
        <v>4.2175389088393826</v>
      </c>
      <c r="H538" s="307">
        <f t="shared" ca="1" si="244"/>
        <v>-103.00253048194497</v>
      </c>
      <c r="I538" s="304">
        <f t="shared" ca="1" si="245"/>
        <v>103.08883993978968</v>
      </c>
      <c r="J538" s="306">
        <f t="shared" ca="1" si="246"/>
        <v>368.11247718340587</v>
      </c>
      <c r="K538" s="307">
        <f t="shared" ca="1" si="247"/>
        <v>-7.5285949740213534</v>
      </c>
      <c r="L538" s="304">
        <f t="shared" ca="1" si="232"/>
        <v>368.18945612332027</v>
      </c>
      <c r="M538" s="306">
        <f t="shared" ca="1" si="248"/>
        <v>-1.5298732130260486</v>
      </c>
      <c r="N538" s="304">
        <f t="shared" ca="1" si="249"/>
        <v>-87.655278296511298</v>
      </c>
      <c r="P538" s="310">
        <f t="shared" ca="1" si="250"/>
        <v>23</v>
      </c>
      <c r="Q538" s="304">
        <f t="shared" ca="1" si="251"/>
        <v>0</v>
      </c>
      <c r="R538" s="306">
        <f t="shared" ca="1" si="252"/>
        <v>0</v>
      </c>
      <c r="S538" s="307">
        <f t="shared" ca="1" si="253"/>
        <v>3.0118999999999994</v>
      </c>
      <c r="T538" s="304">
        <f t="shared" ca="1" si="233"/>
        <v>29.546738999999995</v>
      </c>
      <c r="U538" s="311">
        <f t="shared" ca="1" si="234"/>
        <v>0</v>
      </c>
      <c r="V538" s="306">
        <f t="shared" ca="1" si="235"/>
        <v>1.2259226001784709</v>
      </c>
      <c r="W538" s="304">
        <f t="shared" ca="1" si="236"/>
        <v>26.584562515898536</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0.97530335363781795</v>
      </c>
      <c r="AH538" s="304">
        <f t="shared" ca="1" si="260"/>
        <v>-8.82648322685084</v>
      </c>
    </row>
    <row r="539" spans="1:34" x14ac:dyDescent="0.2">
      <c r="A539" s="347">
        <f t="shared" ca="1" si="238"/>
        <v>1E-4</v>
      </c>
      <c r="B539" s="304">
        <f t="shared" ca="1" si="239"/>
        <v>32.615100000000673</v>
      </c>
      <c r="D539" s="306">
        <f t="shared" ca="1" si="240"/>
        <v>-0.36110742191684936</v>
      </c>
      <c r="E539" s="307">
        <f t="shared" ca="1" si="241"/>
        <v>-0.99088083187776022</v>
      </c>
      <c r="F539" s="304">
        <f t="shared" ca="1" si="242"/>
        <v>1.0546295051562873</v>
      </c>
      <c r="G539" s="306">
        <f t="shared" ca="1" si="243"/>
        <v>4.2175027980971906</v>
      </c>
      <c r="H539" s="307">
        <f t="shared" ca="1" si="244"/>
        <v>-103.00262957002816</v>
      </c>
      <c r="I539" s="304">
        <f t="shared" ca="1" si="245"/>
        <v>103.08893746756922</v>
      </c>
      <c r="J539" s="306">
        <f t="shared" ca="1" si="246"/>
        <v>368.11247718340587</v>
      </c>
      <c r="K539" s="307">
        <f t="shared" ca="1" si="247"/>
        <v>-7.5388952320239522</v>
      </c>
      <c r="L539" s="304">
        <f t="shared" ca="1" si="232"/>
        <v>368.18966688301145</v>
      </c>
      <c r="M539" s="306">
        <f t="shared" ca="1" si="248"/>
        <v>-1.5298736023439641</v>
      </c>
      <c r="N539" s="304">
        <f t="shared" ca="1" si="249"/>
        <v>-87.655300602784749</v>
      </c>
      <c r="P539" s="310">
        <f t="shared" ca="1" si="250"/>
        <v>23</v>
      </c>
      <c r="Q539" s="304">
        <f t="shared" ca="1" si="251"/>
        <v>0</v>
      </c>
      <c r="R539" s="306">
        <f t="shared" ca="1" si="252"/>
        <v>0</v>
      </c>
      <c r="S539" s="307">
        <f t="shared" ca="1" si="253"/>
        <v>3.0118999999999994</v>
      </c>
      <c r="T539" s="304">
        <f t="shared" ca="1" si="233"/>
        <v>29.546738999999995</v>
      </c>
      <c r="U539" s="311">
        <f t="shared" ca="1" si="234"/>
        <v>0</v>
      </c>
      <c r="V539" s="306">
        <f t="shared" ca="1" si="235"/>
        <v>1.2259238629112079</v>
      </c>
      <c r="W539" s="304">
        <f t="shared" ca="1" si="236"/>
        <v>26.584640199728589</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0.97527771721925127</v>
      </c>
      <c r="AH539" s="304">
        <f t="shared" ca="1" si="260"/>
        <v>-8.8265090195220761</v>
      </c>
    </row>
    <row r="540" spans="1:34" x14ac:dyDescent="0.2">
      <c r="A540" s="347">
        <f t="shared" ca="1" si="238"/>
        <v>1E-4</v>
      </c>
      <c r="B540" s="304">
        <f t="shared" ca="1" si="239"/>
        <v>32.615200000000677</v>
      </c>
      <c r="D540" s="306">
        <f t="shared" ca="1" si="240"/>
        <v>-0.36110504367236484</v>
      </c>
      <c r="E540" s="307">
        <f t="shared" ca="1" si="241"/>
        <v>-0.99085492058605418</v>
      </c>
      <c r="F540" s="304">
        <f t="shared" ca="1" si="242"/>
        <v>1.0546043458165797</v>
      </c>
      <c r="G540" s="306">
        <f t="shared" ca="1" si="243"/>
        <v>4.2174666875928235</v>
      </c>
      <c r="H540" s="307">
        <f t="shared" ca="1" si="244"/>
        <v>-103.00272865552022</v>
      </c>
      <c r="I540" s="304">
        <f t="shared" ca="1" si="245"/>
        <v>103.08903499278514</v>
      </c>
      <c r="J540" s="306">
        <f t="shared" ca="1" si="246"/>
        <v>368.11247718340587</v>
      </c>
      <c r="K540" s="307">
        <f t="shared" ca="1" si="247"/>
        <v>-7.5491954999352293</v>
      </c>
      <c r="L540" s="304">
        <f t="shared" ca="1" si="232"/>
        <v>368.18987793093902</v>
      </c>
      <c r="M540" s="306">
        <f t="shared" ca="1" si="248"/>
        <v>-1.5298739916578097</v>
      </c>
      <c r="N540" s="304">
        <f t="shared" ca="1" si="249"/>
        <v>-87.655322908825013</v>
      </c>
      <c r="P540" s="310">
        <f t="shared" ca="1" si="250"/>
        <v>23</v>
      </c>
      <c r="Q540" s="304">
        <f t="shared" ca="1" si="251"/>
        <v>0</v>
      </c>
      <c r="R540" s="306">
        <f t="shared" ca="1" si="252"/>
        <v>0</v>
      </c>
      <c r="S540" s="307">
        <f t="shared" ca="1" si="253"/>
        <v>3.0118999999999994</v>
      </c>
      <c r="T540" s="304">
        <f t="shared" ca="1" si="233"/>
        <v>29.546738999999995</v>
      </c>
      <c r="U540" s="311">
        <f t="shared" ca="1" si="234"/>
        <v>0</v>
      </c>
      <c r="V540" s="306">
        <f t="shared" ca="1" si="235"/>
        <v>1.2259251256464603</v>
      </c>
      <c r="W540" s="304">
        <f t="shared" ca="1" si="236"/>
        <v>26.584717882442181</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0.9752520811682448</v>
      </c>
      <c r="AH540" s="304">
        <f t="shared" ca="1" si="260"/>
        <v>-8.8265348118226346</v>
      </c>
    </row>
    <row r="541" spans="1:34" x14ac:dyDescent="0.2">
      <c r="A541" s="347">
        <f t="shared" ca="1" si="238"/>
        <v>1E-4</v>
      </c>
      <c r="B541" s="304">
        <f t="shared" ca="1" si="239"/>
        <v>32.61530000000068</v>
      </c>
      <c r="D541" s="306">
        <f t="shared" ca="1" si="240"/>
        <v>-0.36110266542848735</v>
      </c>
      <c r="E541" s="307">
        <f t="shared" ca="1" si="241"/>
        <v>-0.99082900966670806</v>
      </c>
      <c r="F541" s="304">
        <f t="shared" ca="1" si="242"/>
        <v>1.0545791868687091</v>
      </c>
      <c r="G541" s="306">
        <f t="shared" ca="1" si="243"/>
        <v>4.2174305773262803</v>
      </c>
      <c r="H541" s="307">
        <f t="shared" ca="1" si="244"/>
        <v>-103.00282773842119</v>
      </c>
      <c r="I541" s="304">
        <f t="shared" ca="1" si="245"/>
        <v>103.08913251543751</v>
      </c>
      <c r="J541" s="306">
        <f t="shared" ca="1" si="246"/>
        <v>368.11247718340587</v>
      </c>
      <c r="K541" s="307">
        <f t="shared" ca="1" si="247"/>
        <v>-7.5594957777549263</v>
      </c>
      <c r="L541" s="304">
        <f t="shared" ca="1" si="232"/>
        <v>368.19008926710319</v>
      </c>
      <c r="M541" s="306">
        <f t="shared" ca="1" si="248"/>
        <v>-1.5298743809675852</v>
      </c>
      <c r="N541" s="304">
        <f t="shared" ca="1" si="249"/>
        <v>-87.655345214632064</v>
      </c>
      <c r="P541" s="310">
        <f t="shared" ca="1" si="250"/>
        <v>23</v>
      </c>
      <c r="Q541" s="304">
        <f t="shared" ca="1" si="251"/>
        <v>0</v>
      </c>
      <c r="R541" s="306">
        <f t="shared" ca="1" si="252"/>
        <v>0</v>
      </c>
      <c r="S541" s="307">
        <f t="shared" ca="1" si="253"/>
        <v>3.0118999999999994</v>
      </c>
      <c r="T541" s="304">
        <f t="shared" ca="1" si="233"/>
        <v>29.546738999999995</v>
      </c>
      <c r="U541" s="311">
        <f t="shared" ca="1" si="234"/>
        <v>0</v>
      </c>
      <c r="V541" s="306">
        <f t="shared" ca="1" si="235"/>
        <v>1.2259263883842288</v>
      </c>
      <c r="W541" s="304">
        <f t="shared" ca="1" si="236"/>
        <v>26.584795564039361</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0.97522644548480031</v>
      </c>
      <c r="AH541" s="304">
        <f t="shared" ca="1" si="260"/>
        <v>-8.8265606037525099</v>
      </c>
    </row>
    <row r="542" spans="1:34" x14ac:dyDescent="0.2">
      <c r="A542" s="347">
        <f t="shared" ca="1" si="238"/>
        <v>1E-4</v>
      </c>
      <c r="B542" s="304">
        <f t="shared" ca="1" si="239"/>
        <v>32.615400000000683</v>
      </c>
      <c r="D542" s="306">
        <f t="shared" ca="1" si="240"/>
        <v>-0.3611002871852203</v>
      </c>
      <c r="E542" s="307">
        <f t="shared" ca="1" si="241"/>
        <v>-0.99080309911970232</v>
      </c>
      <c r="F542" s="304">
        <f t="shared" ca="1" si="242"/>
        <v>1.0545540283126584</v>
      </c>
      <c r="G542" s="306">
        <f t="shared" ca="1" si="243"/>
        <v>4.2173944672975621</v>
      </c>
      <c r="H542" s="307">
        <f t="shared" ca="1" si="244"/>
        <v>-103.0029268187311</v>
      </c>
      <c r="I542" s="304">
        <f t="shared" ca="1" si="245"/>
        <v>103.08923003552634</v>
      </c>
      <c r="J542" s="306">
        <f t="shared" ca="1" si="246"/>
        <v>368.11247718340587</v>
      </c>
      <c r="K542" s="307">
        <f t="shared" ca="1" si="247"/>
        <v>-7.5697960654827838</v>
      </c>
      <c r="L542" s="304">
        <f t="shared" ca="1" si="232"/>
        <v>368.19030089150436</v>
      </c>
      <c r="M542" s="306">
        <f t="shared" ca="1" si="248"/>
        <v>-1.5298747702732909</v>
      </c>
      <c r="N542" s="304">
        <f t="shared" ca="1" si="249"/>
        <v>-87.655367520205942</v>
      </c>
      <c r="P542" s="310">
        <f t="shared" ca="1" si="250"/>
        <v>23</v>
      </c>
      <c r="Q542" s="304">
        <f t="shared" ca="1" si="251"/>
        <v>0</v>
      </c>
      <c r="R542" s="306">
        <f t="shared" ca="1" si="252"/>
        <v>0</v>
      </c>
      <c r="S542" s="307">
        <f t="shared" ca="1" si="253"/>
        <v>3.0118999999999994</v>
      </c>
      <c r="T542" s="304">
        <f t="shared" ca="1" si="233"/>
        <v>29.546738999999995</v>
      </c>
      <c r="U542" s="311">
        <f t="shared" ca="1" si="234"/>
        <v>0</v>
      </c>
      <c r="V542" s="306">
        <f t="shared" ca="1" si="235"/>
        <v>1.2259276511245134</v>
      </c>
      <c r="W542" s="304">
        <f t="shared" ca="1" si="236"/>
        <v>26.584873244520107</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0.97520081016890536</v>
      </c>
      <c r="AH542" s="304">
        <f t="shared" ca="1" si="260"/>
        <v>-8.8265863953117183</v>
      </c>
    </row>
    <row r="543" spans="1:34" x14ac:dyDescent="0.2">
      <c r="A543" s="347">
        <f t="shared" ca="1" si="238"/>
        <v>1E-4</v>
      </c>
      <c r="B543" s="304">
        <f t="shared" ca="1" si="239"/>
        <v>32.615500000000686</v>
      </c>
      <c r="D543" s="306">
        <f t="shared" ca="1" si="240"/>
        <v>-0.36109790894256211</v>
      </c>
      <c r="E543" s="307">
        <f t="shared" ca="1" si="241"/>
        <v>-0.99077718894504585</v>
      </c>
      <c r="F543" s="304">
        <f t="shared" ca="1" si="242"/>
        <v>1.0545288701484365</v>
      </c>
      <c r="G543" s="306">
        <f t="shared" ca="1" si="243"/>
        <v>4.2173583575066678</v>
      </c>
      <c r="H543" s="307">
        <f t="shared" ca="1" si="244"/>
        <v>-103.00302589645</v>
      </c>
      <c r="I543" s="304">
        <f t="shared" ca="1" si="245"/>
        <v>103.08932755305169</v>
      </c>
      <c r="J543" s="306">
        <f t="shared" ca="1" si="246"/>
        <v>368.11247718340587</v>
      </c>
      <c r="K543" s="307">
        <f t="shared" ca="1" si="247"/>
        <v>-7.5800963631185425</v>
      </c>
      <c r="L543" s="304">
        <f t="shared" ca="1" si="232"/>
        <v>368.19051280414283</v>
      </c>
      <c r="M543" s="306">
        <f t="shared" ca="1" si="248"/>
        <v>-1.5298751595749267</v>
      </c>
      <c r="N543" s="304">
        <f t="shared" ca="1" si="249"/>
        <v>-87.655389825546635</v>
      </c>
      <c r="P543" s="310">
        <f t="shared" ca="1" si="250"/>
        <v>23</v>
      </c>
      <c r="Q543" s="304">
        <f t="shared" ca="1" si="251"/>
        <v>0</v>
      </c>
      <c r="R543" s="306">
        <f t="shared" ca="1" si="252"/>
        <v>0</v>
      </c>
      <c r="S543" s="307">
        <f t="shared" ca="1" si="253"/>
        <v>3.0118999999999994</v>
      </c>
      <c r="T543" s="304">
        <f t="shared" ca="1" si="233"/>
        <v>29.546738999999995</v>
      </c>
      <c r="U543" s="311">
        <f t="shared" ca="1" si="234"/>
        <v>0</v>
      </c>
      <c r="V543" s="306">
        <f t="shared" ca="1" si="235"/>
        <v>1.2259289138673135</v>
      </c>
      <c r="W543" s="304">
        <f t="shared" ca="1" si="236"/>
        <v>26.584950923884453</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0.97517517522056352</v>
      </c>
      <c r="AH543" s="304">
        <f t="shared" ca="1" si="260"/>
        <v>-8.8266121865002525</v>
      </c>
    </row>
    <row r="544" spans="1:34" x14ac:dyDescent="0.2">
      <c r="A544" s="347">
        <f t="shared" ca="1" si="238"/>
        <v>1E-4</v>
      </c>
      <c r="B544" s="304">
        <f t="shared" ca="1" si="239"/>
        <v>32.61560000000069</v>
      </c>
      <c r="D544" s="306">
        <f t="shared" ca="1" si="240"/>
        <v>-0.36109553070051409</v>
      </c>
      <c r="E544" s="307">
        <f t="shared" ca="1" si="241"/>
        <v>-0.99075127914272265</v>
      </c>
      <c r="F544" s="304">
        <f t="shared" ca="1" si="242"/>
        <v>1.054503712376029</v>
      </c>
      <c r="G544" s="306">
        <f t="shared" ca="1" si="243"/>
        <v>4.2173222479535974</v>
      </c>
      <c r="H544" s="307">
        <f t="shared" ca="1" si="244"/>
        <v>-103.00312497157792</v>
      </c>
      <c r="I544" s="304">
        <f t="shared" ca="1" si="245"/>
        <v>103.08942506801357</v>
      </c>
      <c r="J544" s="306">
        <f t="shared" ca="1" si="246"/>
        <v>368.11247718340587</v>
      </c>
      <c r="K544" s="307">
        <f t="shared" ca="1" si="247"/>
        <v>-7.5903966706619439</v>
      </c>
      <c r="L544" s="304">
        <f t="shared" ca="1" si="232"/>
        <v>368.19072500501898</v>
      </c>
      <c r="M544" s="306">
        <f t="shared" ca="1" si="248"/>
        <v>-1.5298755488724929</v>
      </c>
      <c r="N544" s="304">
        <f t="shared" ca="1" si="249"/>
        <v>-87.655412130654156</v>
      </c>
      <c r="P544" s="310">
        <f t="shared" ca="1" si="250"/>
        <v>23</v>
      </c>
      <c r="Q544" s="304">
        <f t="shared" ca="1" si="251"/>
        <v>0</v>
      </c>
      <c r="R544" s="306">
        <f t="shared" ca="1" si="252"/>
        <v>0</v>
      </c>
      <c r="S544" s="307">
        <f t="shared" ca="1" si="253"/>
        <v>3.0118999999999994</v>
      </c>
      <c r="T544" s="304">
        <f t="shared" ca="1" si="233"/>
        <v>29.546738999999995</v>
      </c>
      <c r="U544" s="311">
        <f t="shared" ca="1" si="234"/>
        <v>0</v>
      </c>
      <c r="V544" s="306">
        <f t="shared" ca="1" si="235"/>
        <v>1.2259301766126292</v>
      </c>
      <c r="W544" s="304">
        <f t="shared" ca="1" si="236"/>
        <v>26.585028602132397</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0.97514954063976766</v>
      </c>
      <c r="AH544" s="304">
        <f t="shared" ca="1" si="260"/>
        <v>-8.8266379773181249</v>
      </c>
    </row>
    <row r="545" spans="1:34" x14ac:dyDescent="0.2">
      <c r="A545" s="347">
        <f t="shared" ca="1" si="238"/>
        <v>1E-4</v>
      </c>
      <c r="B545" s="304">
        <f t="shared" ca="1" si="239"/>
        <v>32.615700000000693</v>
      </c>
      <c r="D545" s="306">
        <f t="shared" ca="1" si="240"/>
        <v>-0.36109315245907486</v>
      </c>
      <c r="E545" s="307">
        <f t="shared" ca="1" si="241"/>
        <v>-0.99072536971274161</v>
      </c>
      <c r="F545" s="304">
        <f t="shared" ca="1" si="242"/>
        <v>1.0544785549954447</v>
      </c>
      <c r="G545" s="306">
        <f t="shared" ca="1" si="243"/>
        <v>4.2172861386383511</v>
      </c>
      <c r="H545" s="307">
        <f t="shared" ca="1" si="244"/>
        <v>-103.00322404411489</v>
      </c>
      <c r="I545" s="304">
        <f t="shared" ca="1" si="245"/>
        <v>103.08952258041201</v>
      </c>
      <c r="J545" s="306">
        <f t="shared" ca="1" si="246"/>
        <v>368.11247718340587</v>
      </c>
      <c r="K545" s="307">
        <f t="shared" ca="1" si="247"/>
        <v>-7.6006969881127286</v>
      </c>
      <c r="L545" s="304">
        <f t="shared" ca="1" si="232"/>
        <v>368.1909374941331</v>
      </c>
      <c r="M545" s="306">
        <f t="shared" ca="1" si="248"/>
        <v>-1.5298759381659892</v>
      </c>
      <c r="N545" s="304">
        <f t="shared" ca="1" si="249"/>
        <v>-87.655434435528477</v>
      </c>
      <c r="P545" s="310">
        <f t="shared" ca="1" si="250"/>
        <v>23</v>
      </c>
      <c r="Q545" s="304">
        <f t="shared" ca="1" si="251"/>
        <v>0</v>
      </c>
      <c r="R545" s="306">
        <f t="shared" ca="1" si="252"/>
        <v>0</v>
      </c>
      <c r="S545" s="307">
        <f t="shared" ca="1" si="253"/>
        <v>3.0118999999999994</v>
      </c>
      <c r="T545" s="304">
        <f t="shared" ca="1" si="233"/>
        <v>29.546738999999995</v>
      </c>
      <c r="U545" s="311">
        <f t="shared" ca="1" si="234"/>
        <v>0</v>
      </c>
      <c r="V545" s="306">
        <f t="shared" ca="1" si="235"/>
        <v>1.225931439360461</v>
      </c>
      <c r="W545" s="304">
        <f t="shared" ca="1" si="236"/>
        <v>26.58510627926394</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0.97512390642651603</v>
      </c>
      <c r="AH545" s="304">
        <f t="shared" ca="1" si="260"/>
        <v>-8.8266637677653321</v>
      </c>
    </row>
    <row r="546" spans="1:34" x14ac:dyDescent="0.2">
      <c r="A546" s="347">
        <f t="shared" ca="1" si="238"/>
        <v>1E-4</v>
      </c>
      <c r="B546" s="304">
        <f t="shared" ca="1" si="239"/>
        <v>32.615800000000696</v>
      </c>
      <c r="D546" s="306">
        <f t="shared" ca="1" si="240"/>
        <v>-0.36109077421824726</v>
      </c>
      <c r="E546" s="307">
        <f t="shared" ca="1" si="241"/>
        <v>-0.99069946065509917</v>
      </c>
      <c r="F546" s="304">
        <f t="shared" ca="1" si="242"/>
        <v>1.0544533980066819</v>
      </c>
      <c r="G546" s="306">
        <f t="shared" ca="1" si="243"/>
        <v>4.2172500295609296</v>
      </c>
      <c r="H546" s="307">
        <f t="shared" ca="1" si="244"/>
        <v>-103.00332311406095</v>
      </c>
      <c r="I546" s="304">
        <f t="shared" ca="1" si="245"/>
        <v>103.08962009024708</v>
      </c>
      <c r="J546" s="306">
        <f t="shared" ca="1" si="246"/>
        <v>368.11247718340587</v>
      </c>
      <c r="K546" s="307">
        <f t="shared" ca="1" si="247"/>
        <v>-7.6109973154706374</v>
      </c>
      <c r="L546" s="304">
        <f t="shared" ca="1" si="232"/>
        <v>368.19115027148547</v>
      </c>
      <c r="M546" s="306">
        <f t="shared" ca="1" si="248"/>
        <v>-1.5298763274554161</v>
      </c>
      <c r="N546" s="304">
        <f t="shared" ca="1" si="249"/>
        <v>-87.655456740169654</v>
      </c>
      <c r="P546" s="310">
        <f t="shared" ca="1" si="250"/>
        <v>23</v>
      </c>
      <c r="Q546" s="304">
        <f t="shared" ca="1" si="251"/>
        <v>0</v>
      </c>
      <c r="R546" s="306">
        <f t="shared" ca="1" si="252"/>
        <v>0</v>
      </c>
      <c r="S546" s="307">
        <f t="shared" ca="1" si="253"/>
        <v>3.0118999999999994</v>
      </c>
      <c r="T546" s="304">
        <f t="shared" ca="1" si="233"/>
        <v>29.546738999999995</v>
      </c>
      <c r="U546" s="311">
        <f t="shared" ca="1" si="234"/>
        <v>0</v>
      </c>
      <c r="V546" s="306">
        <f t="shared" ca="1" si="235"/>
        <v>1.2259327021108084</v>
      </c>
      <c r="W546" s="304">
        <f t="shared" ca="1" si="236"/>
        <v>26.585183955279117</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0.97509827258080861</v>
      </c>
      <c r="AH546" s="304">
        <f t="shared" ca="1" si="260"/>
        <v>-8.8266895578418758</v>
      </c>
    </row>
    <row r="547" spans="1:34" x14ac:dyDescent="0.2">
      <c r="A547" s="347">
        <f t="shared" ca="1" si="238"/>
        <v>1E-4</v>
      </c>
      <c r="B547" s="304">
        <f t="shared" ca="1" si="239"/>
        <v>32.6159000000007</v>
      </c>
      <c r="D547" s="306">
        <f t="shared" ca="1" si="240"/>
        <v>-0.36108839597802855</v>
      </c>
      <c r="E547" s="307">
        <f t="shared" ca="1" si="241"/>
        <v>-0.99067355196978113</v>
      </c>
      <c r="F547" s="304">
        <f t="shared" ca="1" si="242"/>
        <v>1.0544282414097264</v>
      </c>
      <c r="G547" s="306">
        <f t="shared" ca="1" si="243"/>
        <v>4.2172139207213322</v>
      </c>
      <c r="H547" s="307">
        <f t="shared" ca="1" si="244"/>
        <v>-103.00342218141614</v>
      </c>
      <c r="I547" s="304">
        <f t="shared" ca="1" si="245"/>
        <v>103.08971759751878</v>
      </c>
      <c r="J547" s="306">
        <f t="shared" ca="1" si="246"/>
        <v>368.11247718340587</v>
      </c>
      <c r="K547" s="307">
        <f t="shared" ca="1" si="247"/>
        <v>-7.6212976527354108</v>
      </c>
      <c r="L547" s="304">
        <f t="shared" ca="1" si="232"/>
        <v>368.19136333707655</v>
      </c>
      <c r="M547" s="306">
        <f t="shared" ca="1" si="248"/>
        <v>-1.5298767167407732</v>
      </c>
      <c r="N547" s="304">
        <f t="shared" ca="1" si="249"/>
        <v>-87.655479044577646</v>
      </c>
      <c r="P547" s="310">
        <f t="shared" ca="1" si="250"/>
        <v>23</v>
      </c>
      <c r="Q547" s="304">
        <f t="shared" ca="1" si="251"/>
        <v>0</v>
      </c>
      <c r="R547" s="306">
        <f t="shared" ca="1" si="252"/>
        <v>0</v>
      </c>
      <c r="S547" s="307">
        <f t="shared" ca="1" si="253"/>
        <v>3.0118999999999994</v>
      </c>
      <c r="T547" s="304">
        <f t="shared" ca="1" si="233"/>
        <v>29.546738999999995</v>
      </c>
      <c r="U547" s="311">
        <f t="shared" ca="1" si="234"/>
        <v>0</v>
      </c>
      <c r="V547" s="306">
        <f t="shared" ca="1" si="235"/>
        <v>1.2259339648636713</v>
      </c>
      <c r="W547" s="304">
        <f t="shared" ca="1" si="236"/>
        <v>26.585261630177918</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0.97507263910263653</v>
      </c>
      <c r="AH547" s="304">
        <f t="shared" ca="1" si="260"/>
        <v>-8.8267153475477684</v>
      </c>
    </row>
    <row r="548" spans="1:34" x14ac:dyDescent="0.2">
      <c r="A548" s="347">
        <f t="shared" ca="1" si="238"/>
        <v>1E-4</v>
      </c>
      <c r="B548" s="304">
        <f t="shared" ca="1" si="239"/>
        <v>32.616000000000703</v>
      </c>
      <c r="D548" s="306">
        <f t="shared" ca="1" si="240"/>
        <v>-0.36108601773842325</v>
      </c>
      <c r="E548" s="307">
        <f t="shared" ca="1" si="241"/>
        <v>-0.99064764365679281</v>
      </c>
      <c r="F548" s="304">
        <f t="shared" ca="1" si="242"/>
        <v>1.0544030852045858</v>
      </c>
      <c r="G548" s="306">
        <f t="shared" ca="1" si="243"/>
        <v>4.2171778121195587</v>
      </c>
      <c r="H548" s="307">
        <f t="shared" ca="1" si="244"/>
        <v>-103.00352124618051</v>
      </c>
      <c r="I548" s="304">
        <f t="shared" ca="1" si="245"/>
        <v>103.08981510222721</v>
      </c>
      <c r="J548" s="306">
        <f t="shared" ca="1" si="246"/>
        <v>368.11247718340587</v>
      </c>
      <c r="K548" s="307">
        <f t="shared" ca="1" si="247"/>
        <v>-7.6315979999067904</v>
      </c>
      <c r="L548" s="304">
        <f t="shared" ca="1" si="232"/>
        <v>368.19157669090652</v>
      </c>
      <c r="M548" s="306">
        <f t="shared" ca="1" si="248"/>
        <v>-1.5298771060220611</v>
      </c>
      <c r="N548" s="304">
        <f t="shared" ca="1" si="249"/>
        <v>-87.65550134875248</v>
      </c>
      <c r="P548" s="310">
        <f t="shared" ca="1" si="250"/>
        <v>23</v>
      </c>
      <c r="Q548" s="304">
        <f t="shared" ca="1" si="251"/>
        <v>0</v>
      </c>
      <c r="R548" s="306">
        <f t="shared" ca="1" si="252"/>
        <v>0</v>
      </c>
      <c r="S548" s="307">
        <f t="shared" ca="1" si="253"/>
        <v>3.0118999999999994</v>
      </c>
      <c r="T548" s="304">
        <f t="shared" ca="1" si="233"/>
        <v>29.546738999999995</v>
      </c>
      <c r="U548" s="311">
        <f t="shared" ca="1" si="234"/>
        <v>0</v>
      </c>
      <c r="V548" s="306">
        <f t="shared" ca="1" si="235"/>
        <v>1.2259352276190498</v>
      </c>
      <c r="W548" s="304">
        <f t="shared" ca="1" si="236"/>
        <v>26.585339303960371</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0.97504700599199978</v>
      </c>
      <c r="AH548" s="304">
        <f t="shared" ca="1" si="260"/>
        <v>-8.8267411368830047</v>
      </c>
    </row>
    <row r="549" spans="1:34" x14ac:dyDescent="0.2">
      <c r="A549" s="347">
        <f t="shared" ca="1" si="238"/>
        <v>1E-4</v>
      </c>
      <c r="B549" s="304">
        <f t="shared" ca="1" si="239"/>
        <v>32.616100000000706</v>
      </c>
      <c r="D549" s="306">
        <f t="shared" ca="1" si="240"/>
        <v>-0.36108363949942668</v>
      </c>
      <c r="E549" s="307">
        <f t="shared" ca="1" si="241"/>
        <v>-0.99062173571612355</v>
      </c>
      <c r="F549" s="304">
        <f t="shared" ca="1" si="242"/>
        <v>1.0543779293912487</v>
      </c>
      <c r="G549" s="306">
        <f t="shared" ca="1" si="243"/>
        <v>4.2171417037556092</v>
      </c>
      <c r="H549" s="307">
        <f t="shared" ca="1" si="244"/>
        <v>-103.00362030835409</v>
      </c>
      <c r="I549" s="304">
        <f t="shared" ca="1" si="245"/>
        <v>103.08991260437234</v>
      </c>
      <c r="J549" s="306">
        <f t="shared" ca="1" si="246"/>
        <v>368.11247718340587</v>
      </c>
      <c r="K549" s="307">
        <f t="shared" ca="1" si="247"/>
        <v>-7.6418983569845169</v>
      </c>
      <c r="L549" s="304">
        <f t="shared" ca="1" si="232"/>
        <v>368.19179033297581</v>
      </c>
      <c r="M549" s="306">
        <f t="shared" ca="1" si="248"/>
        <v>-1.5298774952992793</v>
      </c>
      <c r="N549" s="304">
        <f t="shared" ca="1" si="249"/>
        <v>-87.655523652694143</v>
      </c>
      <c r="P549" s="310">
        <f t="shared" ca="1" si="250"/>
        <v>23</v>
      </c>
      <c r="Q549" s="304">
        <f t="shared" ca="1" si="251"/>
        <v>0</v>
      </c>
      <c r="R549" s="306">
        <f t="shared" ca="1" si="252"/>
        <v>0</v>
      </c>
      <c r="S549" s="307">
        <f t="shared" ca="1" si="253"/>
        <v>3.0118999999999994</v>
      </c>
      <c r="T549" s="304">
        <f t="shared" ca="1" si="233"/>
        <v>29.546738999999995</v>
      </c>
      <c r="U549" s="311">
        <f t="shared" ca="1" si="234"/>
        <v>0</v>
      </c>
      <c r="V549" s="306">
        <f t="shared" ca="1" si="235"/>
        <v>1.2259364903769445</v>
      </c>
      <c r="W549" s="304">
        <f t="shared" ca="1" si="236"/>
        <v>26.58541697662649</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0.97502137324888949</v>
      </c>
      <c r="AH549" s="304">
        <f t="shared" ca="1" si="260"/>
        <v>-8.8267669258475969</v>
      </c>
    </row>
    <row r="550" spans="1:34" x14ac:dyDescent="0.2">
      <c r="A550" s="347">
        <f t="shared" ca="1" si="238"/>
        <v>1E-4</v>
      </c>
      <c r="B550" s="304">
        <f t="shared" ca="1" si="239"/>
        <v>32.61620000000071</v>
      </c>
      <c r="D550" s="306">
        <f t="shared" ca="1" si="240"/>
        <v>-0.36108126126104362</v>
      </c>
      <c r="E550" s="307">
        <f t="shared" ca="1" si="241"/>
        <v>-0.99059582814777158</v>
      </c>
      <c r="F550" s="304">
        <f t="shared" ca="1" si="242"/>
        <v>1.0543527739697163</v>
      </c>
      <c r="G550" s="306">
        <f t="shared" ca="1" si="243"/>
        <v>4.2171055956294827</v>
      </c>
      <c r="H550" s="307">
        <f t="shared" ca="1" si="244"/>
        <v>-103.0037193679369</v>
      </c>
      <c r="I550" s="304">
        <f t="shared" ca="1" si="245"/>
        <v>103.09001010395424</v>
      </c>
      <c r="J550" s="306">
        <f t="shared" ca="1" si="246"/>
        <v>368.11247718340587</v>
      </c>
      <c r="K550" s="307">
        <f t="shared" ca="1" si="247"/>
        <v>-7.6521987239683318</v>
      </c>
      <c r="L550" s="304">
        <f t="shared" ca="1" si="232"/>
        <v>368.19200426328467</v>
      </c>
      <c r="M550" s="306">
        <f t="shared" ca="1" si="248"/>
        <v>-1.5298778845724279</v>
      </c>
      <c r="N550" s="304">
        <f t="shared" ca="1" si="249"/>
        <v>-87.655545956402634</v>
      </c>
      <c r="P550" s="310">
        <f t="shared" ca="1" si="250"/>
        <v>23</v>
      </c>
      <c r="Q550" s="304">
        <f t="shared" ca="1" si="251"/>
        <v>0</v>
      </c>
      <c r="R550" s="306">
        <f t="shared" ca="1" si="252"/>
        <v>0</v>
      </c>
      <c r="S550" s="307">
        <f t="shared" ca="1" si="253"/>
        <v>3.0118999999999994</v>
      </c>
      <c r="T550" s="304">
        <f t="shared" ca="1" si="233"/>
        <v>29.546738999999995</v>
      </c>
      <c r="U550" s="311">
        <f t="shared" ca="1" si="234"/>
        <v>0</v>
      </c>
      <c r="V550" s="306">
        <f t="shared" ca="1" si="235"/>
        <v>1.2259377531373543</v>
      </c>
      <c r="W550" s="304">
        <f t="shared" ca="1" si="236"/>
        <v>26.585494648176269</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0.9749957408733021</v>
      </c>
      <c r="AH550" s="304">
        <f t="shared" ca="1" si="260"/>
        <v>-8.826792714441547</v>
      </c>
    </row>
    <row r="551" spans="1:34" x14ac:dyDescent="0.2">
      <c r="A551" s="347">
        <f t="shared" ca="1" si="238"/>
        <v>1E-4</v>
      </c>
      <c r="B551" s="304">
        <f t="shared" ca="1" si="239"/>
        <v>32.616300000000713</v>
      </c>
      <c r="D551" s="306">
        <f t="shared" ca="1" si="240"/>
        <v>-0.36107888302327473</v>
      </c>
      <c r="E551" s="307">
        <f t="shared" ca="1" si="241"/>
        <v>-0.99056992095173513</v>
      </c>
      <c r="F551" s="304">
        <f t="shared" ca="1" si="242"/>
        <v>1.0543276189399871</v>
      </c>
      <c r="G551" s="306">
        <f t="shared" ca="1" si="243"/>
        <v>4.2170694877411803</v>
      </c>
      <c r="H551" s="307">
        <f t="shared" ca="1" si="244"/>
        <v>-103.00381842492899</v>
      </c>
      <c r="I551" s="304">
        <f t="shared" ca="1" si="245"/>
        <v>103.09010760097294</v>
      </c>
      <c r="J551" s="306">
        <f t="shared" ca="1" si="246"/>
        <v>368.11247718340587</v>
      </c>
      <c r="K551" s="307">
        <f t="shared" ca="1" si="247"/>
        <v>-7.6624991008579748</v>
      </c>
      <c r="L551" s="304">
        <f t="shared" ca="1" si="232"/>
        <v>368.19221848183344</v>
      </c>
      <c r="M551" s="306">
        <f t="shared" ca="1" si="248"/>
        <v>-1.5298782738415075</v>
      </c>
      <c r="N551" s="304">
        <f t="shared" ca="1" si="249"/>
        <v>-87.655568259877995</v>
      </c>
      <c r="P551" s="310">
        <f t="shared" ca="1" si="250"/>
        <v>23</v>
      </c>
      <c r="Q551" s="304">
        <f t="shared" ca="1" si="251"/>
        <v>0</v>
      </c>
      <c r="R551" s="306">
        <f t="shared" ca="1" si="252"/>
        <v>0</v>
      </c>
      <c r="S551" s="307">
        <f t="shared" ca="1" si="253"/>
        <v>3.0118999999999994</v>
      </c>
      <c r="T551" s="304">
        <f t="shared" ca="1" si="233"/>
        <v>29.546738999999995</v>
      </c>
      <c r="U551" s="311">
        <f t="shared" ca="1" si="234"/>
        <v>0</v>
      </c>
      <c r="V551" s="306">
        <f t="shared" ca="1" si="235"/>
        <v>1.2259390159002796</v>
      </c>
      <c r="W551" s="304">
        <f t="shared" ca="1" si="236"/>
        <v>26.585572318609724</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0.97497010886523761</v>
      </c>
      <c r="AH551" s="304">
        <f t="shared" ca="1" si="260"/>
        <v>-8.8268185026648549</v>
      </c>
    </row>
    <row r="552" spans="1:34" x14ac:dyDescent="0.2">
      <c r="A552" s="347">
        <f t="shared" ca="1" si="238"/>
        <v>1E-4</v>
      </c>
      <c r="B552" s="304">
        <f t="shared" ca="1" si="239"/>
        <v>32.616400000000716</v>
      </c>
      <c r="D552" s="306">
        <f t="shared" ca="1" si="240"/>
        <v>-0.36107650478611519</v>
      </c>
      <c r="E552" s="307">
        <f t="shared" ca="1" si="241"/>
        <v>-0.99054401412801063</v>
      </c>
      <c r="F552" s="304">
        <f t="shared" ca="1" si="242"/>
        <v>1.0543024643020569</v>
      </c>
      <c r="G552" s="306">
        <f t="shared" ca="1" si="243"/>
        <v>4.2170333800907018</v>
      </c>
      <c r="H552" s="307">
        <f t="shared" ca="1" si="244"/>
        <v>-103.00391747933041</v>
      </c>
      <c r="I552" s="304">
        <f t="shared" ca="1" si="245"/>
        <v>103.09020509542849</v>
      </c>
      <c r="J552" s="306">
        <f t="shared" ca="1" si="246"/>
        <v>368.11247718340587</v>
      </c>
      <c r="K552" s="307">
        <f t="shared" ca="1" si="247"/>
        <v>-7.6727994876531875</v>
      </c>
      <c r="L552" s="304">
        <f t="shared" ca="1" si="232"/>
        <v>368.19243298862244</v>
      </c>
      <c r="M552" s="306">
        <f t="shared" ca="1" si="248"/>
        <v>-1.5298786631065175</v>
      </c>
      <c r="N552" s="304">
        <f t="shared" ca="1" si="249"/>
        <v>-87.655590563120185</v>
      </c>
      <c r="P552" s="310">
        <f t="shared" ca="1" si="250"/>
        <v>23</v>
      </c>
      <c r="Q552" s="304">
        <f t="shared" ca="1" si="251"/>
        <v>0</v>
      </c>
      <c r="R552" s="306">
        <f t="shared" ca="1" si="252"/>
        <v>0</v>
      </c>
      <c r="S552" s="307">
        <f t="shared" ca="1" si="253"/>
        <v>3.0118999999999994</v>
      </c>
      <c r="T552" s="304">
        <f t="shared" ca="1" si="233"/>
        <v>29.546738999999995</v>
      </c>
      <c r="U552" s="311">
        <f t="shared" ca="1" si="234"/>
        <v>0</v>
      </c>
      <c r="V552" s="306">
        <f t="shared" ca="1" si="235"/>
        <v>1.2259402786657208</v>
      </c>
      <c r="W552" s="304">
        <f t="shared" ca="1" si="236"/>
        <v>26.585649987926878</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0.97494447722469602</v>
      </c>
      <c r="AH552" s="304">
        <f t="shared" ca="1" si="260"/>
        <v>-8.8268442905175242</v>
      </c>
    </row>
    <row r="553" spans="1:34" x14ac:dyDescent="0.2">
      <c r="A553" s="347">
        <f t="shared" ca="1" si="238"/>
        <v>1E-4</v>
      </c>
      <c r="B553" s="304">
        <f t="shared" ca="1" si="239"/>
        <v>32.61650000000072</v>
      </c>
      <c r="D553" s="306">
        <f t="shared" ca="1" si="240"/>
        <v>-0.36107412654957188</v>
      </c>
      <c r="E553" s="307">
        <f t="shared" ca="1" si="241"/>
        <v>-0.99051810767659099</v>
      </c>
      <c r="F553" s="304">
        <f t="shared" ca="1" si="242"/>
        <v>1.0542773100559222</v>
      </c>
      <c r="G553" s="306">
        <f t="shared" ca="1" si="243"/>
        <v>4.2169972726780465</v>
      </c>
      <c r="H553" s="307">
        <f t="shared" ca="1" si="244"/>
        <v>-103.00401653114118</v>
      </c>
      <c r="I553" s="304">
        <f t="shared" ca="1" si="245"/>
        <v>103.09030258732088</v>
      </c>
      <c r="J553" s="306">
        <f t="shared" ca="1" si="246"/>
        <v>368.11247718340587</v>
      </c>
      <c r="K553" s="307">
        <f t="shared" ca="1" si="247"/>
        <v>-7.6830998843537115</v>
      </c>
      <c r="L553" s="304">
        <f t="shared" ca="1" si="232"/>
        <v>368.19264778365209</v>
      </c>
      <c r="M553" s="306">
        <f t="shared" ca="1" si="248"/>
        <v>-1.5298790523674586</v>
      </c>
      <c r="N553" s="304">
        <f t="shared" ca="1" si="249"/>
        <v>-87.655612866129232</v>
      </c>
      <c r="P553" s="310">
        <f t="shared" ca="1" si="250"/>
        <v>23</v>
      </c>
      <c r="Q553" s="304">
        <f t="shared" ca="1" si="251"/>
        <v>0</v>
      </c>
      <c r="R553" s="306">
        <f t="shared" ca="1" si="252"/>
        <v>0</v>
      </c>
      <c r="S553" s="307">
        <f t="shared" ca="1" si="253"/>
        <v>3.0118999999999994</v>
      </c>
      <c r="T553" s="304">
        <f t="shared" ca="1" si="233"/>
        <v>29.546738999999995</v>
      </c>
      <c r="U553" s="311">
        <f t="shared" ca="1" si="234"/>
        <v>0</v>
      </c>
      <c r="V553" s="306">
        <f t="shared" ca="1" si="235"/>
        <v>1.2259415414336774</v>
      </c>
      <c r="W553" s="304">
        <f t="shared" ca="1" si="236"/>
        <v>26.585727656127712</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0.97491884595166489</v>
      </c>
      <c r="AH553" s="304">
        <f t="shared" ca="1" si="260"/>
        <v>-8.8268700779995637</v>
      </c>
    </row>
    <row r="554" spans="1:34" x14ac:dyDescent="0.2">
      <c r="A554" s="347">
        <f t="shared" ca="1" si="238"/>
        <v>1E-4</v>
      </c>
      <c r="B554" s="304">
        <f t="shared" ca="1" si="239"/>
        <v>32.616600000000723</v>
      </c>
      <c r="D554" s="306">
        <f t="shared" ca="1" si="240"/>
        <v>-0.36107174831363942</v>
      </c>
      <c r="E554" s="307">
        <f t="shared" ca="1" si="241"/>
        <v>-0.9904922015974833</v>
      </c>
      <c r="F554" s="304">
        <f t="shared" ca="1" si="242"/>
        <v>1.0542521562015881</v>
      </c>
      <c r="G554" s="306">
        <f t="shared" ca="1" si="243"/>
        <v>4.2169611655032151</v>
      </c>
      <c r="H554" s="307">
        <f t="shared" ca="1" si="244"/>
        <v>-103.00411558036133</v>
      </c>
      <c r="I554" s="304">
        <f t="shared" ca="1" si="245"/>
        <v>103.0904000766502</v>
      </c>
      <c r="J554" s="306">
        <f t="shared" ca="1" si="246"/>
        <v>368.11247718340587</v>
      </c>
      <c r="K554" s="307">
        <f t="shared" ca="1" si="247"/>
        <v>-7.6934002909592865</v>
      </c>
      <c r="L554" s="304">
        <f t="shared" ca="1" si="232"/>
        <v>368.19286286692255</v>
      </c>
      <c r="M554" s="306">
        <f t="shared" ca="1" si="248"/>
        <v>-1.5298794416243302</v>
      </c>
      <c r="N554" s="304">
        <f t="shared" ca="1" si="249"/>
        <v>-87.655635168905121</v>
      </c>
      <c r="P554" s="310">
        <f t="shared" ca="1" si="250"/>
        <v>23</v>
      </c>
      <c r="Q554" s="304">
        <f t="shared" ca="1" si="251"/>
        <v>0</v>
      </c>
      <c r="R554" s="306">
        <f t="shared" ca="1" si="252"/>
        <v>0</v>
      </c>
      <c r="S554" s="307">
        <f t="shared" ca="1" si="253"/>
        <v>3.0118999999999994</v>
      </c>
      <c r="T554" s="304">
        <f t="shared" ca="1" si="233"/>
        <v>29.546738999999995</v>
      </c>
      <c r="U554" s="311">
        <f t="shared" ca="1" si="234"/>
        <v>0</v>
      </c>
      <c r="V554" s="306">
        <f t="shared" ca="1" si="235"/>
        <v>1.2259428042041494</v>
      </c>
      <c r="W554" s="304">
        <f t="shared" ca="1" si="236"/>
        <v>26.58580532321227</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0.97489321504615312</v>
      </c>
      <c r="AH554" s="304">
        <f t="shared" ca="1" si="260"/>
        <v>-8.8268958651109664</v>
      </c>
    </row>
    <row r="555" spans="1:34" x14ac:dyDescent="0.2">
      <c r="A555" s="347">
        <f t="shared" ca="1" si="238"/>
        <v>1E-4</v>
      </c>
      <c r="B555" s="304">
        <f t="shared" ca="1" si="239"/>
        <v>32.616700000000726</v>
      </c>
      <c r="D555" s="306">
        <f t="shared" ca="1" si="240"/>
        <v>-0.36106937007832302</v>
      </c>
      <c r="E555" s="307">
        <f t="shared" ca="1" si="241"/>
        <v>-0.99046629589067159</v>
      </c>
      <c r="F555" s="304">
        <f t="shared" ca="1" si="242"/>
        <v>1.0542270027390421</v>
      </c>
      <c r="G555" s="306">
        <f t="shared" ca="1" si="243"/>
        <v>4.2169250585662077</v>
      </c>
      <c r="H555" s="307">
        <f t="shared" ca="1" si="244"/>
        <v>-103.00421462699092</v>
      </c>
      <c r="I555" s="304">
        <f t="shared" ca="1" si="245"/>
        <v>103.09049756341645</v>
      </c>
      <c r="J555" s="306">
        <f t="shared" ca="1" si="246"/>
        <v>368.11247718340587</v>
      </c>
      <c r="K555" s="307">
        <f t="shared" ca="1" si="247"/>
        <v>-7.703700707469654</v>
      </c>
      <c r="L555" s="304">
        <f t="shared" ca="1" si="232"/>
        <v>368.19307823843428</v>
      </c>
      <c r="M555" s="306">
        <f t="shared" ca="1" si="248"/>
        <v>-1.5298798308771329</v>
      </c>
      <c r="N555" s="304">
        <f t="shared" ca="1" si="249"/>
        <v>-87.655657471447881</v>
      </c>
      <c r="P555" s="310">
        <f t="shared" ca="1" si="250"/>
        <v>23</v>
      </c>
      <c r="Q555" s="304">
        <f t="shared" ca="1" si="251"/>
        <v>0</v>
      </c>
      <c r="R555" s="306">
        <f t="shared" ca="1" si="252"/>
        <v>0</v>
      </c>
      <c r="S555" s="307">
        <f t="shared" ca="1" si="253"/>
        <v>3.0118999999999994</v>
      </c>
      <c r="T555" s="304">
        <f t="shared" ca="1" si="233"/>
        <v>29.546738999999995</v>
      </c>
      <c r="U555" s="311">
        <f t="shared" ca="1" si="234"/>
        <v>0</v>
      </c>
      <c r="V555" s="306">
        <f t="shared" ca="1" si="235"/>
        <v>1.2259440669771371</v>
      </c>
      <c r="W555" s="304">
        <f t="shared" ca="1" si="236"/>
        <v>26.585882989180547</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0.9748675845081447</v>
      </c>
      <c r="AH555" s="304">
        <f t="shared" ca="1" si="260"/>
        <v>-8.8269216518517464</v>
      </c>
    </row>
    <row r="556" spans="1:34" x14ac:dyDescent="0.2">
      <c r="A556" s="347">
        <f t="shared" ca="1" si="238"/>
        <v>1E-4</v>
      </c>
      <c r="B556" s="304">
        <f t="shared" ca="1" si="239"/>
        <v>32.61680000000073</v>
      </c>
      <c r="D556" s="306">
        <f t="shared" ca="1" si="240"/>
        <v>-0.36106699184361951</v>
      </c>
      <c r="E556" s="307">
        <f t="shared" ca="1" si="241"/>
        <v>-0.99044039055615762</v>
      </c>
      <c r="F556" s="304">
        <f t="shared" ca="1" si="242"/>
        <v>1.0542018496682855</v>
      </c>
      <c r="G556" s="306">
        <f t="shared" ca="1" si="243"/>
        <v>4.2168889518670234</v>
      </c>
      <c r="H556" s="307">
        <f t="shared" ca="1" si="244"/>
        <v>-103.00431367102998</v>
      </c>
      <c r="I556" s="304">
        <f t="shared" ca="1" si="245"/>
        <v>103.0905950476197</v>
      </c>
      <c r="J556" s="306">
        <f t="shared" ca="1" si="246"/>
        <v>368.11247718340587</v>
      </c>
      <c r="K556" s="307">
        <f t="shared" ca="1" si="247"/>
        <v>-7.7140011338845547</v>
      </c>
      <c r="L556" s="304">
        <f t="shared" ca="1" si="232"/>
        <v>368.19329389818751</v>
      </c>
      <c r="M556" s="306">
        <f t="shared" ca="1" si="248"/>
        <v>-1.5298802201258663</v>
      </c>
      <c r="N556" s="304">
        <f t="shared" ca="1" si="249"/>
        <v>-87.655679773757484</v>
      </c>
      <c r="P556" s="310">
        <f t="shared" ca="1" si="250"/>
        <v>23</v>
      </c>
      <c r="Q556" s="304">
        <f t="shared" ca="1" si="251"/>
        <v>0</v>
      </c>
      <c r="R556" s="306">
        <f t="shared" ca="1" si="252"/>
        <v>0</v>
      </c>
      <c r="S556" s="307">
        <f t="shared" ca="1" si="253"/>
        <v>3.0118999999999994</v>
      </c>
      <c r="T556" s="304">
        <f t="shared" ca="1" si="233"/>
        <v>29.546738999999995</v>
      </c>
      <c r="U556" s="311">
        <f t="shared" ca="1" si="234"/>
        <v>0</v>
      </c>
      <c r="V556" s="306">
        <f t="shared" ca="1" si="235"/>
        <v>1.2259453297526401</v>
      </c>
      <c r="W556" s="304">
        <f t="shared" ca="1" si="236"/>
        <v>26.585960654032565</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0.97484195433764143</v>
      </c>
      <c r="AH556" s="304">
        <f t="shared" ca="1" si="260"/>
        <v>-8.8269474382219038</v>
      </c>
    </row>
    <row r="557" spans="1:34" x14ac:dyDescent="0.2">
      <c r="A557" s="347">
        <f t="shared" ca="1" si="238"/>
        <v>1E-4</v>
      </c>
      <c r="B557" s="304">
        <f t="shared" ca="1" si="239"/>
        <v>32.616900000000733</v>
      </c>
      <c r="D557" s="306">
        <f t="shared" ca="1" si="240"/>
        <v>-0.36106461360953196</v>
      </c>
      <c r="E557" s="307">
        <f t="shared" ca="1" si="241"/>
        <v>-0.99041448559393253</v>
      </c>
      <c r="F557" s="304">
        <f t="shared" ca="1" si="242"/>
        <v>1.0541766969893114</v>
      </c>
      <c r="G557" s="306">
        <f t="shared" ca="1" si="243"/>
        <v>4.2168528454056622</v>
      </c>
      <c r="H557" s="307">
        <f t="shared" ca="1" si="244"/>
        <v>-103.00441271247854</v>
      </c>
      <c r="I557" s="304">
        <f t="shared" ca="1" si="245"/>
        <v>103.09069252925997</v>
      </c>
      <c r="J557" s="306">
        <f t="shared" ca="1" si="246"/>
        <v>368.11247718340587</v>
      </c>
      <c r="K557" s="307">
        <f t="shared" ca="1" si="247"/>
        <v>-7.7243015702037301</v>
      </c>
      <c r="L557" s="304">
        <f t="shared" ca="1" si="232"/>
        <v>368.19350984618262</v>
      </c>
      <c r="M557" s="306">
        <f t="shared" ca="1" si="248"/>
        <v>-1.5298806093705308</v>
      </c>
      <c r="N557" s="304">
        <f t="shared" ca="1" si="249"/>
        <v>-87.655702075833958</v>
      </c>
      <c r="P557" s="310">
        <f t="shared" ca="1" si="250"/>
        <v>23</v>
      </c>
      <c r="Q557" s="304">
        <f t="shared" ca="1" si="251"/>
        <v>0</v>
      </c>
      <c r="R557" s="306">
        <f t="shared" ca="1" si="252"/>
        <v>0</v>
      </c>
      <c r="S557" s="307">
        <f t="shared" ca="1" si="253"/>
        <v>3.0118999999999994</v>
      </c>
      <c r="T557" s="304">
        <f t="shared" ca="1" si="233"/>
        <v>29.546738999999995</v>
      </c>
      <c r="U557" s="311">
        <f t="shared" ca="1" si="234"/>
        <v>0</v>
      </c>
      <c r="V557" s="306">
        <f t="shared" ca="1" si="235"/>
        <v>1.2259465925306585</v>
      </c>
      <c r="W557" s="304">
        <f t="shared" ca="1" si="236"/>
        <v>26.586038317768324</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0.9748163245346344</v>
      </c>
      <c r="AH557" s="304">
        <f t="shared" ca="1" si="260"/>
        <v>-8.8269732242214456</v>
      </c>
    </row>
    <row r="558" spans="1:34" x14ac:dyDescent="0.2">
      <c r="A558" s="347">
        <f t="shared" ca="1" si="238"/>
        <v>1E-4</v>
      </c>
      <c r="B558" s="304">
        <f t="shared" ca="1" si="239"/>
        <v>32.617000000000736</v>
      </c>
      <c r="D558" s="306">
        <f t="shared" ca="1" si="240"/>
        <v>-0.36106223537605903</v>
      </c>
      <c r="E558" s="307">
        <f t="shared" ca="1" si="241"/>
        <v>-0.99038858100399985</v>
      </c>
      <c r="F558" s="304">
        <f t="shared" ca="1" si="242"/>
        <v>1.0541515447021235</v>
      </c>
      <c r="G558" s="306">
        <f t="shared" ca="1" si="243"/>
        <v>4.216816739182125</v>
      </c>
      <c r="H558" s="307">
        <f t="shared" ca="1" si="244"/>
        <v>-103.00451175133664</v>
      </c>
      <c r="I558" s="304">
        <f t="shared" ca="1" si="245"/>
        <v>103.09079000833729</v>
      </c>
      <c r="J558" s="306">
        <f t="shared" ca="1" si="246"/>
        <v>368.11247718340587</v>
      </c>
      <c r="K558" s="307">
        <f t="shared" ca="1" si="247"/>
        <v>-7.7346020164269209</v>
      </c>
      <c r="L558" s="304">
        <f t="shared" ca="1" si="232"/>
        <v>368.19372608241986</v>
      </c>
      <c r="M558" s="306">
        <f t="shared" ca="1" si="248"/>
        <v>-1.5298809986111264</v>
      </c>
      <c r="N558" s="304">
        <f t="shared" ca="1" si="249"/>
        <v>-87.655724377677302</v>
      </c>
      <c r="P558" s="310">
        <f t="shared" ca="1" si="250"/>
        <v>23</v>
      </c>
      <c r="Q558" s="304">
        <f t="shared" ca="1" si="251"/>
        <v>0</v>
      </c>
      <c r="R558" s="306">
        <f t="shared" ca="1" si="252"/>
        <v>0</v>
      </c>
      <c r="S558" s="307">
        <f t="shared" ca="1" si="253"/>
        <v>3.0118999999999994</v>
      </c>
      <c r="T558" s="304">
        <f t="shared" ca="1" si="233"/>
        <v>29.546738999999995</v>
      </c>
      <c r="U558" s="311">
        <f t="shared" ca="1" si="234"/>
        <v>0</v>
      </c>
      <c r="V558" s="306">
        <f t="shared" ca="1" si="235"/>
        <v>1.2259478553111922</v>
      </c>
      <c r="W558" s="304">
        <f t="shared" ca="1" si="236"/>
        <v>26.586115980387838</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0.97479069509912719</v>
      </c>
      <c r="AH558" s="304">
        <f t="shared" ca="1" si="260"/>
        <v>-8.8269990098503701</v>
      </c>
    </row>
    <row r="559" spans="1:34" x14ac:dyDescent="0.2">
      <c r="A559" s="347">
        <f t="shared" ca="1" si="238"/>
        <v>1E-4</v>
      </c>
      <c r="B559" s="304">
        <f t="shared" ca="1" si="239"/>
        <v>32.61710000000074</v>
      </c>
      <c r="D559" s="306">
        <f t="shared" ca="1" si="240"/>
        <v>-0.36105985714320166</v>
      </c>
      <c r="E559" s="307">
        <f t="shared" ca="1" si="241"/>
        <v>-0.99036267678635248</v>
      </c>
      <c r="F559" s="304">
        <f t="shared" ca="1" si="242"/>
        <v>1.0541263928067157</v>
      </c>
      <c r="G559" s="306">
        <f t="shared" ca="1" si="243"/>
        <v>4.2167806331964108</v>
      </c>
      <c r="H559" s="307">
        <f t="shared" ca="1" si="244"/>
        <v>-103.00461078760432</v>
      </c>
      <c r="I559" s="304">
        <f t="shared" ca="1" si="245"/>
        <v>103.09088748485171</v>
      </c>
      <c r="J559" s="306">
        <f t="shared" ca="1" si="246"/>
        <v>368.11247718340587</v>
      </c>
      <c r="K559" s="307">
        <f t="shared" ca="1" si="247"/>
        <v>-7.7449024725538678</v>
      </c>
      <c r="L559" s="304">
        <f t="shared" ca="1" si="232"/>
        <v>368.19394260689961</v>
      </c>
      <c r="M559" s="306">
        <f t="shared" ca="1" si="248"/>
        <v>-1.5298813878476532</v>
      </c>
      <c r="N559" s="304">
        <f t="shared" ca="1" si="249"/>
        <v>-87.655746679287518</v>
      </c>
      <c r="P559" s="310">
        <f t="shared" ca="1" si="250"/>
        <v>23</v>
      </c>
      <c r="Q559" s="304">
        <f t="shared" ca="1" si="251"/>
        <v>0</v>
      </c>
      <c r="R559" s="306">
        <f t="shared" ca="1" si="252"/>
        <v>0</v>
      </c>
      <c r="S559" s="307">
        <f t="shared" ca="1" si="253"/>
        <v>3.0118999999999994</v>
      </c>
      <c r="T559" s="304">
        <f t="shared" ca="1" si="233"/>
        <v>29.546738999999995</v>
      </c>
      <c r="U559" s="311">
        <f t="shared" ca="1" si="234"/>
        <v>0</v>
      </c>
      <c r="V559" s="306">
        <f t="shared" ca="1" si="235"/>
        <v>1.2259491180942417</v>
      </c>
      <c r="W559" s="304">
        <f t="shared" ca="1" si="236"/>
        <v>26.586193641891118</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0.97476506603111623</v>
      </c>
      <c r="AH559" s="304">
        <f t="shared" ca="1" si="260"/>
        <v>-8.8270247951086827</v>
      </c>
    </row>
    <row r="560" spans="1:34" x14ac:dyDescent="0.2">
      <c r="A560" s="347">
        <f t="shared" ca="1" si="238"/>
        <v>1E-4</v>
      </c>
      <c r="B560" s="304">
        <f t="shared" ca="1" si="239"/>
        <v>32.617200000000743</v>
      </c>
      <c r="D560" s="306">
        <f t="shared" ca="1" si="240"/>
        <v>-0.36105747891095891</v>
      </c>
      <c r="E560" s="307">
        <f t="shared" ca="1" si="241"/>
        <v>-0.9903367729409851</v>
      </c>
      <c r="F560" s="304">
        <f t="shared" ca="1" si="242"/>
        <v>1.0541012413030837</v>
      </c>
      <c r="G560" s="306">
        <f t="shared" ca="1" si="243"/>
        <v>4.2167445274485198</v>
      </c>
      <c r="H560" s="307">
        <f t="shared" ca="1" si="244"/>
        <v>-103.00470982128161</v>
      </c>
      <c r="I560" s="304">
        <f t="shared" ca="1" si="245"/>
        <v>103.09098495880325</v>
      </c>
      <c r="J560" s="306">
        <f t="shared" ca="1" si="246"/>
        <v>368.11247718340587</v>
      </c>
      <c r="K560" s="307">
        <f t="shared" ca="1" si="247"/>
        <v>-7.7552029385843122</v>
      </c>
      <c r="L560" s="304">
        <f t="shared" ca="1" si="232"/>
        <v>368.19415941962217</v>
      </c>
      <c r="M560" s="306">
        <f t="shared" ca="1" si="248"/>
        <v>-1.529881777080111</v>
      </c>
      <c r="N560" s="304">
        <f t="shared" ca="1" si="249"/>
        <v>-87.655768980664604</v>
      </c>
      <c r="P560" s="310">
        <f t="shared" ca="1" si="250"/>
        <v>23</v>
      </c>
      <c r="Q560" s="304">
        <f t="shared" ca="1" si="251"/>
        <v>0</v>
      </c>
      <c r="R560" s="306">
        <f t="shared" ca="1" si="252"/>
        <v>0</v>
      </c>
      <c r="S560" s="307">
        <f t="shared" ca="1" si="253"/>
        <v>3.0118999999999994</v>
      </c>
      <c r="T560" s="304">
        <f t="shared" ca="1" si="233"/>
        <v>29.546738999999995</v>
      </c>
      <c r="U560" s="311">
        <f t="shared" ca="1" si="234"/>
        <v>0</v>
      </c>
      <c r="V560" s="306">
        <f t="shared" ca="1" si="235"/>
        <v>1.2259503808798062</v>
      </c>
      <c r="W560" s="304">
        <f t="shared" ca="1" si="236"/>
        <v>26.586271302278174</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0.97473943733059265</v>
      </c>
      <c r="AH560" s="304">
        <f t="shared" ca="1" si="260"/>
        <v>-8.8270505799963885</v>
      </c>
    </row>
    <row r="561" spans="1:34" x14ac:dyDescent="0.2">
      <c r="A561" s="347">
        <f t="shared" ca="1" si="238"/>
        <v>1E-4</v>
      </c>
      <c r="B561" s="304">
        <f t="shared" ca="1" si="239"/>
        <v>32.617300000000746</v>
      </c>
      <c r="D561" s="306">
        <f t="shared" ca="1" si="240"/>
        <v>-0.3610551006793335</v>
      </c>
      <c r="E561" s="307">
        <f t="shared" ca="1" si="241"/>
        <v>-0.9903108694678977</v>
      </c>
      <c r="F561" s="304">
        <f t="shared" ca="1" si="242"/>
        <v>1.0540760901912287</v>
      </c>
      <c r="G561" s="306">
        <f t="shared" ca="1" si="243"/>
        <v>4.2167084219384519</v>
      </c>
      <c r="H561" s="307">
        <f t="shared" ca="1" si="244"/>
        <v>-103.00480885236855</v>
      </c>
      <c r="I561" s="304">
        <f t="shared" ca="1" si="245"/>
        <v>103.09108243019195</v>
      </c>
      <c r="J561" s="306">
        <f t="shared" ca="1" si="246"/>
        <v>368.11247718340587</v>
      </c>
      <c r="K561" s="307">
        <f t="shared" ca="1" si="247"/>
        <v>-7.7655034145179949</v>
      </c>
      <c r="L561" s="304">
        <f t="shared" ca="1" si="232"/>
        <v>368.19437652058787</v>
      </c>
      <c r="M561" s="306">
        <f t="shared" ca="1" si="248"/>
        <v>-1.5298821663084998</v>
      </c>
      <c r="N561" s="304">
        <f t="shared" ca="1" si="249"/>
        <v>-87.655791281808547</v>
      </c>
      <c r="P561" s="310">
        <f t="shared" ca="1" si="250"/>
        <v>23</v>
      </c>
      <c r="Q561" s="304">
        <f t="shared" ca="1" si="251"/>
        <v>0</v>
      </c>
      <c r="R561" s="306">
        <f t="shared" ca="1" si="252"/>
        <v>0</v>
      </c>
      <c r="S561" s="307">
        <f t="shared" ca="1" si="253"/>
        <v>3.0118999999999994</v>
      </c>
      <c r="T561" s="304">
        <f t="shared" ca="1" si="233"/>
        <v>29.546738999999995</v>
      </c>
      <c r="U561" s="311">
        <f t="shared" ca="1" si="234"/>
        <v>0</v>
      </c>
      <c r="V561" s="306">
        <f t="shared" ca="1" si="235"/>
        <v>1.2259516436678861</v>
      </c>
      <c r="W561" s="304">
        <f t="shared" ca="1" si="236"/>
        <v>26.58634896154901</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0.97471380899755644</v>
      </c>
      <c r="AH561" s="304">
        <f t="shared" ca="1" si="260"/>
        <v>-8.8270763645134895</v>
      </c>
    </row>
    <row r="562" spans="1:34" x14ac:dyDescent="0.2">
      <c r="A562" s="347">
        <f t="shared" ca="1" si="238"/>
        <v>1E-4</v>
      </c>
      <c r="B562" s="304">
        <f t="shared" ca="1" si="239"/>
        <v>32.61740000000075</v>
      </c>
      <c r="D562" s="306">
        <f t="shared" ca="1" si="240"/>
        <v>-0.36105272244832637</v>
      </c>
      <c r="E562" s="307">
        <f t="shared" ca="1" si="241"/>
        <v>-0.99028496636708674</v>
      </c>
      <c r="F562" s="304">
        <f t="shared" ca="1" si="242"/>
        <v>1.0540509394711484</v>
      </c>
      <c r="G562" s="306">
        <f t="shared" ca="1" si="243"/>
        <v>4.216672316666207</v>
      </c>
      <c r="H562" s="307">
        <f t="shared" ca="1" si="244"/>
        <v>-103.00490788086519</v>
      </c>
      <c r="I562" s="304">
        <f t="shared" ca="1" si="245"/>
        <v>103.09117989901786</v>
      </c>
      <c r="J562" s="306">
        <f t="shared" ca="1" si="246"/>
        <v>368.11247718340587</v>
      </c>
      <c r="K562" s="307">
        <f t="shared" ca="1" si="247"/>
        <v>-7.7758039003546564</v>
      </c>
      <c r="L562" s="304">
        <f t="shared" ca="1" si="232"/>
        <v>368.19459390979694</v>
      </c>
      <c r="M562" s="306">
        <f t="shared" ca="1" si="248"/>
        <v>-1.5298825555328202</v>
      </c>
      <c r="N562" s="304">
        <f t="shared" ca="1" si="249"/>
        <v>-87.655813582719389</v>
      </c>
      <c r="P562" s="310">
        <f t="shared" ca="1" si="250"/>
        <v>23</v>
      </c>
      <c r="Q562" s="304">
        <f t="shared" ca="1" si="251"/>
        <v>0</v>
      </c>
      <c r="R562" s="306">
        <f t="shared" ca="1" si="252"/>
        <v>0</v>
      </c>
      <c r="S562" s="307">
        <f t="shared" ca="1" si="253"/>
        <v>3.0118999999999994</v>
      </c>
      <c r="T562" s="304">
        <f t="shared" ca="1" si="233"/>
        <v>29.546738999999995</v>
      </c>
      <c r="U562" s="311">
        <f t="shared" ca="1" si="234"/>
        <v>0</v>
      </c>
      <c r="V562" s="306">
        <f t="shared" ca="1" si="235"/>
        <v>1.2259529064584811</v>
      </c>
      <c r="W562" s="304">
        <f t="shared" ca="1" si="236"/>
        <v>26.586426619703651</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0.97468818103200583</v>
      </c>
      <c r="AH562" s="304">
        <f t="shared" ca="1" si="260"/>
        <v>-8.8271021486599874</v>
      </c>
    </row>
    <row r="563" spans="1:34" x14ac:dyDescent="0.2">
      <c r="A563" s="347">
        <f t="shared" ca="1" si="238"/>
        <v>1E-4</v>
      </c>
      <c r="B563" s="304">
        <f t="shared" ca="1" si="239"/>
        <v>32.617500000000753</v>
      </c>
      <c r="D563" s="306">
        <f t="shared" ca="1" si="240"/>
        <v>-0.36105034421793453</v>
      </c>
      <c r="E563" s="307">
        <f t="shared" ca="1" si="241"/>
        <v>-0.99025906363854688</v>
      </c>
      <c r="F563" s="304">
        <f t="shared" ca="1" si="242"/>
        <v>1.0540257891428373</v>
      </c>
      <c r="G563" s="306">
        <f t="shared" ca="1" si="243"/>
        <v>4.2166362116317853</v>
      </c>
      <c r="H563" s="307">
        <f t="shared" ca="1" si="244"/>
        <v>-103.00500690677156</v>
      </c>
      <c r="I563" s="304">
        <f t="shared" ca="1" si="245"/>
        <v>103.09127736528102</v>
      </c>
      <c r="J563" s="306">
        <f t="shared" ca="1" si="246"/>
        <v>368.11247718340587</v>
      </c>
      <c r="K563" s="307">
        <f t="shared" ca="1" si="247"/>
        <v>-7.7861043960940384</v>
      </c>
      <c r="L563" s="304">
        <f t="shared" ca="1" si="232"/>
        <v>368.19481158724983</v>
      </c>
      <c r="M563" s="306">
        <f t="shared" ca="1" si="248"/>
        <v>-1.5298829447530717</v>
      </c>
      <c r="N563" s="304">
        <f t="shared" ca="1" si="249"/>
        <v>-87.655835883397103</v>
      </c>
      <c r="P563" s="310">
        <f t="shared" ca="1" si="250"/>
        <v>23</v>
      </c>
      <c r="Q563" s="304">
        <f t="shared" ca="1" si="251"/>
        <v>0</v>
      </c>
      <c r="R563" s="306">
        <f t="shared" ca="1" si="252"/>
        <v>0</v>
      </c>
      <c r="S563" s="307">
        <f t="shared" ca="1" si="253"/>
        <v>3.0118999999999994</v>
      </c>
      <c r="T563" s="304">
        <f t="shared" ca="1" si="233"/>
        <v>29.546738999999995</v>
      </c>
      <c r="U563" s="311">
        <f t="shared" ca="1" si="234"/>
        <v>0</v>
      </c>
      <c r="V563" s="306">
        <f t="shared" ca="1" si="235"/>
        <v>1.2259541692515918</v>
      </c>
      <c r="W563" s="304">
        <f t="shared" ca="1" si="236"/>
        <v>26.586504276742108</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0.97466255343393371</v>
      </c>
      <c r="AH563" s="304">
        <f t="shared" ca="1" si="260"/>
        <v>-8.8271279324358893</v>
      </c>
    </row>
    <row r="564" spans="1:34" x14ac:dyDescent="0.2">
      <c r="A564" s="347">
        <f t="shared" ca="1" si="238"/>
        <v>1E-4</v>
      </c>
      <c r="B564" s="304">
        <f t="shared" ca="1" si="239"/>
        <v>32.617600000000756</v>
      </c>
      <c r="D564" s="306">
        <f t="shared" ca="1" si="240"/>
        <v>-0.36104796598816091</v>
      </c>
      <c r="E564" s="307">
        <f t="shared" ca="1" si="241"/>
        <v>-0.99023316128227101</v>
      </c>
      <c r="F564" s="304">
        <f t="shared" ca="1" si="242"/>
        <v>1.0540006392062902</v>
      </c>
      <c r="G564" s="306">
        <f t="shared" ca="1" si="243"/>
        <v>4.2166001068351866</v>
      </c>
      <c r="H564" s="307">
        <f t="shared" ca="1" si="244"/>
        <v>-103.00510593008768</v>
      </c>
      <c r="I564" s="304">
        <f t="shared" ca="1" si="245"/>
        <v>103.09137482898143</v>
      </c>
      <c r="J564" s="306">
        <f t="shared" ca="1" si="246"/>
        <v>368.11247718340587</v>
      </c>
      <c r="K564" s="307">
        <f t="shared" ca="1" si="247"/>
        <v>-7.7964049017358814</v>
      </c>
      <c r="L564" s="304">
        <f t="shared" ca="1" si="232"/>
        <v>368.19502955294678</v>
      </c>
      <c r="M564" s="306">
        <f t="shared" ca="1" si="248"/>
        <v>-1.5298833339692546</v>
      </c>
      <c r="N564" s="304">
        <f t="shared" ca="1" si="249"/>
        <v>-87.655858183841701</v>
      </c>
      <c r="P564" s="310">
        <f t="shared" ca="1" si="250"/>
        <v>23</v>
      </c>
      <c r="Q564" s="304">
        <f t="shared" ca="1" si="251"/>
        <v>0</v>
      </c>
      <c r="R564" s="306">
        <f t="shared" ca="1" si="252"/>
        <v>0</v>
      </c>
      <c r="S564" s="307">
        <f t="shared" ca="1" si="253"/>
        <v>3.0118999999999994</v>
      </c>
      <c r="T564" s="304">
        <f t="shared" ca="1" si="233"/>
        <v>29.546738999999995</v>
      </c>
      <c r="U564" s="311">
        <f t="shared" ca="1" si="234"/>
        <v>0</v>
      </c>
      <c r="V564" s="306">
        <f t="shared" ca="1" si="235"/>
        <v>1.2259554320472175</v>
      </c>
      <c r="W564" s="304">
        <f t="shared" ca="1" si="236"/>
        <v>26.58658193266438</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0.97463692620333653</v>
      </c>
      <c r="AH564" s="304">
        <f t="shared" ca="1" si="260"/>
        <v>-8.8271537158412006</v>
      </c>
    </row>
    <row r="565" spans="1:34" x14ac:dyDescent="0.2">
      <c r="A565" s="347">
        <f t="shared" ca="1" si="238"/>
        <v>1E-4</v>
      </c>
      <c r="B565" s="304">
        <f t="shared" ca="1" si="239"/>
        <v>32.61770000000076</v>
      </c>
      <c r="D565" s="306">
        <f t="shared" ca="1" si="240"/>
        <v>-0.3610455877590063</v>
      </c>
      <c r="E565" s="307">
        <f t="shared" ca="1" si="241"/>
        <v>-0.99020725929826092</v>
      </c>
      <c r="F565" s="304">
        <f t="shared" ca="1" si="242"/>
        <v>1.0539754896615099</v>
      </c>
      <c r="G565" s="306">
        <f t="shared" ca="1" si="243"/>
        <v>4.216564002276411</v>
      </c>
      <c r="H565" s="307">
        <f t="shared" ca="1" si="244"/>
        <v>-103.00520495081361</v>
      </c>
      <c r="I565" s="304">
        <f t="shared" ca="1" si="245"/>
        <v>103.09147229011917</v>
      </c>
      <c r="J565" s="306">
        <f t="shared" ca="1" si="246"/>
        <v>368.11247718340587</v>
      </c>
      <c r="K565" s="307">
        <f t="shared" ca="1" si="247"/>
        <v>-7.8067054172799262</v>
      </c>
      <c r="L565" s="304">
        <f t="shared" ca="1" si="232"/>
        <v>368.19524780688806</v>
      </c>
      <c r="M565" s="306">
        <f t="shared" ca="1" si="248"/>
        <v>-1.5298837231813689</v>
      </c>
      <c r="N565" s="304">
        <f t="shared" ca="1" si="249"/>
        <v>-87.655880484053185</v>
      </c>
      <c r="P565" s="310">
        <f t="shared" ca="1" si="250"/>
        <v>23</v>
      </c>
      <c r="Q565" s="304">
        <f t="shared" ca="1" si="251"/>
        <v>0</v>
      </c>
      <c r="R565" s="306">
        <f t="shared" ca="1" si="252"/>
        <v>0</v>
      </c>
      <c r="S565" s="307">
        <f t="shared" ca="1" si="253"/>
        <v>3.0118999999999994</v>
      </c>
      <c r="T565" s="304">
        <f t="shared" ca="1" si="233"/>
        <v>29.546738999999995</v>
      </c>
      <c r="U565" s="311">
        <f t="shared" ca="1" si="234"/>
        <v>0</v>
      </c>
      <c r="V565" s="306">
        <f t="shared" ca="1" si="235"/>
        <v>1.2259566948453584</v>
      </c>
      <c r="W565" s="304">
        <f t="shared" ca="1" si="236"/>
        <v>26.586659587470482</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0.97461129934020896</v>
      </c>
      <c r="AH565" s="304">
        <f t="shared" ca="1" si="260"/>
        <v>-8.8271794988759211</v>
      </c>
    </row>
    <row r="566" spans="1:34" x14ac:dyDescent="0.2">
      <c r="A566" s="347">
        <f t="shared" ca="1" si="238"/>
        <v>1E-4</v>
      </c>
      <c r="B566" s="304">
        <f t="shared" ca="1" si="239"/>
        <v>32.617800000000763</v>
      </c>
      <c r="D566" s="306">
        <f t="shared" ca="1" si="240"/>
        <v>-0.36104320953046964</v>
      </c>
      <c r="E566" s="307">
        <f t="shared" ca="1" si="241"/>
        <v>-0.99018135768651128</v>
      </c>
      <c r="F566" s="304">
        <f t="shared" ca="1" si="242"/>
        <v>1.0539503405084916</v>
      </c>
      <c r="G566" s="306">
        <f t="shared" ca="1" si="243"/>
        <v>4.2165278979554577</v>
      </c>
      <c r="H566" s="307">
        <f t="shared" ca="1" si="244"/>
        <v>-103.00530396894938</v>
      </c>
      <c r="I566" s="304">
        <f t="shared" ca="1" si="245"/>
        <v>103.09156974869427</v>
      </c>
      <c r="J566" s="306">
        <f t="shared" ca="1" si="246"/>
        <v>368.11247718340587</v>
      </c>
      <c r="K566" s="307">
        <f t="shared" ca="1" si="247"/>
        <v>-7.8170059427259142</v>
      </c>
      <c r="L566" s="304">
        <f t="shared" ca="1" si="232"/>
        <v>368.19546634907402</v>
      </c>
      <c r="M566" s="306">
        <f t="shared" ca="1" si="248"/>
        <v>-1.5298841123894149</v>
      </c>
      <c r="N566" s="304">
        <f t="shared" ca="1" si="249"/>
        <v>-87.655902784031568</v>
      </c>
      <c r="P566" s="310">
        <f t="shared" ca="1" si="250"/>
        <v>23</v>
      </c>
      <c r="Q566" s="304">
        <f t="shared" ca="1" si="251"/>
        <v>0</v>
      </c>
      <c r="R566" s="306">
        <f t="shared" ca="1" si="252"/>
        <v>0</v>
      </c>
      <c r="S566" s="307">
        <f t="shared" ca="1" si="253"/>
        <v>3.0118999999999994</v>
      </c>
      <c r="T566" s="304">
        <f t="shared" ca="1" si="233"/>
        <v>29.546738999999995</v>
      </c>
      <c r="U566" s="311">
        <f t="shared" ca="1" si="234"/>
        <v>0</v>
      </c>
      <c r="V566" s="306">
        <f t="shared" ca="1" si="235"/>
        <v>1.2259579576460145</v>
      </c>
      <c r="W566" s="304">
        <f t="shared" ca="1" si="236"/>
        <v>26.586737241160435</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0.97458567284455278</v>
      </c>
      <c r="AH566" s="304">
        <f t="shared" ca="1" si="260"/>
        <v>-8.8272052815400546</v>
      </c>
    </row>
    <row r="567" spans="1:34" x14ac:dyDescent="0.2">
      <c r="A567" s="347">
        <f t="shared" ca="1" si="238"/>
        <v>1E-4</v>
      </c>
      <c r="B567" s="304">
        <f t="shared" ca="1" si="239"/>
        <v>32.617900000000766</v>
      </c>
      <c r="D567" s="306">
        <f t="shared" ca="1" si="240"/>
        <v>-0.36104083130254999</v>
      </c>
      <c r="E567" s="307">
        <f t="shared" ca="1" si="241"/>
        <v>-0.99015545644701675</v>
      </c>
      <c r="F567" s="304">
        <f t="shared" ca="1" si="242"/>
        <v>1.0539251917472305</v>
      </c>
      <c r="G567" s="306">
        <f t="shared" ca="1" si="243"/>
        <v>4.2164917938723274</v>
      </c>
      <c r="H567" s="307">
        <f t="shared" ca="1" si="244"/>
        <v>-103.00540298449502</v>
      </c>
      <c r="I567" s="304">
        <f t="shared" ca="1" si="245"/>
        <v>103.09166720470675</v>
      </c>
      <c r="J567" s="306">
        <f t="shared" ca="1" si="246"/>
        <v>368.11247718340587</v>
      </c>
      <c r="K567" s="307">
        <f t="shared" ca="1" si="247"/>
        <v>-7.8273064780735861</v>
      </c>
      <c r="L567" s="304">
        <f t="shared" ca="1" si="232"/>
        <v>368.19568517950506</v>
      </c>
      <c r="M567" s="306">
        <f t="shared" ca="1" si="248"/>
        <v>-1.5298845015933922</v>
      </c>
      <c r="N567" s="304">
        <f t="shared" ca="1" si="249"/>
        <v>-87.655925083776836</v>
      </c>
      <c r="P567" s="310">
        <f t="shared" ca="1" si="250"/>
        <v>23</v>
      </c>
      <c r="Q567" s="304">
        <f t="shared" ca="1" si="251"/>
        <v>0</v>
      </c>
      <c r="R567" s="306">
        <f t="shared" ca="1" si="252"/>
        <v>0</v>
      </c>
      <c r="S567" s="307">
        <f t="shared" ca="1" si="253"/>
        <v>3.0118999999999994</v>
      </c>
      <c r="T567" s="304">
        <f t="shared" ca="1" si="233"/>
        <v>29.546738999999995</v>
      </c>
      <c r="U567" s="311">
        <f t="shared" ca="1" si="234"/>
        <v>0</v>
      </c>
      <c r="V567" s="306">
        <f t="shared" ca="1" si="235"/>
        <v>1.2259592204491858</v>
      </c>
      <c r="W567" s="304">
        <f t="shared" ca="1" si="236"/>
        <v>26.586814893734243</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0.97456004671636265</v>
      </c>
      <c r="AH567" s="304">
        <f t="shared" ca="1" si="260"/>
        <v>-8.8272310638336062</v>
      </c>
    </row>
    <row r="568" spans="1:34" x14ac:dyDescent="0.2">
      <c r="A568" s="347">
        <f t="shared" ca="1" si="238"/>
        <v>1E-4</v>
      </c>
      <c r="B568" s="304">
        <f t="shared" ca="1" si="239"/>
        <v>32.618000000000769</v>
      </c>
      <c r="D568" s="306">
        <f t="shared" ca="1" si="240"/>
        <v>-0.36103845307525206</v>
      </c>
      <c r="E568" s="307">
        <f t="shared" ca="1" si="241"/>
        <v>-0.99012955557977378</v>
      </c>
      <c r="F568" s="304">
        <f t="shared" ca="1" si="242"/>
        <v>1.0539000433777252</v>
      </c>
      <c r="G568" s="306">
        <f t="shared" ca="1" si="243"/>
        <v>4.2164556900270203</v>
      </c>
      <c r="H568" s="307">
        <f t="shared" ca="1" si="244"/>
        <v>-103.00550199745058</v>
      </c>
      <c r="I568" s="304">
        <f t="shared" ca="1" si="245"/>
        <v>103.09176465815665</v>
      </c>
      <c r="J568" s="306">
        <f t="shared" ca="1" si="246"/>
        <v>368.11247718340587</v>
      </c>
      <c r="K568" s="307">
        <f t="shared" ca="1" si="247"/>
        <v>-7.8376070233226836</v>
      </c>
      <c r="L568" s="304">
        <f t="shared" ca="1" si="232"/>
        <v>368.1959042981814</v>
      </c>
      <c r="M568" s="306">
        <f t="shared" ca="1" si="248"/>
        <v>-1.5298848907933011</v>
      </c>
      <c r="N568" s="304">
        <f t="shared" ca="1" si="249"/>
        <v>-87.655947383289003</v>
      </c>
      <c r="P568" s="310">
        <f t="shared" ca="1" si="250"/>
        <v>23</v>
      </c>
      <c r="Q568" s="304">
        <f t="shared" ca="1" si="251"/>
        <v>0</v>
      </c>
      <c r="R568" s="306">
        <f t="shared" ca="1" si="252"/>
        <v>0</v>
      </c>
      <c r="S568" s="307">
        <f t="shared" ca="1" si="253"/>
        <v>3.0118999999999994</v>
      </c>
      <c r="T568" s="304">
        <f t="shared" ca="1" si="233"/>
        <v>29.546738999999995</v>
      </c>
      <c r="U568" s="311">
        <f t="shared" ca="1" si="234"/>
        <v>0</v>
      </c>
      <c r="V568" s="306">
        <f t="shared" ca="1" si="235"/>
        <v>1.2259604832548725</v>
      </c>
      <c r="W568" s="304">
        <f t="shared" ca="1" si="236"/>
        <v>26.586892545191919</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0.9745344209556297</v>
      </c>
      <c r="AH568" s="304">
        <f t="shared" ca="1" si="260"/>
        <v>-8.8272568457565814</v>
      </c>
    </row>
    <row r="569" spans="1:34" x14ac:dyDescent="0.2">
      <c r="A569" s="347">
        <f t="shared" ca="1" si="238"/>
        <v>1E-4</v>
      </c>
      <c r="B569" s="304">
        <f t="shared" ca="1" si="239"/>
        <v>32.618100000000773</v>
      </c>
      <c r="D569" s="306">
        <f t="shared" ca="1" si="240"/>
        <v>-0.36103607484857297</v>
      </c>
      <c r="E569" s="307">
        <f t="shared" ca="1" si="241"/>
        <v>-0.99010365508477705</v>
      </c>
      <c r="F569" s="304">
        <f t="shared" ca="1" si="242"/>
        <v>1.0538748953999708</v>
      </c>
      <c r="G569" s="306">
        <f t="shared" ca="1" si="243"/>
        <v>4.2164195864195353</v>
      </c>
      <c r="H569" s="307">
        <f t="shared" ca="1" si="244"/>
        <v>-103.00560100781608</v>
      </c>
      <c r="I569" s="304">
        <f t="shared" ca="1" si="245"/>
        <v>103.09186210904402</v>
      </c>
      <c r="J569" s="306">
        <f t="shared" ca="1" si="246"/>
        <v>368.11247718340587</v>
      </c>
      <c r="K569" s="307">
        <f t="shared" ca="1" si="247"/>
        <v>-7.8479075784729471</v>
      </c>
      <c r="L569" s="304">
        <f t="shared" ca="1" si="232"/>
        <v>368.19612370510333</v>
      </c>
      <c r="M569" s="306">
        <f t="shared" ca="1" si="248"/>
        <v>-1.5298852799891418</v>
      </c>
      <c r="N569" s="304">
        <f t="shared" ca="1" si="249"/>
        <v>-87.655969682568085</v>
      </c>
      <c r="P569" s="310">
        <f t="shared" ca="1" si="250"/>
        <v>23</v>
      </c>
      <c r="Q569" s="304">
        <f t="shared" ca="1" si="251"/>
        <v>0</v>
      </c>
      <c r="R569" s="306">
        <f t="shared" ca="1" si="252"/>
        <v>0</v>
      </c>
      <c r="S569" s="307">
        <f t="shared" ca="1" si="253"/>
        <v>3.0118999999999994</v>
      </c>
      <c r="T569" s="304">
        <f t="shared" ca="1" si="233"/>
        <v>29.546738999999995</v>
      </c>
      <c r="U569" s="311">
        <f t="shared" ca="1" si="234"/>
        <v>0</v>
      </c>
      <c r="V569" s="306">
        <f t="shared" ca="1" si="235"/>
        <v>1.2259617460630741</v>
      </c>
      <c r="W569" s="304">
        <f t="shared" ca="1" si="236"/>
        <v>26.586970195533468</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0.9745087955623557</v>
      </c>
      <c r="AH569" s="304">
        <f t="shared" ca="1" si="260"/>
        <v>-8.8272826273089819</v>
      </c>
    </row>
    <row r="570" spans="1:34" x14ac:dyDescent="0.2">
      <c r="A570" s="347">
        <f t="shared" ca="1" si="238"/>
        <v>1E-4</v>
      </c>
      <c r="B570" s="304">
        <f t="shared" ca="1" si="239"/>
        <v>32.618200000000776</v>
      </c>
      <c r="D570" s="306">
        <f t="shared" ca="1" si="240"/>
        <v>-0.36103369662251344</v>
      </c>
      <c r="E570" s="307">
        <f t="shared" ca="1" si="241"/>
        <v>-0.99007775496202832</v>
      </c>
      <c r="F570" s="304">
        <f t="shared" ca="1" si="242"/>
        <v>1.0538497478139697</v>
      </c>
      <c r="G570" s="306">
        <f t="shared" ca="1" si="243"/>
        <v>4.2163834830498734</v>
      </c>
      <c r="H570" s="307">
        <f t="shared" ca="1" si="244"/>
        <v>-103.00570001559157</v>
      </c>
      <c r="I570" s="304">
        <f t="shared" ca="1" si="245"/>
        <v>103.09195955736887</v>
      </c>
      <c r="J570" s="306">
        <f t="shared" ca="1" si="246"/>
        <v>368.11247718340587</v>
      </c>
      <c r="K570" s="307">
        <f t="shared" ca="1" si="247"/>
        <v>-7.8582081435241173</v>
      </c>
      <c r="L570" s="304">
        <f t="shared" ca="1" si="232"/>
        <v>368.19634340027125</v>
      </c>
      <c r="M570" s="306">
        <f t="shared" ca="1" si="248"/>
        <v>-1.5298856691809142</v>
      </c>
      <c r="N570" s="304">
        <f t="shared" ca="1" si="249"/>
        <v>-87.655991981614065</v>
      </c>
      <c r="P570" s="310">
        <f t="shared" ca="1" si="250"/>
        <v>23</v>
      </c>
      <c r="Q570" s="304">
        <f t="shared" ca="1" si="251"/>
        <v>0</v>
      </c>
      <c r="R570" s="306">
        <f t="shared" ca="1" si="252"/>
        <v>0</v>
      </c>
      <c r="S570" s="307">
        <f t="shared" ca="1" si="253"/>
        <v>3.0118999999999994</v>
      </c>
      <c r="T570" s="304">
        <f t="shared" ca="1" si="233"/>
        <v>29.546738999999995</v>
      </c>
      <c r="U570" s="311">
        <f t="shared" ca="1" si="234"/>
        <v>0</v>
      </c>
      <c r="V570" s="306">
        <f t="shared" ca="1" si="235"/>
        <v>1.2259630088737903</v>
      </c>
      <c r="W570" s="304">
        <f t="shared" ca="1" si="236"/>
        <v>26.587047844758885</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0.97448317053653355</v>
      </c>
      <c r="AH570" s="304">
        <f t="shared" ca="1" si="260"/>
        <v>-8.8273084084908113</v>
      </c>
    </row>
    <row r="571" spans="1:34" x14ac:dyDescent="0.2">
      <c r="A571" s="347">
        <f t="shared" ca="1" si="238"/>
        <v>1E-4</v>
      </c>
      <c r="B571" s="304">
        <f t="shared" ca="1" si="239"/>
        <v>32.618300000000779</v>
      </c>
      <c r="D571" s="306">
        <f t="shared" ca="1" si="240"/>
        <v>-0.36103131839707409</v>
      </c>
      <c r="E571" s="307">
        <f t="shared" ca="1" si="241"/>
        <v>-0.99005185521152761</v>
      </c>
      <c r="F571" s="304">
        <f t="shared" ca="1" si="242"/>
        <v>1.0538246006197223</v>
      </c>
      <c r="G571" s="306">
        <f t="shared" ca="1" si="243"/>
        <v>4.2163473799180338</v>
      </c>
      <c r="H571" s="307">
        <f t="shared" ca="1" si="244"/>
        <v>-103.00579902077709</v>
      </c>
      <c r="I571" s="304">
        <f t="shared" ca="1" si="245"/>
        <v>103.09205700313125</v>
      </c>
      <c r="J571" s="306">
        <f t="shared" ca="1" si="246"/>
        <v>368.11247718340587</v>
      </c>
      <c r="K571" s="307">
        <f t="shared" ca="1" si="247"/>
        <v>-7.8685087184759359</v>
      </c>
      <c r="L571" s="304">
        <f t="shared" ca="1" si="232"/>
        <v>368.19656338368537</v>
      </c>
      <c r="M571" s="306">
        <f t="shared" ca="1" si="248"/>
        <v>-1.5298860583686182</v>
      </c>
      <c r="N571" s="304">
        <f t="shared" ca="1" si="249"/>
        <v>-87.656014280426945</v>
      </c>
      <c r="P571" s="310">
        <f t="shared" ca="1" si="250"/>
        <v>23</v>
      </c>
      <c r="Q571" s="304">
        <f t="shared" ca="1" si="251"/>
        <v>0</v>
      </c>
      <c r="R571" s="306">
        <f t="shared" ca="1" si="252"/>
        <v>0</v>
      </c>
      <c r="S571" s="307">
        <f t="shared" ca="1" si="253"/>
        <v>3.0118999999999994</v>
      </c>
      <c r="T571" s="304">
        <f t="shared" ca="1" si="233"/>
        <v>29.546738999999995</v>
      </c>
      <c r="U571" s="311">
        <f t="shared" ca="1" si="234"/>
        <v>0</v>
      </c>
      <c r="V571" s="306">
        <f t="shared" ca="1" si="235"/>
        <v>1.225964271687022</v>
      </c>
      <c r="W571" s="304">
        <f t="shared" ca="1" si="236"/>
        <v>26.587125492868211</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0.97445754587817035</v>
      </c>
      <c r="AH571" s="304">
        <f t="shared" ca="1" si="260"/>
        <v>-8.827334189302066</v>
      </c>
    </row>
    <row r="572" spans="1:34" x14ac:dyDescent="0.2">
      <c r="A572" s="347">
        <f t="shared" ca="1" si="238"/>
        <v>1E-4</v>
      </c>
      <c r="B572" s="304">
        <f t="shared" ca="1" si="239"/>
        <v>32.618400000000783</v>
      </c>
      <c r="D572" s="306">
        <f t="shared" ca="1" si="240"/>
        <v>-0.36102894017225629</v>
      </c>
      <c r="E572" s="307">
        <f t="shared" ca="1" si="241"/>
        <v>-0.99002595583326247</v>
      </c>
      <c r="F572" s="304">
        <f t="shared" ca="1" si="242"/>
        <v>1.0537994538172182</v>
      </c>
      <c r="G572" s="306">
        <f t="shared" ca="1" si="243"/>
        <v>4.2163112770240163</v>
      </c>
      <c r="H572" s="307">
        <f t="shared" ca="1" si="244"/>
        <v>-103.00589802337268</v>
      </c>
      <c r="I572" s="304">
        <f t="shared" ca="1" si="245"/>
        <v>103.09215444633124</v>
      </c>
      <c r="J572" s="306">
        <f t="shared" ca="1" si="246"/>
        <v>368.11247718340587</v>
      </c>
      <c r="K572" s="307">
        <f t="shared" ca="1" si="247"/>
        <v>-7.8788093033281434</v>
      </c>
      <c r="L572" s="304">
        <f t="shared" ca="1" si="232"/>
        <v>368.19678365534611</v>
      </c>
      <c r="M572" s="306">
        <f t="shared" ca="1" si="248"/>
        <v>-1.5298864475522542</v>
      </c>
      <c r="N572" s="304">
        <f t="shared" ca="1" si="249"/>
        <v>-87.656036579006738</v>
      </c>
      <c r="P572" s="310">
        <f t="shared" ca="1" si="250"/>
        <v>23</v>
      </c>
      <c r="Q572" s="304">
        <f t="shared" ca="1" si="251"/>
        <v>0</v>
      </c>
      <c r="R572" s="306">
        <f t="shared" ca="1" si="252"/>
        <v>0</v>
      </c>
      <c r="S572" s="307">
        <f t="shared" ca="1" si="253"/>
        <v>3.0118999999999994</v>
      </c>
      <c r="T572" s="304">
        <f t="shared" ca="1" si="233"/>
        <v>29.546738999999995</v>
      </c>
      <c r="U572" s="311">
        <f t="shared" ca="1" si="234"/>
        <v>0</v>
      </c>
      <c r="V572" s="306">
        <f t="shared" ca="1" si="235"/>
        <v>1.2259655345027689</v>
      </c>
      <c r="W572" s="304">
        <f t="shared" ca="1" si="236"/>
        <v>26.587203139861472</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0.97443192158725367</v>
      </c>
      <c r="AH572" s="304">
        <f t="shared" ca="1" si="260"/>
        <v>-8.8273599697427585</v>
      </c>
    </row>
    <row r="573" spans="1:34" x14ac:dyDescent="0.2">
      <c r="A573" s="347">
        <f t="shared" ca="1" si="238"/>
        <v>1E-4</v>
      </c>
      <c r="B573" s="304">
        <f t="shared" ca="1" si="239"/>
        <v>32.618500000000786</v>
      </c>
      <c r="D573" s="306">
        <f t="shared" ca="1" si="240"/>
        <v>-0.36102656194805927</v>
      </c>
      <c r="E573" s="307">
        <f t="shared" ca="1" si="241"/>
        <v>-0.99000005682722048</v>
      </c>
      <c r="F573" s="304">
        <f t="shared" ca="1" si="242"/>
        <v>1.0537743074064463</v>
      </c>
      <c r="G573" s="306">
        <f t="shared" ca="1" si="243"/>
        <v>4.2162751743678211</v>
      </c>
      <c r="H573" s="307">
        <f t="shared" ca="1" si="244"/>
        <v>-103.00599702337836</v>
      </c>
      <c r="I573" s="304">
        <f t="shared" ca="1" si="245"/>
        <v>103.0922518869688</v>
      </c>
      <c r="J573" s="306">
        <f t="shared" ca="1" si="246"/>
        <v>368.11247718340587</v>
      </c>
      <c r="K573" s="307">
        <f t="shared" ca="1" si="247"/>
        <v>-7.8891098980804806</v>
      </c>
      <c r="L573" s="304">
        <f t="shared" ca="1" si="232"/>
        <v>368.19700421525363</v>
      </c>
      <c r="M573" s="306">
        <f t="shared" ca="1" si="248"/>
        <v>-1.5298868367318221</v>
      </c>
      <c r="N573" s="304">
        <f t="shared" ca="1" si="249"/>
        <v>-87.656058877353459</v>
      </c>
      <c r="P573" s="310">
        <f t="shared" ca="1" si="250"/>
        <v>23</v>
      </c>
      <c r="Q573" s="304">
        <f t="shared" ca="1" si="251"/>
        <v>0</v>
      </c>
      <c r="R573" s="306">
        <f t="shared" ca="1" si="252"/>
        <v>0</v>
      </c>
      <c r="S573" s="307">
        <f t="shared" ca="1" si="253"/>
        <v>3.0118999999999994</v>
      </c>
      <c r="T573" s="304">
        <f t="shared" ca="1" si="233"/>
        <v>29.546738999999995</v>
      </c>
      <c r="U573" s="311">
        <f t="shared" ca="1" si="234"/>
        <v>0</v>
      </c>
      <c r="V573" s="306">
        <f t="shared" ca="1" si="235"/>
        <v>1.2259667973210309</v>
      </c>
      <c r="W573" s="304">
        <f t="shared" ca="1" si="236"/>
        <v>26.587280785738628</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0.97440629766376752</v>
      </c>
      <c r="AH573" s="304">
        <f t="shared" ca="1" si="260"/>
        <v>-8.8273857498129011</v>
      </c>
    </row>
    <row r="574" spans="1:34" x14ac:dyDescent="0.2">
      <c r="A574" s="347">
        <f t="shared" ca="1" si="238"/>
        <v>1E-4</v>
      </c>
      <c r="B574" s="304">
        <f t="shared" ca="1" si="239"/>
        <v>32.618600000000789</v>
      </c>
      <c r="D574" s="306">
        <f t="shared" ca="1" si="240"/>
        <v>-0.36102418372448308</v>
      </c>
      <c r="E574" s="307">
        <f t="shared" ca="1" si="241"/>
        <v>-0.98997415819341938</v>
      </c>
      <c r="F574" s="304">
        <f t="shared" ca="1" si="242"/>
        <v>1.0537491613874237</v>
      </c>
      <c r="G574" s="306">
        <f t="shared" ca="1" si="243"/>
        <v>4.2162390719494489</v>
      </c>
      <c r="H574" s="307">
        <f t="shared" ca="1" si="244"/>
        <v>-103.00609602079417</v>
      </c>
      <c r="I574" s="304">
        <f t="shared" ca="1" si="245"/>
        <v>103.09234932504401</v>
      </c>
      <c r="J574" s="306">
        <f t="shared" ca="1" si="246"/>
        <v>368.11247718340587</v>
      </c>
      <c r="K574" s="307">
        <f t="shared" ca="1" si="247"/>
        <v>-7.8994105027326889</v>
      </c>
      <c r="L574" s="304">
        <f t="shared" ca="1" si="232"/>
        <v>368.19722506340838</v>
      </c>
      <c r="M574" s="306">
        <f t="shared" ca="1" si="248"/>
        <v>-1.529887225907322</v>
      </c>
      <c r="N574" s="304">
        <f t="shared" ca="1" si="249"/>
        <v>-87.656081175467079</v>
      </c>
      <c r="P574" s="310">
        <f t="shared" ca="1" si="250"/>
        <v>23</v>
      </c>
      <c r="Q574" s="304">
        <f t="shared" ca="1" si="251"/>
        <v>0</v>
      </c>
      <c r="R574" s="306">
        <f t="shared" ca="1" si="252"/>
        <v>0</v>
      </c>
      <c r="S574" s="307">
        <f t="shared" ca="1" si="253"/>
        <v>3.0118999999999994</v>
      </c>
      <c r="T574" s="304">
        <f t="shared" ca="1" si="233"/>
        <v>29.546738999999995</v>
      </c>
      <c r="U574" s="311">
        <f t="shared" ca="1" si="234"/>
        <v>0</v>
      </c>
      <c r="V574" s="306">
        <f t="shared" ca="1" si="235"/>
        <v>1.2259680601418075</v>
      </c>
      <c r="W574" s="304">
        <f t="shared" ca="1" si="236"/>
        <v>26.587358430499723</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0.97438067410773321</v>
      </c>
      <c r="AH574" s="304">
        <f t="shared" ca="1" si="260"/>
        <v>-8.827411529512478</v>
      </c>
    </row>
    <row r="575" spans="1:34" x14ac:dyDescent="0.2">
      <c r="A575" s="347">
        <f t="shared" ca="1" si="238"/>
        <v>1E-4</v>
      </c>
      <c r="B575" s="304">
        <f t="shared" ca="1" si="239"/>
        <v>32.618700000000793</v>
      </c>
      <c r="D575" s="306">
        <f t="shared" ca="1" si="240"/>
        <v>-0.36102180550152924</v>
      </c>
      <c r="E575" s="307">
        <f t="shared" ca="1" si="241"/>
        <v>-0.98994825993184143</v>
      </c>
      <c r="F575" s="304">
        <f t="shared" ca="1" si="242"/>
        <v>1.0537240157601349</v>
      </c>
      <c r="G575" s="306">
        <f t="shared" ca="1" si="243"/>
        <v>4.216202969768899</v>
      </c>
      <c r="H575" s="307">
        <f t="shared" ca="1" si="244"/>
        <v>-103.00619501562016</v>
      </c>
      <c r="I575" s="304">
        <f t="shared" ca="1" si="245"/>
        <v>103.0924467605569</v>
      </c>
      <c r="J575" s="306">
        <f t="shared" ca="1" si="246"/>
        <v>368.11247718340587</v>
      </c>
      <c r="K575" s="307">
        <f t="shared" ca="1" si="247"/>
        <v>-7.9097111172845098</v>
      </c>
      <c r="L575" s="304">
        <f t="shared" ca="1" si="232"/>
        <v>368.1974461998106</v>
      </c>
      <c r="M575" s="306">
        <f t="shared" ca="1" si="248"/>
        <v>-1.5298876150787535</v>
      </c>
      <c r="N575" s="304">
        <f t="shared" ca="1" si="249"/>
        <v>-87.656103473347613</v>
      </c>
      <c r="P575" s="310">
        <f t="shared" ca="1" si="250"/>
        <v>23</v>
      </c>
      <c r="Q575" s="304">
        <f t="shared" ca="1" si="251"/>
        <v>0</v>
      </c>
      <c r="R575" s="306">
        <f t="shared" ca="1" si="252"/>
        <v>0</v>
      </c>
      <c r="S575" s="307">
        <f t="shared" ca="1" si="253"/>
        <v>3.0118999999999994</v>
      </c>
      <c r="T575" s="304">
        <f t="shared" ca="1" si="233"/>
        <v>29.546738999999995</v>
      </c>
      <c r="U575" s="311">
        <f t="shared" ca="1" si="234"/>
        <v>0</v>
      </c>
      <c r="V575" s="306">
        <f t="shared" ca="1" si="235"/>
        <v>1.2259693229650992</v>
      </c>
      <c r="W575" s="304">
        <f t="shared" ca="1" si="236"/>
        <v>26.587436074144751</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0.97435505091912944</v>
      </c>
      <c r="AH575" s="304">
        <f t="shared" ca="1" si="260"/>
        <v>-8.827437308841505</v>
      </c>
    </row>
    <row r="576" spans="1:34" x14ac:dyDescent="0.2">
      <c r="A576" s="347">
        <f t="shared" ca="1" si="238"/>
        <v>1E-4</v>
      </c>
      <c r="B576" s="304">
        <f t="shared" ca="1" si="239"/>
        <v>32.618800000000796</v>
      </c>
      <c r="D576" s="306">
        <f t="shared" ca="1" si="240"/>
        <v>-0.36101942727920022</v>
      </c>
      <c r="E576" s="307">
        <f t="shared" ca="1" si="241"/>
        <v>-0.98992236204249018</v>
      </c>
      <c r="F576" s="304">
        <f t="shared" ca="1" si="242"/>
        <v>1.0536988705245844</v>
      </c>
      <c r="G576" s="306">
        <f t="shared" ca="1" si="243"/>
        <v>4.2161668678261712</v>
      </c>
      <c r="H576" s="307">
        <f t="shared" ca="1" si="244"/>
        <v>-103.00629400785637</v>
      </c>
      <c r="I576" s="304">
        <f t="shared" ca="1" si="245"/>
        <v>103.09254419350752</v>
      </c>
      <c r="J576" s="306">
        <f t="shared" ca="1" si="246"/>
        <v>368.11247718340587</v>
      </c>
      <c r="K576" s="307">
        <f t="shared" ca="1" si="247"/>
        <v>-7.9200117417356832</v>
      </c>
      <c r="L576" s="304">
        <f t="shared" ca="1" si="232"/>
        <v>368.19766762446056</v>
      </c>
      <c r="M576" s="306">
        <f t="shared" ca="1" si="248"/>
        <v>-1.5298880042461174</v>
      </c>
      <c r="N576" s="304">
        <f t="shared" ca="1" si="249"/>
        <v>-87.656125770995089</v>
      </c>
      <c r="P576" s="310">
        <f t="shared" ca="1" si="250"/>
        <v>23</v>
      </c>
      <c r="Q576" s="304">
        <f t="shared" ca="1" si="251"/>
        <v>0</v>
      </c>
      <c r="R576" s="306">
        <f t="shared" ca="1" si="252"/>
        <v>0</v>
      </c>
      <c r="S576" s="307">
        <f t="shared" ca="1" si="253"/>
        <v>3.0118999999999994</v>
      </c>
      <c r="T576" s="304">
        <f t="shared" ca="1" si="233"/>
        <v>29.546738999999995</v>
      </c>
      <c r="U576" s="311">
        <f t="shared" ca="1" si="234"/>
        <v>0</v>
      </c>
      <c r="V576" s="306">
        <f t="shared" ca="1" si="235"/>
        <v>1.2259705857909056</v>
      </c>
      <c r="W576" s="304">
        <f t="shared" ca="1" si="236"/>
        <v>26.587513716673733</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0.97432942809796508</v>
      </c>
      <c r="AH576" s="304">
        <f t="shared" ca="1" si="260"/>
        <v>-8.8274630877999787</v>
      </c>
    </row>
    <row r="577" spans="1:34" x14ac:dyDescent="0.2">
      <c r="A577" s="347">
        <f t="shared" ca="1" si="238"/>
        <v>1E-4</v>
      </c>
      <c r="B577" s="304">
        <f t="shared" ca="1" si="239"/>
        <v>32.618900000000799</v>
      </c>
      <c r="D577" s="306">
        <f t="shared" ca="1" si="240"/>
        <v>-0.36101704905749127</v>
      </c>
      <c r="E577" s="307">
        <f t="shared" ca="1" si="241"/>
        <v>-0.98989646452535673</v>
      </c>
      <c r="F577" s="304">
        <f t="shared" ca="1" si="242"/>
        <v>1.0536737256807631</v>
      </c>
      <c r="G577" s="306">
        <f t="shared" ca="1" si="243"/>
        <v>4.2161307661212657</v>
      </c>
      <c r="H577" s="307">
        <f t="shared" ca="1" si="244"/>
        <v>-103.00639299750281</v>
      </c>
      <c r="I577" s="304">
        <f t="shared" ca="1" si="245"/>
        <v>103.09264162389589</v>
      </c>
      <c r="J577" s="306">
        <f t="shared" ca="1" si="246"/>
        <v>368.11247718340587</v>
      </c>
      <c r="K577" s="307">
        <f t="shared" ca="1" si="247"/>
        <v>-7.9303123760859515</v>
      </c>
      <c r="L577" s="304">
        <f t="shared" ca="1" si="232"/>
        <v>368.19788933735867</v>
      </c>
      <c r="M577" s="306">
        <f t="shared" ca="1" si="248"/>
        <v>-1.5298883934094132</v>
      </c>
      <c r="N577" s="304">
        <f t="shared" ca="1" si="249"/>
        <v>-87.656148068409479</v>
      </c>
      <c r="P577" s="310">
        <f t="shared" ca="1" si="250"/>
        <v>23</v>
      </c>
      <c r="Q577" s="304">
        <f t="shared" ca="1" si="251"/>
        <v>0</v>
      </c>
      <c r="R577" s="306">
        <f t="shared" ca="1" si="252"/>
        <v>0</v>
      </c>
      <c r="S577" s="307">
        <f t="shared" ca="1" si="253"/>
        <v>3.0118999999999994</v>
      </c>
      <c r="T577" s="304">
        <f t="shared" ca="1" si="233"/>
        <v>29.546738999999995</v>
      </c>
      <c r="U577" s="311">
        <f t="shared" ca="1" si="234"/>
        <v>0</v>
      </c>
      <c r="V577" s="306">
        <f t="shared" ca="1" si="235"/>
        <v>1.2259718486192273</v>
      </c>
      <c r="W577" s="304">
        <f t="shared" ca="1" si="236"/>
        <v>26.587591358086694</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0.97430380564422592</v>
      </c>
      <c r="AH577" s="304">
        <f t="shared" ca="1" si="260"/>
        <v>-8.8274888663879079</v>
      </c>
    </row>
    <row r="578" spans="1:34" x14ac:dyDescent="0.2">
      <c r="A578" s="347">
        <f t="shared" ca="1" si="238"/>
        <v>1E-4</v>
      </c>
      <c r="B578" s="304">
        <f t="shared" ca="1" si="239"/>
        <v>32.619000000000803</v>
      </c>
      <c r="D578" s="306">
        <f t="shared" ca="1" si="240"/>
        <v>-0.36101467083640737</v>
      </c>
      <c r="E578" s="307">
        <f t="shared" ca="1" si="241"/>
        <v>-0.98987056738043755</v>
      </c>
      <c r="F578" s="304">
        <f t="shared" ca="1" si="242"/>
        <v>1.0536485812286698</v>
      </c>
      <c r="G578" s="306">
        <f t="shared" ca="1" si="243"/>
        <v>4.2160946646541824</v>
      </c>
      <c r="H578" s="307">
        <f t="shared" ca="1" si="244"/>
        <v>-103.00649198455955</v>
      </c>
      <c r="I578" s="304">
        <f t="shared" ca="1" si="245"/>
        <v>103.09273905172205</v>
      </c>
      <c r="J578" s="306">
        <f t="shared" ca="1" si="246"/>
        <v>368.11247718340587</v>
      </c>
      <c r="K578" s="307">
        <f t="shared" ca="1" si="247"/>
        <v>-7.9406130203350545</v>
      </c>
      <c r="L578" s="304">
        <f t="shared" ca="1" si="232"/>
        <v>368.19811133850516</v>
      </c>
      <c r="M578" s="306">
        <f t="shared" ca="1" si="248"/>
        <v>-1.5298887825686414</v>
      </c>
      <c r="N578" s="304">
        <f t="shared" ca="1" si="249"/>
        <v>-87.656170365590825</v>
      </c>
      <c r="P578" s="310">
        <f t="shared" ca="1" si="250"/>
        <v>23</v>
      </c>
      <c r="Q578" s="304">
        <f t="shared" ca="1" si="251"/>
        <v>0</v>
      </c>
      <c r="R578" s="306">
        <f t="shared" ca="1" si="252"/>
        <v>0</v>
      </c>
      <c r="S578" s="307">
        <f t="shared" ca="1" si="253"/>
        <v>3.0118999999999994</v>
      </c>
      <c r="T578" s="304">
        <f t="shared" ca="1" si="233"/>
        <v>29.546738999999995</v>
      </c>
      <c r="U578" s="311">
        <f t="shared" ca="1" si="234"/>
        <v>0</v>
      </c>
      <c r="V578" s="306">
        <f t="shared" ca="1" si="235"/>
        <v>1.2259731114500636</v>
      </c>
      <c r="W578" s="304">
        <f t="shared" ca="1" si="236"/>
        <v>26.587668998383627</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0.97427818355791018</v>
      </c>
      <c r="AH578" s="304">
        <f t="shared" ca="1" si="260"/>
        <v>-8.8275146446052997</v>
      </c>
    </row>
    <row r="579" spans="1:34" x14ac:dyDescent="0.2">
      <c r="A579" s="347">
        <f t="shared" ca="1" si="238"/>
        <v>1E-4</v>
      </c>
      <c r="B579" s="304">
        <f t="shared" ca="1" si="239"/>
        <v>32.619100000000806</v>
      </c>
      <c r="D579" s="306">
        <f t="shared" ca="1" si="240"/>
        <v>-0.36101229261594514</v>
      </c>
      <c r="E579" s="307">
        <f t="shared" ca="1" si="241"/>
        <v>-0.98984467060772907</v>
      </c>
      <c r="F579" s="304">
        <f t="shared" ca="1" si="242"/>
        <v>1.0536234371683009</v>
      </c>
      <c r="G579" s="306">
        <f t="shared" ca="1" si="243"/>
        <v>4.2160585634249204</v>
      </c>
      <c r="H579" s="307">
        <f t="shared" ca="1" si="244"/>
        <v>-103.0065909690266</v>
      </c>
      <c r="I579" s="304">
        <f t="shared" ca="1" si="245"/>
        <v>103.09283647698604</v>
      </c>
      <c r="J579" s="306">
        <f t="shared" ca="1" si="246"/>
        <v>368.11247718340587</v>
      </c>
      <c r="K579" s="307">
        <f t="shared" ca="1" si="247"/>
        <v>-7.9509136744827336</v>
      </c>
      <c r="L579" s="304">
        <f t="shared" ca="1" si="232"/>
        <v>368.1983336279003</v>
      </c>
      <c r="M579" s="306">
        <f t="shared" ca="1" si="248"/>
        <v>-1.5298891717238015</v>
      </c>
      <c r="N579" s="304">
        <f t="shared" ca="1" si="249"/>
        <v>-87.65619266253907</v>
      </c>
      <c r="P579" s="310">
        <f t="shared" ca="1" si="250"/>
        <v>23</v>
      </c>
      <c r="Q579" s="304">
        <f t="shared" ca="1" si="251"/>
        <v>0</v>
      </c>
      <c r="R579" s="306">
        <f t="shared" ca="1" si="252"/>
        <v>0</v>
      </c>
      <c r="S579" s="307">
        <f t="shared" ca="1" si="253"/>
        <v>3.0118999999999994</v>
      </c>
      <c r="T579" s="304">
        <f t="shared" ca="1" si="233"/>
        <v>29.546738999999995</v>
      </c>
      <c r="U579" s="311">
        <f t="shared" ca="1" si="234"/>
        <v>0</v>
      </c>
      <c r="V579" s="306">
        <f t="shared" ca="1" si="235"/>
        <v>1.2259743742834148</v>
      </c>
      <c r="W579" s="304">
        <f t="shared" ca="1" si="236"/>
        <v>26.587746637564543</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0.9742525618390161</v>
      </c>
      <c r="AH579" s="304">
        <f t="shared" ca="1" si="260"/>
        <v>-8.8275404224521505</v>
      </c>
    </row>
    <row r="580" spans="1:34" x14ac:dyDescent="0.2">
      <c r="A580" s="347">
        <f t="shared" ca="1" si="238"/>
        <v>1E-4</v>
      </c>
      <c r="B580" s="304">
        <f t="shared" ca="1" si="239"/>
        <v>32.619200000000809</v>
      </c>
      <c r="D580" s="306">
        <f t="shared" ca="1" si="240"/>
        <v>-0.36100991439610952</v>
      </c>
      <c r="E580" s="307">
        <f t="shared" ca="1" si="241"/>
        <v>-0.98981877420723308</v>
      </c>
      <c r="F580" s="304">
        <f t="shared" ca="1" si="242"/>
        <v>1.0535982934996599</v>
      </c>
      <c r="G580" s="306">
        <f t="shared" ca="1" si="243"/>
        <v>4.2160224624334806</v>
      </c>
      <c r="H580" s="307">
        <f t="shared" ca="1" si="244"/>
        <v>-103.00668995090402</v>
      </c>
      <c r="I580" s="304">
        <f t="shared" ca="1" si="245"/>
        <v>103.09293389968788</v>
      </c>
      <c r="J580" s="306">
        <f t="shared" ca="1" si="246"/>
        <v>368.11247718340587</v>
      </c>
      <c r="K580" s="307">
        <f t="shared" ca="1" si="247"/>
        <v>-7.9612143385287304</v>
      </c>
      <c r="L580" s="304">
        <f t="shared" ref="L580:L643" ca="1" si="261">SQRT(pos_x^2+pos_z^2)</f>
        <v>368.19855620554449</v>
      </c>
      <c r="M580" s="306">
        <f t="shared" ca="1" si="248"/>
        <v>-1.5298895608748941</v>
      </c>
      <c r="N580" s="304">
        <f t="shared" ca="1" si="249"/>
        <v>-87.656214959254271</v>
      </c>
      <c r="P580" s="310">
        <f t="shared" ca="1" si="250"/>
        <v>23</v>
      </c>
      <c r="Q580" s="304">
        <f t="shared" ca="1" si="251"/>
        <v>0</v>
      </c>
      <c r="R580" s="306">
        <f t="shared" ca="1" si="252"/>
        <v>0</v>
      </c>
      <c r="S580" s="307">
        <f t="shared" ca="1" si="253"/>
        <v>3.0118999999999994</v>
      </c>
      <c r="T580" s="304">
        <f t="shared" ref="T580:T643" ca="1" si="262">m*g</f>
        <v>29.546738999999995</v>
      </c>
      <c r="U580" s="311">
        <f t="shared" ref="U580:U643" ca="1" si="263">IF(pos_xz&lt;L_rampe,Poids*COS(Beta),0)</f>
        <v>0</v>
      </c>
      <c r="V580" s="306">
        <f t="shared" ref="V580:V643" ca="1" si="264">Rho_moyen*(20000-Alt_rampe-pos_z)/(20000+Alt_rampe+pos_z)</f>
        <v>1.2259756371192809</v>
      </c>
      <c r="W580" s="304">
        <f t="shared" ref="W580:W643" ca="1" si="265">1/2*Rho*Sref*Cx*vit_xz^2</f>
        <v>26.587824275629448</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0.97422694048754366</v>
      </c>
      <c r="AH580" s="304">
        <f t="shared" ca="1" si="260"/>
        <v>-8.8275661999284658</v>
      </c>
    </row>
    <row r="581" spans="1:34" x14ac:dyDescent="0.2">
      <c r="A581" s="347">
        <f t="shared" ref="A581:A644" ca="1" si="267">IF(B580+0.01&lt;=T_ini+ROUNDUP(Temps_fin_propu,0), 0.01, IF(K580&gt;0, 0.1, 0.0001))</f>
        <v>1E-4</v>
      </c>
      <c r="B581" s="304">
        <f t="shared" ref="B581:B644" ca="1" si="268">B580+pas</f>
        <v>32.619300000000813</v>
      </c>
      <c r="D581" s="306">
        <f t="shared" ref="D581:D644" ca="1" si="269">IF(AND(L580&lt;L_rampe,Poussee&lt;Poids*SIN(M580)),0,(-W580+Poussee)/m*COS(M580)-U580/m*SIN(M580))</f>
        <v>-0.36100753617689557</v>
      </c>
      <c r="E581" s="307">
        <f t="shared" ref="E581:E644" ca="1" si="270">IF(AND(L580&lt;L_rampe,Poussee&lt;Poids*SIN(M580)),0,(-W580+Poussee)/m*SIN(M580)+U580/m*COS(M580)-Poids/m)</f>
        <v>-0.98979287817894068</v>
      </c>
      <c r="F581" s="304">
        <f t="shared" ref="F581:F644" ca="1" si="271">SQRT(acc_x^2+acc_z^2)</f>
        <v>1.0535731502227379</v>
      </c>
      <c r="G581" s="306">
        <f t="shared" ref="G581:G644" ca="1" si="272">G580+acc_x*pas</f>
        <v>4.215986361679863</v>
      </c>
      <c r="H581" s="307">
        <f t="shared" ref="H581:H644" ca="1" si="273">H580+acc_z*pas</f>
        <v>-103.00678893019183</v>
      </c>
      <c r="I581" s="304">
        <f t="shared" ref="I581:I644" ca="1" si="274">SQRT(vit_x^2+vit_z^2)</f>
        <v>103.09303131982763</v>
      </c>
      <c r="J581" s="306">
        <f t="shared" ref="J581:J644" ca="1" si="275">J580+0.5*(vit_x+G580)*pas*(K580&gt;=0)</f>
        <v>368.11247718340587</v>
      </c>
      <c r="K581" s="307">
        <f t="shared" ref="K581:K644" ca="1" si="276">K580+0.5*(vit_z+H580)*pas</f>
        <v>-7.9715150124727856</v>
      </c>
      <c r="L581" s="304">
        <f t="shared" ca="1" si="261"/>
        <v>368.19877907143803</v>
      </c>
      <c r="M581" s="306">
        <f t="shared" ref="M581:M644" ca="1" si="277">IF(AND(L580&gt;L_rampe,G581&gt;0),ATAN2(G581,H581),$M$4)</f>
        <v>-1.529889950021919</v>
      </c>
      <c r="N581" s="304">
        <f t="shared" ref="N581:N644" ca="1" si="278">DEGREES(Beta)</f>
        <v>-87.6562372557364</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3.0118999999999994</v>
      </c>
      <c r="T581" s="304">
        <f t="shared" ca="1" si="262"/>
        <v>29.546738999999995</v>
      </c>
      <c r="U581" s="311">
        <f t="shared" ca="1" si="263"/>
        <v>0</v>
      </c>
      <c r="V581" s="306">
        <f t="shared" ca="1" si="264"/>
        <v>1.2259768999576619</v>
      </c>
      <c r="W581" s="304">
        <f t="shared" ca="1" si="265"/>
        <v>26.587901912578371</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0.97420131950348754</v>
      </c>
      <c r="AH581" s="304">
        <f t="shared" ref="AH581:AH644" ca="1" si="289">IF(AND(L580&lt;L_rampe,Poussee&lt;Poids*SIN(M580)), g*SIN(M580), (-W580+Poussee)/m)</f>
        <v>-8.827591977034249</v>
      </c>
    </row>
    <row r="582" spans="1:34" x14ac:dyDescent="0.2">
      <c r="A582" s="347">
        <f t="shared" ca="1" si="267"/>
        <v>1E-4</v>
      </c>
      <c r="B582" s="304">
        <f t="shared" ca="1" si="268"/>
        <v>32.619400000000816</v>
      </c>
      <c r="D582" s="306">
        <f t="shared" ca="1" si="269"/>
        <v>-0.36100515795830806</v>
      </c>
      <c r="E582" s="307">
        <f t="shared" ca="1" si="270"/>
        <v>-0.98976698252285011</v>
      </c>
      <c r="F582" s="304">
        <f t="shared" ca="1" si="271"/>
        <v>1.0535480073375352</v>
      </c>
      <c r="G582" s="306">
        <f t="shared" ca="1" si="272"/>
        <v>4.2159502611640676</v>
      </c>
      <c r="H582" s="307">
        <f t="shared" ca="1" si="273"/>
        <v>-103.00688790689009</v>
      </c>
      <c r="I582" s="304">
        <f t="shared" ca="1" si="274"/>
        <v>103.09312873740534</v>
      </c>
      <c r="J582" s="306">
        <f t="shared" ca="1" si="275"/>
        <v>368.11247718340587</v>
      </c>
      <c r="K582" s="307">
        <f t="shared" ca="1" si="276"/>
        <v>-7.9818156963146398</v>
      </c>
      <c r="L582" s="304">
        <f t="shared" ca="1" si="261"/>
        <v>368.19900222558107</v>
      </c>
      <c r="M582" s="306">
        <f t="shared" ca="1" si="277"/>
        <v>-1.5298903391648762</v>
      </c>
      <c r="N582" s="304">
        <f t="shared" ca="1" si="278"/>
        <v>-87.656259551985471</v>
      </c>
      <c r="P582" s="310">
        <f t="shared" ca="1" si="279"/>
        <v>23</v>
      </c>
      <c r="Q582" s="304">
        <f t="shared" ca="1" si="280"/>
        <v>0</v>
      </c>
      <c r="R582" s="306">
        <f t="shared" ca="1" si="281"/>
        <v>0</v>
      </c>
      <c r="S582" s="307">
        <f t="shared" ca="1" si="282"/>
        <v>3.0118999999999994</v>
      </c>
      <c r="T582" s="304">
        <f t="shared" ca="1" si="262"/>
        <v>29.546738999999995</v>
      </c>
      <c r="U582" s="311">
        <f t="shared" ca="1" si="263"/>
        <v>0</v>
      </c>
      <c r="V582" s="306">
        <f t="shared" ca="1" si="264"/>
        <v>1.2259781627985578</v>
      </c>
      <c r="W582" s="304">
        <f t="shared" ca="1" si="265"/>
        <v>26.587979548411322</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0.97417569888683886</v>
      </c>
      <c r="AH582" s="304">
        <f t="shared" ca="1" si="289"/>
        <v>-8.8276177537695055</v>
      </c>
    </row>
    <row r="583" spans="1:34" x14ac:dyDescent="0.2">
      <c r="A583" s="347">
        <f t="shared" ca="1" si="267"/>
        <v>1E-4</v>
      </c>
      <c r="B583" s="304">
        <f t="shared" ca="1" si="268"/>
        <v>32.619500000000819</v>
      </c>
      <c r="D583" s="306">
        <f t="shared" ca="1" si="269"/>
        <v>-0.36100277974034628</v>
      </c>
      <c r="E583" s="307">
        <f t="shared" ca="1" si="270"/>
        <v>-0.98974108723895071</v>
      </c>
      <c r="F583" s="304">
        <f t="shared" ca="1" si="271"/>
        <v>1.0535228648440418</v>
      </c>
      <c r="G583" s="306">
        <f t="shared" ca="1" si="272"/>
        <v>4.2159141608860935</v>
      </c>
      <c r="H583" s="307">
        <f t="shared" ca="1" si="273"/>
        <v>-103.00698688099881</v>
      </c>
      <c r="I583" s="304">
        <f t="shared" ca="1" si="274"/>
        <v>103.093226152421</v>
      </c>
      <c r="J583" s="306">
        <f t="shared" ca="1" si="275"/>
        <v>368.11247718340587</v>
      </c>
      <c r="K583" s="307">
        <f t="shared" ca="1" si="276"/>
        <v>-7.9921163900540346</v>
      </c>
      <c r="L583" s="304">
        <f t="shared" ca="1" si="261"/>
        <v>368.19922566797408</v>
      </c>
      <c r="M583" s="306">
        <f t="shared" ca="1" si="277"/>
        <v>-1.5298907283037657</v>
      </c>
      <c r="N583" s="304">
        <f t="shared" ca="1" si="278"/>
        <v>-87.656281848001498</v>
      </c>
      <c r="P583" s="310">
        <f t="shared" ca="1" si="279"/>
        <v>23</v>
      </c>
      <c r="Q583" s="304">
        <f t="shared" ca="1" si="280"/>
        <v>0</v>
      </c>
      <c r="R583" s="306">
        <f t="shared" ca="1" si="281"/>
        <v>0</v>
      </c>
      <c r="S583" s="307">
        <f t="shared" ca="1" si="282"/>
        <v>3.0118999999999994</v>
      </c>
      <c r="T583" s="304">
        <f t="shared" ca="1" si="262"/>
        <v>29.546738999999995</v>
      </c>
      <c r="U583" s="311">
        <f t="shared" ca="1" si="263"/>
        <v>0</v>
      </c>
      <c r="V583" s="306">
        <f t="shared" ca="1" si="264"/>
        <v>1.225979425641968</v>
      </c>
      <c r="W583" s="304">
        <f t="shared" ca="1" si="265"/>
        <v>26.588057183128289</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0.97415007863759406</v>
      </c>
      <c r="AH583" s="304">
        <f t="shared" ca="1" si="289"/>
        <v>-8.8276435301342442</v>
      </c>
    </row>
    <row r="584" spans="1:34" x14ac:dyDescent="0.2">
      <c r="A584" s="347">
        <f t="shared" ca="1" si="267"/>
        <v>1E-4</v>
      </c>
      <c r="B584" s="304">
        <f t="shared" ca="1" si="268"/>
        <v>32.619600000000823</v>
      </c>
      <c r="D584" s="306">
        <f t="shared" ca="1" si="269"/>
        <v>-0.36100040152301038</v>
      </c>
      <c r="E584" s="307">
        <f t="shared" ca="1" si="270"/>
        <v>-0.98971519232725491</v>
      </c>
      <c r="F584" s="304">
        <f t="shared" ca="1" si="271"/>
        <v>1.0534977227422706</v>
      </c>
      <c r="G584" s="306">
        <f t="shared" ca="1" si="272"/>
        <v>4.2158780608459416</v>
      </c>
      <c r="H584" s="307">
        <f t="shared" ca="1" si="273"/>
        <v>-103.00708585251805</v>
      </c>
      <c r="I584" s="304">
        <f t="shared" ca="1" si="274"/>
        <v>103.09332356487468</v>
      </c>
      <c r="J584" s="306">
        <f t="shared" ca="1" si="275"/>
        <v>368.11247718340587</v>
      </c>
      <c r="K584" s="307">
        <f t="shared" ca="1" si="276"/>
        <v>-8.0024170936907097</v>
      </c>
      <c r="L584" s="304">
        <f t="shared" ca="1" si="261"/>
        <v>368.19944939861728</v>
      </c>
      <c r="M584" s="306">
        <f t="shared" ca="1" si="277"/>
        <v>-1.5298911174385879</v>
      </c>
      <c r="N584" s="304">
        <f t="shared" ca="1" si="278"/>
        <v>-87.656304143784467</v>
      </c>
      <c r="P584" s="310">
        <f t="shared" ca="1" si="279"/>
        <v>23</v>
      </c>
      <c r="Q584" s="304">
        <f t="shared" ca="1" si="280"/>
        <v>0</v>
      </c>
      <c r="R584" s="306">
        <f t="shared" ca="1" si="281"/>
        <v>0</v>
      </c>
      <c r="S584" s="307">
        <f t="shared" ca="1" si="282"/>
        <v>3.0118999999999994</v>
      </c>
      <c r="T584" s="304">
        <f t="shared" ca="1" si="262"/>
        <v>29.546738999999995</v>
      </c>
      <c r="U584" s="311">
        <f t="shared" ca="1" si="263"/>
        <v>0</v>
      </c>
      <c r="V584" s="306">
        <f t="shared" ca="1" si="264"/>
        <v>1.2259806884878934</v>
      </c>
      <c r="W584" s="304">
        <f t="shared" ca="1" si="265"/>
        <v>26.588134816729315</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0.97412445875576026</v>
      </c>
      <c r="AH584" s="304">
        <f t="shared" ca="1" si="289"/>
        <v>-8.8276693061284544</v>
      </c>
    </row>
    <row r="585" spans="1:34" x14ac:dyDescent="0.2">
      <c r="A585" s="347">
        <f t="shared" ca="1" si="267"/>
        <v>1E-4</v>
      </c>
      <c r="B585" s="304">
        <f t="shared" ca="1" si="268"/>
        <v>32.619700000000826</v>
      </c>
      <c r="D585" s="306">
        <f t="shared" ca="1" si="269"/>
        <v>-0.36099802330630021</v>
      </c>
      <c r="E585" s="307">
        <f t="shared" ca="1" si="270"/>
        <v>-0.98968929778773784</v>
      </c>
      <c r="F585" s="304">
        <f t="shared" ca="1" si="271"/>
        <v>1.0534725810321983</v>
      </c>
      <c r="G585" s="306">
        <f t="shared" ca="1" si="272"/>
        <v>4.2158419610436111</v>
      </c>
      <c r="H585" s="307">
        <f t="shared" ca="1" si="273"/>
        <v>-103.00718482144782</v>
      </c>
      <c r="I585" s="304">
        <f t="shared" ca="1" si="274"/>
        <v>103.09342097476642</v>
      </c>
      <c r="J585" s="306">
        <f t="shared" ca="1" si="275"/>
        <v>368.11247718340587</v>
      </c>
      <c r="K585" s="307">
        <f t="shared" ca="1" si="276"/>
        <v>-8.0127178072244085</v>
      </c>
      <c r="L585" s="304">
        <f t="shared" ca="1" si="261"/>
        <v>368.19967341751095</v>
      </c>
      <c r="M585" s="306">
        <f t="shared" ca="1" si="277"/>
        <v>-1.5298915065693426</v>
      </c>
      <c r="N585" s="304">
        <f t="shared" ca="1" si="278"/>
        <v>-87.656326439334393</v>
      </c>
      <c r="P585" s="310">
        <f t="shared" ca="1" si="279"/>
        <v>23</v>
      </c>
      <c r="Q585" s="304">
        <f t="shared" ca="1" si="280"/>
        <v>0</v>
      </c>
      <c r="R585" s="306">
        <f t="shared" ca="1" si="281"/>
        <v>0</v>
      </c>
      <c r="S585" s="307">
        <f t="shared" ca="1" si="282"/>
        <v>3.0118999999999994</v>
      </c>
      <c r="T585" s="304">
        <f t="shared" ca="1" si="262"/>
        <v>29.546738999999995</v>
      </c>
      <c r="U585" s="311">
        <f t="shared" ca="1" si="263"/>
        <v>0</v>
      </c>
      <c r="V585" s="306">
        <f t="shared" ca="1" si="264"/>
        <v>1.2259819513363333</v>
      </c>
      <c r="W585" s="304">
        <f t="shared" ca="1" si="265"/>
        <v>26.588212449214382</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0.9740988392413179</v>
      </c>
      <c r="AH585" s="304">
        <f t="shared" ca="1" si="289"/>
        <v>-8.8276950817521573</v>
      </c>
    </row>
    <row r="586" spans="1:34" x14ac:dyDescent="0.2">
      <c r="A586" s="347">
        <f t="shared" ca="1" si="267"/>
        <v>1E-4</v>
      </c>
      <c r="B586" s="304">
        <f t="shared" ca="1" si="268"/>
        <v>32.619800000000829</v>
      </c>
      <c r="D586" s="306">
        <f t="shared" ca="1" si="269"/>
        <v>-0.36099564509021592</v>
      </c>
      <c r="E586" s="307">
        <f t="shared" ca="1" si="270"/>
        <v>-0.98966340362041549</v>
      </c>
      <c r="F586" s="304">
        <f t="shared" ca="1" si="271"/>
        <v>1.0534474397138409</v>
      </c>
      <c r="G586" s="306">
        <f t="shared" ca="1" si="272"/>
        <v>4.2158058614791019</v>
      </c>
      <c r="H586" s="307">
        <f t="shared" ca="1" si="273"/>
        <v>-103.00728378778818</v>
      </c>
      <c r="I586" s="304">
        <f t="shared" ca="1" si="274"/>
        <v>103.09351838209624</v>
      </c>
      <c r="J586" s="306">
        <f t="shared" ca="1" si="275"/>
        <v>368.11247718340587</v>
      </c>
      <c r="K586" s="307">
        <f t="shared" ca="1" si="276"/>
        <v>-8.0230185306548698</v>
      </c>
      <c r="L586" s="304">
        <f t="shared" ca="1" si="261"/>
        <v>368.1998977246555</v>
      </c>
      <c r="M586" s="306">
        <f t="shared" ca="1" si="277"/>
        <v>-1.5298918956960299</v>
      </c>
      <c r="N586" s="304">
        <f t="shared" ca="1" si="278"/>
        <v>-87.656348734651274</v>
      </c>
      <c r="P586" s="310">
        <f t="shared" ca="1" si="279"/>
        <v>23</v>
      </c>
      <c r="Q586" s="304">
        <f t="shared" ca="1" si="280"/>
        <v>0</v>
      </c>
      <c r="R586" s="306">
        <f t="shared" ca="1" si="281"/>
        <v>0</v>
      </c>
      <c r="S586" s="307">
        <f t="shared" ca="1" si="282"/>
        <v>3.0118999999999994</v>
      </c>
      <c r="T586" s="304">
        <f t="shared" ca="1" si="262"/>
        <v>29.546738999999995</v>
      </c>
      <c r="U586" s="311">
        <f t="shared" ca="1" si="263"/>
        <v>0</v>
      </c>
      <c r="V586" s="306">
        <f t="shared" ca="1" si="264"/>
        <v>1.2259832141872873</v>
      </c>
      <c r="W586" s="304">
        <f t="shared" ca="1" si="265"/>
        <v>26.588290080583509</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0.97407322009427943</v>
      </c>
      <c r="AH586" s="304">
        <f t="shared" ca="1" si="289"/>
        <v>-8.8277208570053407</v>
      </c>
    </row>
    <row r="587" spans="1:34" x14ac:dyDescent="0.2">
      <c r="A587" s="347">
        <f t="shared" ca="1" si="267"/>
        <v>1E-4</v>
      </c>
      <c r="B587" s="304">
        <f t="shared" ca="1" si="268"/>
        <v>32.619900000000833</v>
      </c>
      <c r="D587" s="306">
        <f t="shared" ca="1" si="269"/>
        <v>-0.36099326687475863</v>
      </c>
      <c r="E587" s="307">
        <f t="shared" ca="1" si="270"/>
        <v>-0.98963750982527543</v>
      </c>
      <c r="F587" s="304">
        <f t="shared" ca="1" si="271"/>
        <v>1.0534222987871877</v>
      </c>
      <c r="G587" s="306">
        <f t="shared" ca="1" si="272"/>
        <v>4.2157697621524139</v>
      </c>
      <c r="H587" s="307">
        <f t="shared" ca="1" si="273"/>
        <v>-103.00738275153917</v>
      </c>
      <c r="I587" s="304">
        <f t="shared" ca="1" si="274"/>
        <v>103.09361578686416</v>
      </c>
      <c r="J587" s="306">
        <f t="shared" ca="1" si="275"/>
        <v>368.11247718340587</v>
      </c>
      <c r="K587" s="307">
        <f t="shared" ca="1" si="276"/>
        <v>-8.033319263981836</v>
      </c>
      <c r="L587" s="304">
        <f t="shared" ca="1" si="261"/>
        <v>368.20012232005109</v>
      </c>
      <c r="M587" s="306">
        <f t="shared" ca="1" si="277"/>
        <v>-1.5298922848186498</v>
      </c>
      <c r="N587" s="304">
        <f t="shared" ca="1" si="278"/>
        <v>-87.656371029735098</v>
      </c>
      <c r="P587" s="310">
        <f t="shared" ca="1" si="279"/>
        <v>23</v>
      </c>
      <c r="Q587" s="304">
        <f t="shared" ca="1" si="280"/>
        <v>0</v>
      </c>
      <c r="R587" s="306">
        <f t="shared" ca="1" si="281"/>
        <v>0</v>
      </c>
      <c r="S587" s="307">
        <f t="shared" ca="1" si="282"/>
        <v>3.0118999999999994</v>
      </c>
      <c r="T587" s="304">
        <f t="shared" ca="1" si="262"/>
        <v>29.546738999999995</v>
      </c>
      <c r="U587" s="311">
        <f t="shared" ca="1" si="263"/>
        <v>0</v>
      </c>
      <c r="V587" s="306">
        <f t="shared" ca="1" si="264"/>
        <v>1.2259844770407566</v>
      </c>
      <c r="W587" s="304">
        <f t="shared" ca="1" si="265"/>
        <v>26.58836771083671</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0.97404760131463597</v>
      </c>
      <c r="AH587" s="304">
        <f t="shared" ca="1" si="289"/>
        <v>-8.8277466318880151</v>
      </c>
    </row>
    <row r="588" spans="1:34" x14ac:dyDescent="0.2">
      <c r="A588" s="347">
        <f t="shared" ca="1" si="267"/>
        <v>1E-4</v>
      </c>
      <c r="B588" s="304">
        <f t="shared" ca="1" si="268"/>
        <v>32.620000000000836</v>
      </c>
      <c r="D588" s="306">
        <f t="shared" ca="1" si="269"/>
        <v>-0.36099088865992929</v>
      </c>
      <c r="E588" s="307">
        <f t="shared" ca="1" si="270"/>
        <v>-0.9896116164023141</v>
      </c>
      <c r="F588" s="304">
        <f t="shared" ca="1" si="271"/>
        <v>1.0533971582522359</v>
      </c>
      <c r="G588" s="306">
        <f t="shared" ca="1" si="272"/>
        <v>4.2157336630635482</v>
      </c>
      <c r="H588" s="307">
        <f t="shared" ca="1" si="273"/>
        <v>-103.00748171270081</v>
      </c>
      <c r="I588" s="304">
        <f t="shared" ca="1" si="274"/>
        <v>103.09371318907026</v>
      </c>
      <c r="J588" s="306">
        <f t="shared" ca="1" si="275"/>
        <v>368.11247718340587</v>
      </c>
      <c r="K588" s="307">
        <f t="shared" ca="1" si="276"/>
        <v>-8.0436200072050479</v>
      </c>
      <c r="L588" s="304">
        <f t="shared" ca="1" si="261"/>
        <v>368.20034720369813</v>
      </c>
      <c r="M588" s="306">
        <f t="shared" ca="1" si="277"/>
        <v>-1.5298926739372025</v>
      </c>
      <c r="N588" s="304">
        <f t="shared" ca="1" si="278"/>
        <v>-87.656393324585906</v>
      </c>
      <c r="P588" s="310">
        <f t="shared" ca="1" si="279"/>
        <v>23</v>
      </c>
      <c r="Q588" s="304">
        <f t="shared" ca="1" si="280"/>
        <v>0</v>
      </c>
      <c r="R588" s="306">
        <f t="shared" ca="1" si="281"/>
        <v>0</v>
      </c>
      <c r="S588" s="307">
        <f t="shared" ca="1" si="282"/>
        <v>3.0118999999999994</v>
      </c>
      <c r="T588" s="304">
        <f t="shared" ca="1" si="262"/>
        <v>29.546738999999995</v>
      </c>
      <c r="U588" s="311">
        <f t="shared" ca="1" si="263"/>
        <v>0</v>
      </c>
      <c r="V588" s="306">
        <f t="shared" ca="1" si="264"/>
        <v>1.2259857398967402</v>
      </c>
      <c r="W588" s="304">
        <f t="shared" ca="1" si="265"/>
        <v>26.588445339973998</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0.97402198290237862</v>
      </c>
      <c r="AH588" s="304">
        <f t="shared" ca="1" si="289"/>
        <v>-8.8277724064001841</v>
      </c>
    </row>
    <row r="589" spans="1:34" x14ac:dyDescent="0.2">
      <c r="A589" s="347">
        <f t="shared" ca="1" si="267"/>
        <v>1E-4</v>
      </c>
      <c r="B589" s="304">
        <f t="shared" ca="1" si="268"/>
        <v>32.620100000000839</v>
      </c>
      <c r="D589" s="306">
        <f t="shared" ca="1" si="269"/>
        <v>-0.36098851044572683</v>
      </c>
      <c r="E589" s="307">
        <f t="shared" ca="1" si="270"/>
        <v>-0.98958572335152795</v>
      </c>
      <c r="F589" s="304">
        <f t="shared" ca="1" si="271"/>
        <v>1.053372018108983</v>
      </c>
      <c r="G589" s="306">
        <f t="shared" ca="1" si="272"/>
        <v>4.2156975642125039</v>
      </c>
      <c r="H589" s="307">
        <f t="shared" ca="1" si="273"/>
        <v>-103.00758067127315</v>
      </c>
      <c r="I589" s="304">
        <f t="shared" ca="1" si="274"/>
        <v>103.09381058871455</v>
      </c>
      <c r="J589" s="306">
        <f t="shared" ca="1" si="275"/>
        <v>368.11247718340587</v>
      </c>
      <c r="K589" s="307">
        <f t="shared" ca="1" si="276"/>
        <v>-8.053920760324246</v>
      </c>
      <c r="L589" s="304">
        <f t="shared" ca="1" si="261"/>
        <v>368.20057237559683</v>
      </c>
      <c r="M589" s="306">
        <f t="shared" ca="1" si="277"/>
        <v>-1.529893063051688</v>
      </c>
      <c r="N589" s="304">
        <f t="shared" ca="1" si="278"/>
        <v>-87.656415619203671</v>
      </c>
      <c r="P589" s="310">
        <f t="shared" ca="1" si="279"/>
        <v>23</v>
      </c>
      <c r="Q589" s="304">
        <f t="shared" ca="1" si="280"/>
        <v>0</v>
      </c>
      <c r="R589" s="306">
        <f t="shared" ca="1" si="281"/>
        <v>0</v>
      </c>
      <c r="S589" s="307">
        <f t="shared" ca="1" si="282"/>
        <v>3.0118999999999994</v>
      </c>
      <c r="T589" s="304">
        <f t="shared" ca="1" si="262"/>
        <v>29.546738999999995</v>
      </c>
      <c r="U589" s="311">
        <f t="shared" ca="1" si="263"/>
        <v>0</v>
      </c>
      <c r="V589" s="306">
        <f t="shared" ca="1" si="264"/>
        <v>1.2259870027552389</v>
      </c>
      <c r="W589" s="304">
        <f t="shared" ca="1" si="265"/>
        <v>26.588522967995385</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0.97399636485750918</v>
      </c>
      <c r="AH589" s="304">
        <f t="shared" ca="1" si="289"/>
        <v>-8.8277981805418513</v>
      </c>
    </row>
    <row r="590" spans="1:34" x14ac:dyDescent="0.2">
      <c r="A590" s="347">
        <f t="shared" ca="1" si="267"/>
        <v>1E-4</v>
      </c>
      <c r="B590" s="304">
        <f t="shared" ca="1" si="268"/>
        <v>32.620200000000843</v>
      </c>
      <c r="D590" s="306">
        <f t="shared" ca="1" si="269"/>
        <v>-0.3609861322321522</v>
      </c>
      <c r="E590" s="307">
        <f t="shared" ca="1" si="270"/>
        <v>-0.98955983067291342</v>
      </c>
      <c r="F590" s="304">
        <f t="shared" ca="1" si="271"/>
        <v>1.053346878357426</v>
      </c>
      <c r="G590" s="306">
        <f t="shared" ca="1" si="272"/>
        <v>4.2156614655992808</v>
      </c>
      <c r="H590" s="307">
        <f t="shared" ca="1" si="273"/>
        <v>-103.00767962725621</v>
      </c>
      <c r="I590" s="304">
        <f t="shared" ca="1" si="274"/>
        <v>103.09390798579706</v>
      </c>
      <c r="J590" s="306">
        <f t="shared" ca="1" si="275"/>
        <v>368.11247718340587</v>
      </c>
      <c r="K590" s="307">
        <f t="shared" ca="1" si="276"/>
        <v>-8.0642215233391727</v>
      </c>
      <c r="L590" s="304">
        <f t="shared" ca="1" si="261"/>
        <v>368.20079783574749</v>
      </c>
      <c r="M590" s="306">
        <f t="shared" ca="1" si="277"/>
        <v>-1.5298934521621064</v>
      </c>
      <c r="N590" s="304">
        <f t="shared" ca="1" si="278"/>
        <v>-87.656437913588405</v>
      </c>
      <c r="P590" s="310">
        <f t="shared" ca="1" si="279"/>
        <v>23</v>
      </c>
      <c r="Q590" s="304">
        <f t="shared" ca="1" si="280"/>
        <v>0</v>
      </c>
      <c r="R590" s="306">
        <f t="shared" ca="1" si="281"/>
        <v>0</v>
      </c>
      <c r="S590" s="307">
        <f t="shared" ca="1" si="282"/>
        <v>3.0118999999999994</v>
      </c>
      <c r="T590" s="304">
        <f t="shared" ca="1" si="262"/>
        <v>29.546738999999995</v>
      </c>
      <c r="U590" s="311">
        <f t="shared" ca="1" si="263"/>
        <v>0</v>
      </c>
      <c r="V590" s="306">
        <f t="shared" ca="1" si="264"/>
        <v>1.2259882656162517</v>
      </c>
      <c r="W590" s="304">
        <f t="shared" ca="1" si="265"/>
        <v>26.588600594900878</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0.97397074718002052</v>
      </c>
      <c r="AH590" s="304">
        <f t="shared" ca="1" si="289"/>
        <v>-8.8278239543130219</v>
      </c>
    </row>
    <row r="591" spans="1:34" x14ac:dyDescent="0.2">
      <c r="A591" s="347">
        <f t="shared" ca="1" si="267"/>
        <v>1E-4</v>
      </c>
      <c r="B591" s="304">
        <f t="shared" ca="1" si="268"/>
        <v>32.620300000000846</v>
      </c>
      <c r="D591" s="306">
        <f t="shared" ca="1" si="269"/>
        <v>-0.36098375401920624</v>
      </c>
      <c r="E591" s="307">
        <f t="shared" ca="1" si="270"/>
        <v>-0.98953393836646519</v>
      </c>
      <c r="F591" s="304">
        <f t="shared" ca="1" si="271"/>
        <v>1.0533217389975611</v>
      </c>
      <c r="G591" s="306">
        <f t="shared" ca="1" si="272"/>
        <v>4.215625367223879</v>
      </c>
      <c r="H591" s="307">
        <f t="shared" ca="1" si="273"/>
        <v>-103.00777858065004</v>
      </c>
      <c r="I591" s="304">
        <f t="shared" ca="1" si="274"/>
        <v>103.09400538031785</v>
      </c>
      <c r="J591" s="306">
        <f t="shared" ca="1" si="275"/>
        <v>368.11247718340587</v>
      </c>
      <c r="K591" s="307">
        <f t="shared" ca="1" si="276"/>
        <v>-8.0745222962495689</v>
      </c>
      <c r="L591" s="304">
        <f t="shared" ca="1" si="261"/>
        <v>368.20102358415051</v>
      </c>
      <c r="M591" s="306">
        <f t="shared" ca="1" si="277"/>
        <v>-1.5298938412684575</v>
      </c>
      <c r="N591" s="304">
        <f t="shared" ca="1" si="278"/>
        <v>-87.65646020774011</v>
      </c>
      <c r="P591" s="310">
        <f t="shared" ca="1" si="279"/>
        <v>23</v>
      </c>
      <c r="Q591" s="304">
        <f t="shared" ca="1" si="280"/>
        <v>0</v>
      </c>
      <c r="R591" s="306">
        <f t="shared" ca="1" si="281"/>
        <v>0</v>
      </c>
      <c r="S591" s="307">
        <f t="shared" ca="1" si="282"/>
        <v>3.0118999999999994</v>
      </c>
      <c r="T591" s="304">
        <f t="shared" ca="1" si="262"/>
        <v>29.546738999999995</v>
      </c>
      <c r="U591" s="311">
        <f t="shared" ca="1" si="263"/>
        <v>0</v>
      </c>
      <c r="V591" s="306">
        <f t="shared" ca="1" si="264"/>
        <v>1.2259895284797795</v>
      </c>
      <c r="W591" s="304">
        <f t="shared" ca="1" si="265"/>
        <v>26.588678220690507</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0.97394512986991089</v>
      </c>
      <c r="AH591" s="304">
        <f t="shared" ca="1" si="289"/>
        <v>-8.8278497277136978</v>
      </c>
    </row>
    <row r="592" spans="1:34" x14ac:dyDescent="0.2">
      <c r="A592" s="347">
        <f t="shared" ca="1" si="267"/>
        <v>1E-4</v>
      </c>
      <c r="B592" s="304">
        <f t="shared" ca="1" si="268"/>
        <v>32.620400000000849</v>
      </c>
      <c r="D592" s="306">
        <f t="shared" ca="1" si="269"/>
        <v>-0.3609813758068901</v>
      </c>
      <c r="E592" s="307">
        <f t="shared" ca="1" si="270"/>
        <v>-0.98950804643217793</v>
      </c>
      <c r="F592" s="304">
        <f t="shared" ca="1" si="271"/>
        <v>1.0532966000293842</v>
      </c>
      <c r="G592" s="306">
        <f t="shared" ca="1" si="272"/>
        <v>4.2155892690862986</v>
      </c>
      <c r="H592" s="307">
        <f t="shared" ca="1" si="273"/>
        <v>-103.00787753145468</v>
      </c>
      <c r="I592" s="304">
        <f t="shared" ca="1" si="274"/>
        <v>103.09410277227694</v>
      </c>
      <c r="J592" s="306">
        <f t="shared" ca="1" si="275"/>
        <v>368.11247718340587</v>
      </c>
      <c r="K592" s="307">
        <f t="shared" ca="1" si="276"/>
        <v>-8.0848230790551749</v>
      </c>
      <c r="L592" s="304">
        <f t="shared" ca="1" si="261"/>
        <v>368.2012496208061</v>
      </c>
      <c r="M592" s="306">
        <f t="shared" ca="1" si="277"/>
        <v>-1.5298942303707415</v>
      </c>
      <c r="N592" s="304">
        <f t="shared" ca="1" si="278"/>
        <v>-87.656482501658772</v>
      </c>
      <c r="P592" s="310">
        <f t="shared" ca="1" si="279"/>
        <v>23</v>
      </c>
      <c r="Q592" s="304">
        <f t="shared" ca="1" si="280"/>
        <v>0</v>
      </c>
      <c r="R592" s="306">
        <f t="shared" ca="1" si="281"/>
        <v>0</v>
      </c>
      <c r="S592" s="307">
        <f t="shared" ca="1" si="282"/>
        <v>3.0118999999999994</v>
      </c>
      <c r="T592" s="304">
        <f t="shared" ca="1" si="262"/>
        <v>29.546738999999995</v>
      </c>
      <c r="U592" s="311">
        <f t="shared" ca="1" si="263"/>
        <v>0</v>
      </c>
      <c r="V592" s="306">
        <f t="shared" ca="1" si="264"/>
        <v>1.2259907913458212</v>
      </c>
      <c r="W592" s="304">
        <f t="shared" ca="1" si="265"/>
        <v>26.588755845364233</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0.97391951292717138</v>
      </c>
      <c r="AH592" s="304">
        <f t="shared" ca="1" si="289"/>
        <v>-8.8278755007438878</v>
      </c>
    </row>
    <row r="593" spans="1:34" x14ac:dyDescent="0.2">
      <c r="A593" s="347">
        <f t="shared" ca="1" si="267"/>
        <v>1E-4</v>
      </c>
      <c r="B593" s="304">
        <f t="shared" ca="1" si="268"/>
        <v>32.620500000000852</v>
      </c>
      <c r="D593" s="306">
        <f t="shared" ca="1" si="269"/>
        <v>-0.36097899759520391</v>
      </c>
      <c r="E593" s="307">
        <f t="shared" ca="1" si="270"/>
        <v>-0.98948215487006408</v>
      </c>
      <c r="F593" s="304">
        <f t="shared" ca="1" si="271"/>
        <v>1.0532714614529075</v>
      </c>
      <c r="G593" s="306">
        <f t="shared" ca="1" si="272"/>
        <v>4.2155531711865395</v>
      </c>
      <c r="H593" s="307">
        <f t="shared" ca="1" si="273"/>
        <v>-103.00797647967016</v>
      </c>
      <c r="I593" s="304">
        <f t="shared" ca="1" si="274"/>
        <v>103.09420016167438</v>
      </c>
      <c r="J593" s="306">
        <f t="shared" ca="1" si="275"/>
        <v>368.11247718340587</v>
      </c>
      <c r="K593" s="307">
        <f t="shared" ca="1" si="276"/>
        <v>-8.0951238717557317</v>
      </c>
      <c r="L593" s="304">
        <f t="shared" ca="1" si="261"/>
        <v>368.20147594571449</v>
      </c>
      <c r="M593" s="306">
        <f t="shared" ca="1" si="277"/>
        <v>-1.5298946194689587</v>
      </c>
      <c r="N593" s="304">
        <f t="shared" ca="1" si="278"/>
        <v>-87.656504795344432</v>
      </c>
      <c r="P593" s="310">
        <f t="shared" ca="1" si="279"/>
        <v>23</v>
      </c>
      <c r="Q593" s="304">
        <f t="shared" ca="1" si="280"/>
        <v>0</v>
      </c>
      <c r="R593" s="306">
        <f t="shared" ca="1" si="281"/>
        <v>0</v>
      </c>
      <c r="S593" s="307">
        <f t="shared" ca="1" si="282"/>
        <v>3.0118999999999994</v>
      </c>
      <c r="T593" s="304">
        <f t="shared" ca="1" si="262"/>
        <v>29.546738999999995</v>
      </c>
      <c r="U593" s="311">
        <f t="shared" ca="1" si="263"/>
        <v>0</v>
      </c>
      <c r="V593" s="306">
        <f t="shared" ca="1" si="264"/>
        <v>1.2259920542143781</v>
      </c>
      <c r="W593" s="304">
        <f t="shared" ca="1" si="265"/>
        <v>26.588833468922132</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0.97389389635181622</v>
      </c>
      <c r="AH593" s="304">
        <f t="shared" ca="1" si="289"/>
        <v>-8.8279012734035778</v>
      </c>
    </row>
    <row r="594" spans="1:34" x14ac:dyDescent="0.2">
      <c r="A594" s="347">
        <f t="shared" ca="1" si="267"/>
        <v>1E-4</v>
      </c>
      <c r="B594" s="304">
        <f t="shared" ca="1" si="268"/>
        <v>32.620600000000856</v>
      </c>
      <c r="D594" s="306">
        <f t="shared" ca="1" si="269"/>
        <v>-0.36097661938414571</v>
      </c>
      <c r="E594" s="307">
        <f t="shared" ca="1" si="270"/>
        <v>-0.98945626368009165</v>
      </c>
      <c r="F594" s="304">
        <f t="shared" ca="1" si="271"/>
        <v>1.0532463232681011</v>
      </c>
      <c r="G594" s="306">
        <f t="shared" ca="1" si="272"/>
        <v>4.2155170735246008</v>
      </c>
      <c r="H594" s="307">
        <f t="shared" ca="1" si="273"/>
        <v>-103.00807542529652</v>
      </c>
      <c r="I594" s="304">
        <f t="shared" ca="1" si="274"/>
        <v>103.09429754851018</v>
      </c>
      <c r="J594" s="306">
        <f t="shared" ca="1" si="275"/>
        <v>368.11247718340587</v>
      </c>
      <c r="K594" s="307">
        <f t="shared" ca="1" si="276"/>
        <v>-8.1054246743509797</v>
      </c>
      <c r="L594" s="304">
        <f t="shared" ca="1" si="261"/>
        <v>368.20170255887615</v>
      </c>
      <c r="M594" s="306">
        <f t="shared" ca="1" si="277"/>
        <v>-1.5298950085631089</v>
      </c>
      <c r="N594" s="304">
        <f t="shared" ca="1" si="278"/>
        <v>-87.656527088797077</v>
      </c>
      <c r="P594" s="310">
        <f t="shared" ca="1" si="279"/>
        <v>23</v>
      </c>
      <c r="Q594" s="304">
        <f t="shared" ca="1" si="280"/>
        <v>0</v>
      </c>
      <c r="R594" s="306">
        <f t="shared" ca="1" si="281"/>
        <v>0</v>
      </c>
      <c r="S594" s="307">
        <f t="shared" ca="1" si="282"/>
        <v>3.0118999999999994</v>
      </c>
      <c r="T594" s="304">
        <f t="shared" ca="1" si="262"/>
        <v>29.546738999999995</v>
      </c>
      <c r="U594" s="311">
        <f t="shared" ca="1" si="263"/>
        <v>0</v>
      </c>
      <c r="V594" s="306">
        <f t="shared" ca="1" si="264"/>
        <v>1.2259933170854489</v>
      </c>
      <c r="W594" s="304">
        <f t="shared" ca="1" si="265"/>
        <v>26.588911091364157</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0.97386828014381699</v>
      </c>
      <c r="AH594" s="304">
        <f t="shared" ca="1" si="289"/>
        <v>-8.8279270456927978</v>
      </c>
    </row>
    <row r="595" spans="1:34" x14ac:dyDescent="0.2">
      <c r="A595" s="347">
        <f t="shared" ca="1" si="267"/>
        <v>1E-4</v>
      </c>
      <c r="B595" s="304">
        <f t="shared" ca="1" si="268"/>
        <v>32.620700000000859</v>
      </c>
      <c r="D595" s="306">
        <f t="shared" ca="1" si="269"/>
        <v>-0.3609742411737174</v>
      </c>
      <c r="E595" s="307">
        <f t="shared" ca="1" si="270"/>
        <v>-0.98943037286228552</v>
      </c>
      <c r="F595" s="304">
        <f t="shared" ca="1" si="271"/>
        <v>1.0532211854749896</v>
      </c>
      <c r="G595" s="306">
        <f t="shared" ca="1" si="272"/>
        <v>4.2154809761004834</v>
      </c>
      <c r="H595" s="307">
        <f t="shared" ca="1" si="273"/>
        <v>-103.00817436833381</v>
      </c>
      <c r="I595" s="304">
        <f t="shared" ca="1" si="274"/>
        <v>103.09439493278443</v>
      </c>
      <c r="J595" s="306">
        <f t="shared" ca="1" si="275"/>
        <v>368.11247718340587</v>
      </c>
      <c r="K595" s="307">
        <f t="shared" ca="1" si="276"/>
        <v>-8.1157254868406614</v>
      </c>
      <c r="L595" s="304">
        <f t="shared" ca="1" si="261"/>
        <v>368.20192946029124</v>
      </c>
      <c r="M595" s="306">
        <f t="shared" ca="1" si="277"/>
        <v>-1.5298953976531922</v>
      </c>
      <c r="N595" s="304">
        <f t="shared" ca="1" si="278"/>
        <v>-87.656549382016706</v>
      </c>
      <c r="P595" s="310">
        <f t="shared" ca="1" si="279"/>
        <v>23</v>
      </c>
      <c r="Q595" s="304">
        <f t="shared" ca="1" si="280"/>
        <v>0</v>
      </c>
      <c r="R595" s="306">
        <f t="shared" ca="1" si="281"/>
        <v>0</v>
      </c>
      <c r="S595" s="307">
        <f t="shared" ca="1" si="282"/>
        <v>3.0118999999999994</v>
      </c>
      <c r="T595" s="304">
        <f t="shared" ca="1" si="262"/>
        <v>29.546738999999995</v>
      </c>
      <c r="U595" s="311">
        <f t="shared" ca="1" si="263"/>
        <v>0</v>
      </c>
      <c r="V595" s="306">
        <f t="shared" ca="1" si="264"/>
        <v>1.2259945799590342</v>
      </c>
      <c r="W595" s="304">
        <f t="shared" ca="1" si="265"/>
        <v>26.588988712690352</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0.97384266430319144</v>
      </c>
      <c r="AH595" s="304">
        <f t="shared" ca="1" si="289"/>
        <v>-8.8279528176115285</v>
      </c>
    </row>
    <row r="596" spans="1:34" x14ac:dyDescent="0.2">
      <c r="A596" s="347">
        <f t="shared" ca="1" si="267"/>
        <v>1E-4</v>
      </c>
      <c r="B596" s="304">
        <f t="shared" ca="1" si="268"/>
        <v>32.620800000000862</v>
      </c>
      <c r="D596" s="306">
        <f t="shared" ca="1" si="269"/>
        <v>-0.36097186296392053</v>
      </c>
      <c r="E596" s="307">
        <f t="shared" ca="1" si="270"/>
        <v>-0.9894044824166226</v>
      </c>
      <c r="F596" s="304">
        <f t="shared" ca="1" si="271"/>
        <v>1.0531960480735523</v>
      </c>
      <c r="G596" s="306">
        <f t="shared" ca="1" si="272"/>
        <v>4.2154448789141874</v>
      </c>
      <c r="H596" s="307">
        <f t="shared" ca="1" si="273"/>
        <v>-103.00827330878205</v>
      </c>
      <c r="I596" s="304">
        <f t="shared" ca="1" si="274"/>
        <v>103.09449231449712</v>
      </c>
      <c r="J596" s="306">
        <f t="shared" ca="1" si="275"/>
        <v>368.11247718340587</v>
      </c>
      <c r="K596" s="307">
        <f t="shared" ca="1" si="276"/>
        <v>-8.1260263092245175</v>
      </c>
      <c r="L596" s="304">
        <f t="shared" ca="1" si="261"/>
        <v>368.2021566499601</v>
      </c>
      <c r="M596" s="306">
        <f t="shared" ca="1" si="277"/>
        <v>-1.5298957867392085</v>
      </c>
      <c r="N596" s="304">
        <f t="shared" ca="1" si="278"/>
        <v>-87.656571675003306</v>
      </c>
      <c r="P596" s="310">
        <f t="shared" ca="1" si="279"/>
        <v>23</v>
      </c>
      <c r="Q596" s="304">
        <f t="shared" ca="1" si="280"/>
        <v>0</v>
      </c>
      <c r="R596" s="306">
        <f t="shared" ca="1" si="281"/>
        <v>0</v>
      </c>
      <c r="S596" s="307">
        <f t="shared" ca="1" si="282"/>
        <v>3.0118999999999994</v>
      </c>
      <c r="T596" s="304">
        <f t="shared" ca="1" si="262"/>
        <v>29.546738999999995</v>
      </c>
      <c r="U596" s="311">
        <f t="shared" ca="1" si="263"/>
        <v>0</v>
      </c>
      <c r="V596" s="306">
        <f t="shared" ca="1" si="264"/>
        <v>1.2259958428351341</v>
      </c>
      <c r="W596" s="304">
        <f t="shared" ca="1" si="265"/>
        <v>26.589066332900732</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0.97381704882992359</v>
      </c>
      <c r="AH596" s="304">
        <f t="shared" ca="1" si="289"/>
        <v>-8.8279785891597857</v>
      </c>
    </row>
    <row r="597" spans="1:34" x14ac:dyDescent="0.2">
      <c r="A597" s="347">
        <f t="shared" ca="1" si="267"/>
        <v>1E-4</v>
      </c>
      <c r="B597" s="304">
        <f t="shared" ca="1" si="268"/>
        <v>32.620900000000866</v>
      </c>
      <c r="D597" s="306">
        <f t="shared" ca="1" si="269"/>
        <v>-0.36096948475475577</v>
      </c>
      <c r="E597" s="307">
        <f t="shared" ca="1" si="270"/>
        <v>-0.98937859234310643</v>
      </c>
      <c r="F597" s="304">
        <f t="shared" ca="1" si="271"/>
        <v>1.0531709110637935</v>
      </c>
      <c r="G597" s="306">
        <f t="shared" ca="1" si="272"/>
        <v>4.2154087819657118</v>
      </c>
      <c r="H597" s="307">
        <f t="shared" ca="1" si="273"/>
        <v>-103.00837224664129</v>
      </c>
      <c r="I597" s="304">
        <f t="shared" ca="1" si="274"/>
        <v>103.09458969364829</v>
      </c>
      <c r="J597" s="306">
        <f t="shared" ca="1" si="275"/>
        <v>368.11247718340587</v>
      </c>
      <c r="K597" s="307">
        <f t="shared" ca="1" si="276"/>
        <v>-8.1363271415022886</v>
      </c>
      <c r="L597" s="304">
        <f t="shared" ca="1" si="261"/>
        <v>368.20238412788297</v>
      </c>
      <c r="M597" s="306">
        <f t="shared" ca="1" si="277"/>
        <v>-1.5298961758211582</v>
      </c>
      <c r="N597" s="304">
        <f t="shared" ca="1" si="278"/>
        <v>-87.656593967756905</v>
      </c>
      <c r="P597" s="310">
        <f t="shared" ca="1" si="279"/>
        <v>23</v>
      </c>
      <c r="Q597" s="304">
        <f t="shared" ca="1" si="280"/>
        <v>0</v>
      </c>
      <c r="R597" s="306">
        <f t="shared" ca="1" si="281"/>
        <v>0</v>
      </c>
      <c r="S597" s="307">
        <f t="shared" ca="1" si="282"/>
        <v>3.0118999999999994</v>
      </c>
      <c r="T597" s="304">
        <f t="shared" ca="1" si="262"/>
        <v>29.546738999999995</v>
      </c>
      <c r="U597" s="311">
        <f t="shared" ca="1" si="263"/>
        <v>0</v>
      </c>
      <c r="V597" s="306">
        <f t="shared" ca="1" si="264"/>
        <v>1.2259971057137484</v>
      </c>
      <c r="W597" s="304">
        <f t="shared" ca="1" si="265"/>
        <v>26.589143951995293</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0.97379143372400989</v>
      </c>
      <c r="AH597" s="304">
        <f t="shared" ca="1" si="289"/>
        <v>-8.8280043603375731</v>
      </c>
    </row>
    <row r="598" spans="1:34" x14ac:dyDescent="0.2">
      <c r="A598" s="347">
        <f t="shared" ca="1" si="267"/>
        <v>1E-4</v>
      </c>
      <c r="B598" s="304">
        <f t="shared" ca="1" si="268"/>
        <v>32.621000000000869</v>
      </c>
      <c r="D598" s="306">
        <f t="shared" ca="1" si="269"/>
        <v>-0.36096710654622016</v>
      </c>
      <c r="E598" s="307">
        <f t="shared" ca="1" si="270"/>
        <v>-0.98935270264172992</v>
      </c>
      <c r="F598" s="304">
        <f t="shared" ca="1" si="271"/>
        <v>1.0531457744457058</v>
      </c>
      <c r="G598" s="306">
        <f t="shared" ca="1" si="272"/>
        <v>4.2153726852550575</v>
      </c>
      <c r="H598" s="307">
        <f t="shared" ca="1" si="273"/>
        <v>-103.00847118191155</v>
      </c>
      <c r="I598" s="304">
        <f t="shared" ca="1" si="274"/>
        <v>103.094687070238</v>
      </c>
      <c r="J598" s="306">
        <f t="shared" ca="1" si="275"/>
        <v>368.11247718340587</v>
      </c>
      <c r="K598" s="307">
        <f t="shared" ca="1" si="276"/>
        <v>-8.1466279836737154</v>
      </c>
      <c r="L598" s="304">
        <f t="shared" ca="1" si="261"/>
        <v>368.20261189406017</v>
      </c>
      <c r="M598" s="306">
        <f t="shared" ca="1" si="277"/>
        <v>-1.529896564899041</v>
      </c>
      <c r="N598" s="304">
        <f t="shared" ca="1" si="278"/>
        <v>-87.656616260277488</v>
      </c>
      <c r="P598" s="310">
        <f t="shared" ca="1" si="279"/>
        <v>23</v>
      </c>
      <c r="Q598" s="304">
        <f t="shared" ca="1" si="280"/>
        <v>0</v>
      </c>
      <c r="R598" s="306">
        <f t="shared" ca="1" si="281"/>
        <v>0</v>
      </c>
      <c r="S598" s="307">
        <f t="shared" ca="1" si="282"/>
        <v>3.0118999999999994</v>
      </c>
      <c r="T598" s="304">
        <f t="shared" ca="1" si="262"/>
        <v>29.546738999999995</v>
      </c>
      <c r="U598" s="311">
        <f t="shared" ca="1" si="263"/>
        <v>0</v>
      </c>
      <c r="V598" s="306">
        <f t="shared" ca="1" si="264"/>
        <v>1.2259983685948768</v>
      </c>
      <c r="W598" s="304">
        <f t="shared" ca="1" si="265"/>
        <v>26.58922156997405</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0.97376581898545034</v>
      </c>
      <c r="AH598" s="304">
        <f t="shared" ca="1" si="289"/>
        <v>-8.8280301311448923</v>
      </c>
    </row>
    <row r="599" spans="1:34" x14ac:dyDescent="0.2">
      <c r="A599" s="347">
        <f t="shared" ca="1" si="267"/>
        <v>1E-4</v>
      </c>
      <c r="B599" s="304">
        <f t="shared" ca="1" si="268"/>
        <v>32.621100000000872</v>
      </c>
      <c r="D599" s="306">
        <f t="shared" ca="1" si="269"/>
        <v>-0.36096472833831839</v>
      </c>
      <c r="E599" s="307">
        <f t="shared" ca="1" si="270"/>
        <v>-0.98932681331249483</v>
      </c>
      <c r="F599" s="304">
        <f t="shared" ca="1" si="271"/>
        <v>1.0531206382192935</v>
      </c>
      <c r="G599" s="306">
        <f t="shared" ca="1" si="272"/>
        <v>4.2153365887822236</v>
      </c>
      <c r="H599" s="307">
        <f t="shared" ca="1" si="273"/>
        <v>-103.00857011459287</v>
      </c>
      <c r="I599" s="304">
        <f t="shared" ca="1" si="274"/>
        <v>103.09478444426625</v>
      </c>
      <c r="J599" s="306">
        <f t="shared" ca="1" si="275"/>
        <v>368.11247718340587</v>
      </c>
      <c r="K599" s="307">
        <f t="shared" ca="1" si="276"/>
        <v>-8.1569288357385403</v>
      </c>
      <c r="L599" s="304">
        <f t="shared" ca="1" si="261"/>
        <v>368.202839948492</v>
      </c>
      <c r="M599" s="306">
        <f t="shared" ca="1" si="277"/>
        <v>-1.5298969539728573</v>
      </c>
      <c r="N599" s="304">
        <f t="shared" ca="1" si="278"/>
        <v>-87.656638552565084</v>
      </c>
      <c r="P599" s="310">
        <f t="shared" ca="1" si="279"/>
        <v>23</v>
      </c>
      <c r="Q599" s="304">
        <f t="shared" ca="1" si="280"/>
        <v>0</v>
      </c>
      <c r="R599" s="306">
        <f t="shared" ca="1" si="281"/>
        <v>0</v>
      </c>
      <c r="S599" s="307">
        <f t="shared" ca="1" si="282"/>
        <v>3.0118999999999994</v>
      </c>
      <c r="T599" s="304">
        <f t="shared" ca="1" si="262"/>
        <v>29.546738999999995</v>
      </c>
      <c r="U599" s="311">
        <f t="shared" ca="1" si="263"/>
        <v>0</v>
      </c>
      <c r="V599" s="306">
        <f t="shared" ca="1" si="264"/>
        <v>1.2259996314785198</v>
      </c>
      <c r="W599" s="304">
        <f t="shared" ca="1" si="265"/>
        <v>26.589299186837007</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0.9737402046142396</v>
      </c>
      <c r="AH599" s="304">
        <f t="shared" ca="1" si="289"/>
        <v>-8.8280559015817452</v>
      </c>
    </row>
    <row r="600" spans="1:34" x14ac:dyDescent="0.2">
      <c r="A600" s="347">
        <f t="shared" ca="1" si="267"/>
        <v>1E-4</v>
      </c>
      <c r="B600" s="304">
        <f t="shared" ca="1" si="268"/>
        <v>32.621200000000876</v>
      </c>
      <c r="D600" s="306">
        <f t="shared" ca="1" si="269"/>
        <v>-0.36096235013104744</v>
      </c>
      <c r="E600" s="307">
        <f t="shared" ca="1" si="270"/>
        <v>-0.98930092435539585</v>
      </c>
      <c r="F600" s="304">
        <f t="shared" ca="1" si="271"/>
        <v>1.053095502384551</v>
      </c>
      <c r="G600" s="306">
        <f t="shared" ca="1" si="272"/>
        <v>4.2153004925472102</v>
      </c>
      <c r="H600" s="307">
        <f t="shared" ca="1" si="273"/>
        <v>-103.00866904468531</v>
      </c>
      <c r="I600" s="304">
        <f t="shared" ca="1" si="274"/>
        <v>103.0948818157331</v>
      </c>
      <c r="J600" s="306">
        <f t="shared" ca="1" si="275"/>
        <v>368.11247718340587</v>
      </c>
      <c r="K600" s="307">
        <f t="shared" ca="1" si="276"/>
        <v>-8.167229697696504</v>
      </c>
      <c r="L600" s="304">
        <f t="shared" ca="1" si="261"/>
        <v>368.20306829117874</v>
      </c>
      <c r="M600" s="306">
        <f t="shared" ca="1" si="277"/>
        <v>-1.5298973430426068</v>
      </c>
      <c r="N600" s="304">
        <f t="shared" ca="1" si="278"/>
        <v>-87.656660844619665</v>
      </c>
      <c r="P600" s="310">
        <f t="shared" ca="1" si="279"/>
        <v>23</v>
      </c>
      <c r="Q600" s="304">
        <f t="shared" ca="1" si="280"/>
        <v>0</v>
      </c>
      <c r="R600" s="306">
        <f t="shared" ca="1" si="281"/>
        <v>0</v>
      </c>
      <c r="S600" s="307">
        <f t="shared" ca="1" si="282"/>
        <v>3.0118999999999994</v>
      </c>
      <c r="T600" s="304">
        <f t="shared" ca="1" si="262"/>
        <v>29.546738999999995</v>
      </c>
      <c r="U600" s="311">
        <f t="shared" ca="1" si="263"/>
        <v>0</v>
      </c>
      <c r="V600" s="306">
        <f t="shared" ca="1" si="264"/>
        <v>1.226000894364677</v>
      </c>
      <c r="W600" s="304">
        <f t="shared" ca="1" si="265"/>
        <v>26.589376802584177</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0.97371459061038124</v>
      </c>
      <c r="AH600" s="304">
        <f t="shared" ca="1" si="289"/>
        <v>-8.8280816716481336</v>
      </c>
    </row>
    <row r="601" spans="1:34" x14ac:dyDescent="0.2">
      <c r="A601" s="347">
        <f t="shared" ca="1" si="267"/>
        <v>1E-4</v>
      </c>
      <c r="B601" s="304">
        <f t="shared" ca="1" si="268"/>
        <v>32.621300000000879</v>
      </c>
      <c r="D601" s="306">
        <f t="shared" ca="1" si="269"/>
        <v>-0.36095997192441009</v>
      </c>
      <c r="E601" s="307">
        <f t="shared" ca="1" si="270"/>
        <v>-0.98927503577043119</v>
      </c>
      <c r="F601" s="304">
        <f t="shared" ca="1" si="271"/>
        <v>1.0530703669414778</v>
      </c>
      <c r="G601" s="306">
        <f t="shared" ca="1" si="272"/>
        <v>4.2152643965500181</v>
      </c>
      <c r="H601" s="307">
        <f t="shared" ca="1" si="273"/>
        <v>-103.00876797218888</v>
      </c>
      <c r="I601" s="304">
        <f t="shared" ca="1" si="274"/>
        <v>103.0949791846386</v>
      </c>
      <c r="J601" s="306">
        <f t="shared" ca="1" si="275"/>
        <v>368.11247718340587</v>
      </c>
      <c r="K601" s="307">
        <f t="shared" ca="1" si="276"/>
        <v>-8.177530569547347</v>
      </c>
      <c r="L601" s="304">
        <f t="shared" ca="1" si="261"/>
        <v>368.20329692212073</v>
      </c>
      <c r="M601" s="306">
        <f t="shared" ca="1" si="277"/>
        <v>-1.5298977321082901</v>
      </c>
      <c r="N601" s="304">
        <f t="shared" ca="1" si="278"/>
        <v>-87.656683136441274</v>
      </c>
      <c r="P601" s="310">
        <f t="shared" ca="1" si="279"/>
        <v>23</v>
      </c>
      <c r="Q601" s="304">
        <f t="shared" ca="1" si="280"/>
        <v>0</v>
      </c>
      <c r="R601" s="306">
        <f t="shared" ca="1" si="281"/>
        <v>0</v>
      </c>
      <c r="S601" s="307">
        <f t="shared" ca="1" si="282"/>
        <v>3.0118999999999994</v>
      </c>
      <c r="T601" s="304">
        <f t="shared" ca="1" si="262"/>
        <v>29.546738999999995</v>
      </c>
      <c r="U601" s="311">
        <f t="shared" ca="1" si="263"/>
        <v>0</v>
      </c>
      <c r="V601" s="306">
        <f t="shared" ca="1" si="264"/>
        <v>1.2260021572533484</v>
      </c>
      <c r="W601" s="304">
        <f t="shared" ca="1" si="265"/>
        <v>26.589454417215581</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0.97368897697386458</v>
      </c>
      <c r="AH601" s="304">
        <f t="shared" ca="1" si="289"/>
        <v>-8.8281074413440628</v>
      </c>
    </row>
    <row r="602" spans="1:34" x14ac:dyDescent="0.2">
      <c r="A602" s="347">
        <f t="shared" ca="1" si="267"/>
        <v>1E-4</v>
      </c>
      <c r="B602" s="304">
        <f t="shared" ca="1" si="268"/>
        <v>32.621400000000882</v>
      </c>
      <c r="D602" s="306">
        <f t="shared" ca="1" si="269"/>
        <v>-0.36095759371840364</v>
      </c>
      <c r="E602" s="307">
        <f t="shared" ca="1" si="270"/>
        <v>-0.98924914755759019</v>
      </c>
      <c r="F602" s="304">
        <f t="shared" ca="1" si="271"/>
        <v>1.0530452318900643</v>
      </c>
      <c r="G602" s="306">
        <f t="shared" ca="1" si="272"/>
        <v>4.2152283007906464</v>
      </c>
      <c r="H602" s="307">
        <f t="shared" ca="1" si="273"/>
        <v>-103.00886689710363</v>
      </c>
      <c r="I602" s="304">
        <f t="shared" ca="1" si="274"/>
        <v>103.09507655098277</v>
      </c>
      <c r="J602" s="306">
        <f t="shared" ca="1" si="275"/>
        <v>368.11247718340587</v>
      </c>
      <c r="K602" s="307">
        <f t="shared" ca="1" si="276"/>
        <v>-8.1878314512908119</v>
      </c>
      <c r="L602" s="304">
        <f t="shared" ca="1" si="261"/>
        <v>368.2035258413182</v>
      </c>
      <c r="M602" s="306">
        <f t="shared" ca="1" si="277"/>
        <v>-1.5298981211699065</v>
      </c>
      <c r="N602" s="304">
        <f t="shared" ca="1" si="278"/>
        <v>-87.656705428029866</v>
      </c>
      <c r="P602" s="310">
        <f t="shared" ca="1" si="279"/>
        <v>23</v>
      </c>
      <c r="Q602" s="304">
        <f t="shared" ca="1" si="280"/>
        <v>0</v>
      </c>
      <c r="R602" s="306">
        <f t="shared" ca="1" si="281"/>
        <v>0</v>
      </c>
      <c r="S602" s="307">
        <f t="shared" ca="1" si="282"/>
        <v>3.0118999999999994</v>
      </c>
      <c r="T602" s="304">
        <f t="shared" ca="1" si="262"/>
        <v>29.546738999999995</v>
      </c>
      <c r="U602" s="311">
        <f t="shared" ca="1" si="263"/>
        <v>0</v>
      </c>
      <c r="V602" s="306">
        <f t="shared" ca="1" si="264"/>
        <v>1.226003420144534</v>
      </c>
      <c r="W602" s="304">
        <f t="shared" ca="1" si="265"/>
        <v>26.589532030731228</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0.97366336370468787</v>
      </c>
      <c r="AH602" s="304">
        <f t="shared" ca="1" si="289"/>
        <v>-8.8281332106695398</v>
      </c>
    </row>
    <row r="603" spans="1:34" x14ac:dyDescent="0.2">
      <c r="A603" s="347">
        <f t="shared" ca="1" si="267"/>
        <v>1E-4</v>
      </c>
      <c r="B603" s="304">
        <f t="shared" ca="1" si="268"/>
        <v>32.621500000000886</v>
      </c>
      <c r="D603" s="306">
        <f t="shared" ca="1" si="269"/>
        <v>-0.36095521551303267</v>
      </c>
      <c r="E603" s="307">
        <f t="shared" ca="1" si="270"/>
        <v>-0.98922325971687464</v>
      </c>
      <c r="F603" s="304">
        <f t="shared" ca="1" si="271"/>
        <v>1.0530200972303136</v>
      </c>
      <c r="G603" s="306">
        <f t="shared" ca="1" si="272"/>
        <v>4.2151922052690951</v>
      </c>
      <c r="H603" s="307">
        <f t="shared" ca="1" si="273"/>
        <v>-103.0089658194296</v>
      </c>
      <c r="I603" s="304">
        <f t="shared" ca="1" si="274"/>
        <v>103.09517391476567</v>
      </c>
      <c r="J603" s="306">
        <f t="shared" ca="1" si="275"/>
        <v>368.11247718340587</v>
      </c>
      <c r="K603" s="307">
        <f t="shared" ca="1" si="276"/>
        <v>-8.1981323429266393</v>
      </c>
      <c r="L603" s="304">
        <f t="shared" ca="1" si="261"/>
        <v>368.20375504877143</v>
      </c>
      <c r="M603" s="306">
        <f t="shared" ca="1" si="277"/>
        <v>-1.5298985102274567</v>
      </c>
      <c r="N603" s="304">
        <f t="shared" ca="1" si="278"/>
        <v>-87.656727719385486</v>
      </c>
      <c r="P603" s="310">
        <f t="shared" ca="1" si="279"/>
        <v>23</v>
      </c>
      <c r="Q603" s="304">
        <f t="shared" ca="1" si="280"/>
        <v>0</v>
      </c>
      <c r="R603" s="306">
        <f t="shared" ca="1" si="281"/>
        <v>0</v>
      </c>
      <c r="S603" s="307">
        <f t="shared" ca="1" si="282"/>
        <v>3.0118999999999994</v>
      </c>
      <c r="T603" s="304">
        <f t="shared" ca="1" si="262"/>
        <v>29.546738999999995</v>
      </c>
      <c r="U603" s="311">
        <f t="shared" ca="1" si="263"/>
        <v>0</v>
      </c>
      <c r="V603" s="306">
        <f t="shared" ca="1" si="264"/>
        <v>1.2260046830382343</v>
      </c>
      <c r="W603" s="304">
        <f t="shared" ca="1" si="265"/>
        <v>26.589609643131137</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0.97363775080284398</v>
      </c>
      <c r="AH603" s="304">
        <f t="shared" ca="1" si="289"/>
        <v>-8.8281589796245665</v>
      </c>
    </row>
    <row r="604" spans="1:34" x14ac:dyDescent="0.2">
      <c r="A604" s="347">
        <f t="shared" ca="1" si="267"/>
        <v>1E-4</v>
      </c>
      <c r="B604" s="304">
        <f t="shared" ca="1" si="268"/>
        <v>32.621600000000889</v>
      </c>
      <c r="D604" s="306">
        <f t="shared" ca="1" si="269"/>
        <v>-0.36095283730829442</v>
      </c>
      <c r="E604" s="307">
        <f t="shared" ca="1" si="270"/>
        <v>-0.98919737224827387</v>
      </c>
      <c r="F604" s="304">
        <f t="shared" ca="1" si="271"/>
        <v>1.0529949629622157</v>
      </c>
      <c r="G604" s="306">
        <f t="shared" ca="1" si="272"/>
        <v>4.2151561099853643</v>
      </c>
      <c r="H604" s="307">
        <f t="shared" ca="1" si="273"/>
        <v>-103.00906473916683</v>
      </c>
      <c r="I604" s="304">
        <f t="shared" ca="1" si="274"/>
        <v>103.0952712759873</v>
      </c>
      <c r="J604" s="306">
        <f t="shared" ca="1" si="275"/>
        <v>368.11247718340587</v>
      </c>
      <c r="K604" s="307">
        <f t="shared" ca="1" si="276"/>
        <v>-8.2084332444545698</v>
      </c>
      <c r="L604" s="304">
        <f t="shared" ca="1" si="261"/>
        <v>368.2039845444807</v>
      </c>
      <c r="M604" s="306">
        <f t="shared" ca="1" si="277"/>
        <v>-1.5298988992809404</v>
      </c>
      <c r="N604" s="304">
        <f t="shared" ca="1" si="278"/>
        <v>-87.656750010508105</v>
      </c>
      <c r="P604" s="310">
        <f t="shared" ca="1" si="279"/>
        <v>23</v>
      </c>
      <c r="Q604" s="304">
        <f t="shared" ca="1" si="280"/>
        <v>0</v>
      </c>
      <c r="R604" s="306">
        <f t="shared" ca="1" si="281"/>
        <v>0</v>
      </c>
      <c r="S604" s="307">
        <f t="shared" ca="1" si="282"/>
        <v>3.0118999999999994</v>
      </c>
      <c r="T604" s="304">
        <f t="shared" ca="1" si="262"/>
        <v>29.546738999999995</v>
      </c>
      <c r="U604" s="311">
        <f t="shared" ca="1" si="263"/>
        <v>0</v>
      </c>
      <c r="V604" s="306">
        <f t="shared" ca="1" si="264"/>
        <v>1.2260059459344483</v>
      </c>
      <c r="W604" s="304">
        <f t="shared" ca="1" si="265"/>
        <v>26.589687254415299</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0.97361213826832937</v>
      </c>
      <c r="AH604" s="304">
        <f t="shared" ca="1" si="289"/>
        <v>-8.8281847482091518</v>
      </c>
    </row>
    <row r="605" spans="1:34" x14ac:dyDescent="0.2">
      <c r="A605" s="347">
        <f t="shared" ca="1" si="267"/>
        <v>1E-4</v>
      </c>
      <c r="B605" s="304">
        <f t="shared" ca="1" si="268"/>
        <v>32.621700000000892</v>
      </c>
      <c r="D605" s="306">
        <f t="shared" ca="1" si="269"/>
        <v>-0.36095045910419138</v>
      </c>
      <c r="E605" s="307">
        <f t="shared" ca="1" si="270"/>
        <v>-0.98917148515179321</v>
      </c>
      <c r="F605" s="304">
        <f t="shared" ca="1" si="271"/>
        <v>1.0529698290857772</v>
      </c>
      <c r="G605" s="306">
        <f t="shared" ca="1" si="272"/>
        <v>4.2151200149394539</v>
      </c>
      <c r="H605" s="307">
        <f t="shared" ca="1" si="273"/>
        <v>-103.00916365631535</v>
      </c>
      <c r="I605" s="304">
        <f t="shared" ca="1" si="274"/>
        <v>103.09536863464771</v>
      </c>
      <c r="J605" s="306">
        <f t="shared" ca="1" si="275"/>
        <v>368.11247718340587</v>
      </c>
      <c r="K605" s="307">
        <f t="shared" ca="1" si="276"/>
        <v>-8.2187341558743441</v>
      </c>
      <c r="L605" s="304">
        <f t="shared" ca="1" si="261"/>
        <v>368.20421432844631</v>
      </c>
      <c r="M605" s="306">
        <f t="shared" ca="1" si="277"/>
        <v>-1.5298992883303579</v>
      </c>
      <c r="N605" s="304">
        <f t="shared" ca="1" si="278"/>
        <v>-87.656772301397751</v>
      </c>
      <c r="P605" s="310">
        <f t="shared" ca="1" si="279"/>
        <v>23</v>
      </c>
      <c r="Q605" s="304">
        <f t="shared" ca="1" si="280"/>
        <v>0</v>
      </c>
      <c r="R605" s="306">
        <f t="shared" ca="1" si="281"/>
        <v>0</v>
      </c>
      <c r="S605" s="307">
        <f t="shared" ca="1" si="282"/>
        <v>3.0118999999999994</v>
      </c>
      <c r="T605" s="304">
        <f t="shared" ca="1" si="262"/>
        <v>29.546738999999995</v>
      </c>
      <c r="U605" s="311">
        <f t="shared" ca="1" si="263"/>
        <v>0</v>
      </c>
      <c r="V605" s="306">
        <f t="shared" ca="1" si="264"/>
        <v>1.2260072088331766</v>
      </c>
      <c r="W605" s="304">
        <f t="shared" ca="1" si="265"/>
        <v>26.589764864583728</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0.9735865261011476</v>
      </c>
      <c r="AH605" s="304">
        <f t="shared" ca="1" si="289"/>
        <v>-8.8282105164232885</v>
      </c>
    </row>
    <row r="606" spans="1:34" x14ac:dyDescent="0.2">
      <c r="A606" s="347">
        <f t="shared" ca="1" si="267"/>
        <v>1E-4</v>
      </c>
      <c r="B606" s="304">
        <f t="shared" ca="1" si="268"/>
        <v>32.621800000000896</v>
      </c>
      <c r="D606" s="306">
        <f t="shared" ca="1" si="269"/>
        <v>-0.36094808090072072</v>
      </c>
      <c r="E606" s="307">
        <f t="shared" ca="1" si="270"/>
        <v>-0.98914559842742733</v>
      </c>
      <c r="F606" s="304">
        <f t="shared" ca="1" si="271"/>
        <v>1.0529446956009922</v>
      </c>
      <c r="G606" s="306">
        <f t="shared" ca="1" si="272"/>
        <v>4.2150839201313639</v>
      </c>
      <c r="H606" s="307">
        <f t="shared" ca="1" si="273"/>
        <v>-103.00926257087519</v>
      </c>
      <c r="I606" s="304">
        <f t="shared" ca="1" si="274"/>
        <v>103.09546599074693</v>
      </c>
      <c r="J606" s="306">
        <f t="shared" ca="1" si="275"/>
        <v>368.11247718340587</v>
      </c>
      <c r="K606" s="307">
        <f t="shared" ca="1" si="276"/>
        <v>-8.2290350771857028</v>
      </c>
      <c r="L606" s="304">
        <f t="shared" ca="1" si="261"/>
        <v>368.20444440066859</v>
      </c>
      <c r="M606" s="306">
        <f t="shared" ca="1" si="277"/>
        <v>-1.529899677375709</v>
      </c>
      <c r="N606" s="304">
        <f t="shared" ca="1" si="278"/>
        <v>-87.656794592054396</v>
      </c>
      <c r="P606" s="310">
        <f t="shared" ca="1" si="279"/>
        <v>23</v>
      </c>
      <c r="Q606" s="304">
        <f t="shared" ca="1" si="280"/>
        <v>0</v>
      </c>
      <c r="R606" s="306">
        <f t="shared" ca="1" si="281"/>
        <v>0</v>
      </c>
      <c r="S606" s="307">
        <f t="shared" ca="1" si="282"/>
        <v>3.0118999999999994</v>
      </c>
      <c r="T606" s="304">
        <f t="shared" ca="1" si="262"/>
        <v>29.546738999999995</v>
      </c>
      <c r="U606" s="311">
        <f t="shared" ca="1" si="263"/>
        <v>0</v>
      </c>
      <c r="V606" s="306">
        <f t="shared" ca="1" si="264"/>
        <v>1.2260084717344193</v>
      </c>
      <c r="W606" s="304">
        <f t="shared" ca="1" si="265"/>
        <v>26.589842473636441</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0.97356091430128977</v>
      </c>
      <c r="AH606" s="304">
        <f t="shared" ca="1" si="289"/>
        <v>-8.8282362842669855</v>
      </c>
    </row>
    <row r="607" spans="1:34" x14ac:dyDescent="0.2">
      <c r="A607" s="347">
        <f t="shared" ca="1" si="267"/>
        <v>1E-4</v>
      </c>
      <c r="B607" s="304">
        <f t="shared" ca="1" si="268"/>
        <v>32.621900000000899</v>
      </c>
      <c r="D607" s="306">
        <f t="shared" ca="1" si="269"/>
        <v>-0.36094570269788717</v>
      </c>
      <c r="E607" s="307">
        <f t="shared" ca="1" si="270"/>
        <v>-0.98911971207517091</v>
      </c>
      <c r="F607" s="304">
        <f t="shared" ca="1" si="271"/>
        <v>1.0529195625078587</v>
      </c>
      <c r="G607" s="306">
        <f t="shared" ca="1" si="272"/>
        <v>4.2150478255610944</v>
      </c>
      <c r="H607" s="307">
        <f t="shared" ca="1" si="273"/>
        <v>-103.0093614828464</v>
      </c>
      <c r="I607" s="304">
        <f t="shared" ca="1" si="274"/>
        <v>103.09556334428503</v>
      </c>
      <c r="J607" s="306">
        <f t="shared" ca="1" si="275"/>
        <v>368.11247718340587</v>
      </c>
      <c r="K607" s="307">
        <f t="shared" ca="1" si="276"/>
        <v>-8.2393360083883884</v>
      </c>
      <c r="L607" s="304">
        <f t="shared" ca="1" si="261"/>
        <v>368.20467476114777</v>
      </c>
      <c r="M607" s="306">
        <f t="shared" ca="1" si="277"/>
        <v>-1.5299000664169939</v>
      </c>
      <c r="N607" s="304">
        <f t="shared" ca="1" si="278"/>
        <v>-87.656816882478083</v>
      </c>
      <c r="P607" s="310">
        <f t="shared" ca="1" si="279"/>
        <v>23</v>
      </c>
      <c r="Q607" s="304">
        <f t="shared" ca="1" si="280"/>
        <v>0</v>
      </c>
      <c r="R607" s="306">
        <f t="shared" ca="1" si="281"/>
        <v>0</v>
      </c>
      <c r="S607" s="307">
        <f t="shared" ca="1" si="282"/>
        <v>3.0118999999999994</v>
      </c>
      <c r="T607" s="304">
        <f t="shared" ca="1" si="262"/>
        <v>29.546738999999995</v>
      </c>
      <c r="U607" s="311">
        <f t="shared" ca="1" si="263"/>
        <v>0</v>
      </c>
      <c r="V607" s="306">
        <f t="shared" ca="1" si="264"/>
        <v>1.2260097346381758</v>
      </c>
      <c r="W607" s="304">
        <f t="shared" ca="1" si="265"/>
        <v>26.58992008157346</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0.97353530286875589</v>
      </c>
      <c r="AH607" s="304">
        <f t="shared" ca="1" si="289"/>
        <v>-8.8282620517402464</v>
      </c>
    </row>
    <row r="608" spans="1:34" x14ac:dyDescent="0.2">
      <c r="A608" s="347">
        <f t="shared" ca="1" si="267"/>
        <v>1E-4</v>
      </c>
      <c r="B608" s="304">
        <f t="shared" ca="1" si="268"/>
        <v>32.622000000000902</v>
      </c>
      <c r="D608" s="306">
        <f t="shared" ca="1" si="269"/>
        <v>-0.36094332449568789</v>
      </c>
      <c r="E608" s="307">
        <f t="shared" ca="1" si="270"/>
        <v>-0.98909382609501506</v>
      </c>
      <c r="F608" s="304">
        <f t="shared" ca="1" si="271"/>
        <v>1.0528944298063672</v>
      </c>
      <c r="G608" s="306">
        <f t="shared" ca="1" si="272"/>
        <v>4.2150117312286444</v>
      </c>
      <c r="H608" s="307">
        <f t="shared" ca="1" si="273"/>
        <v>-103.00946039222902</v>
      </c>
      <c r="I608" s="304">
        <f t="shared" ca="1" si="274"/>
        <v>103.09566069526201</v>
      </c>
      <c r="J608" s="306">
        <f t="shared" ca="1" si="275"/>
        <v>368.11247718340587</v>
      </c>
      <c r="K608" s="307">
        <f t="shared" ca="1" si="276"/>
        <v>-8.2496369494821415</v>
      </c>
      <c r="L608" s="304">
        <f t="shared" ca="1" si="261"/>
        <v>368.20490540988419</v>
      </c>
      <c r="M608" s="306">
        <f t="shared" ca="1" si="277"/>
        <v>-1.5299004554542126</v>
      </c>
      <c r="N608" s="304">
        <f t="shared" ca="1" si="278"/>
        <v>-87.656839172668796</v>
      </c>
      <c r="P608" s="310">
        <f t="shared" ca="1" si="279"/>
        <v>23</v>
      </c>
      <c r="Q608" s="304">
        <f t="shared" ca="1" si="280"/>
        <v>0</v>
      </c>
      <c r="R608" s="306">
        <f t="shared" ca="1" si="281"/>
        <v>0</v>
      </c>
      <c r="S608" s="307">
        <f t="shared" ca="1" si="282"/>
        <v>3.0118999999999994</v>
      </c>
      <c r="T608" s="304">
        <f t="shared" ca="1" si="262"/>
        <v>29.546738999999995</v>
      </c>
      <c r="U608" s="311">
        <f t="shared" ca="1" si="263"/>
        <v>0</v>
      </c>
      <c r="V608" s="306">
        <f t="shared" ca="1" si="264"/>
        <v>1.2260109975444469</v>
      </c>
      <c r="W608" s="304">
        <f t="shared" ca="1" si="265"/>
        <v>26.589997688394782</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0.9735096918035353</v>
      </c>
      <c r="AH608" s="304">
        <f t="shared" ca="1" si="289"/>
        <v>-8.8282878188430782</v>
      </c>
    </row>
    <row r="609" spans="1:34" x14ac:dyDescent="0.2">
      <c r="A609" s="347">
        <f t="shared" ca="1" si="267"/>
        <v>1E-4</v>
      </c>
      <c r="B609" s="304">
        <f t="shared" ca="1" si="268"/>
        <v>32.622100000000906</v>
      </c>
      <c r="D609" s="306">
        <f t="shared" ca="1" si="269"/>
        <v>-0.36094094629412549</v>
      </c>
      <c r="E609" s="307">
        <f t="shared" ca="1" si="270"/>
        <v>-0.98906794048696511</v>
      </c>
      <c r="F609" s="304">
        <f t="shared" ca="1" si="271"/>
        <v>1.0528692974965248</v>
      </c>
      <c r="G609" s="306">
        <f t="shared" ca="1" si="272"/>
        <v>4.2149756371340148</v>
      </c>
      <c r="H609" s="307">
        <f t="shared" ca="1" si="273"/>
        <v>-103.00955929902307</v>
      </c>
      <c r="I609" s="304">
        <f t="shared" ca="1" si="274"/>
        <v>103.09575804367793</v>
      </c>
      <c r="J609" s="306">
        <f t="shared" ca="1" si="275"/>
        <v>368.11247718340587</v>
      </c>
      <c r="K609" s="307">
        <f t="shared" ca="1" si="276"/>
        <v>-8.2599379004667046</v>
      </c>
      <c r="L609" s="304">
        <f t="shared" ca="1" si="261"/>
        <v>368.20513634687808</v>
      </c>
      <c r="M609" s="306">
        <f t="shared" ca="1" si="277"/>
        <v>-1.5299008444873654</v>
      </c>
      <c r="N609" s="304">
        <f t="shared" ca="1" si="278"/>
        <v>-87.656861462626537</v>
      </c>
      <c r="P609" s="310">
        <f t="shared" ca="1" si="279"/>
        <v>23</v>
      </c>
      <c r="Q609" s="304">
        <f t="shared" ca="1" si="280"/>
        <v>0</v>
      </c>
      <c r="R609" s="306">
        <f t="shared" ca="1" si="281"/>
        <v>0</v>
      </c>
      <c r="S609" s="307">
        <f t="shared" ca="1" si="282"/>
        <v>3.0118999999999994</v>
      </c>
      <c r="T609" s="304">
        <f t="shared" ca="1" si="262"/>
        <v>29.546738999999995</v>
      </c>
      <c r="U609" s="311">
        <f t="shared" ca="1" si="263"/>
        <v>0</v>
      </c>
      <c r="V609" s="306">
        <f t="shared" ca="1" si="264"/>
        <v>1.2260122604532315</v>
      </c>
      <c r="W609" s="304">
        <f t="shared" ca="1" si="265"/>
        <v>26.590075294100423</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0.97348408110563156</v>
      </c>
      <c r="AH609" s="304">
        <f t="shared" ca="1" si="289"/>
        <v>-8.8283135855754793</v>
      </c>
    </row>
    <row r="610" spans="1:34" x14ac:dyDescent="0.2">
      <c r="A610" s="347">
        <f t="shared" ca="1" si="267"/>
        <v>1E-4</v>
      </c>
      <c r="B610" s="304">
        <f t="shared" ca="1" si="268"/>
        <v>32.622200000000909</v>
      </c>
      <c r="D610" s="306">
        <f t="shared" ca="1" si="269"/>
        <v>-0.36093856809319724</v>
      </c>
      <c r="E610" s="307">
        <f t="shared" ca="1" si="270"/>
        <v>-0.98904205525100863</v>
      </c>
      <c r="F610" s="304">
        <f t="shared" ca="1" si="271"/>
        <v>1.0528441655783189</v>
      </c>
      <c r="G610" s="306">
        <f t="shared" ca="1" si="272"/>
        <v>4.2149395432772057</v>
      </c>
      <c r="H610" s="307">
        <f t="shared" ca="1" si="273"/>
        <v>-103.0096582032286</v>
      </c>
      <c r="I610" s="304">
        <f t="shared" ca="1" si="274"/>
        <v>103.09585538953282</v>
      </c>
      <c r="J610" s="306">
        <f t="shared" ca="1" si="275"/>
        <v>368.11247718340587</v>
      </c>
      <c r="K610" s="307">
        <f t="shared" ca="1" si="276"/>
        <v>-8.2702388613418165</v>
      </c>
      <c r="L610" s="304">
        <f t="shared" ca="1" si="261"/>
        <v>368.20536757212977</v>
      </c>
      <c r="M610" s="306">
        <f t="shared" ca="1" si="277"/>
        <v>-1.5299012335164519</v>
      </c>
      <c r="N610" s="304">
        <f t="shared" ca="1" si="278"/>
        <v>-87.656883752351305</v>
      </c>
      <c r="P610" s="310">
        <f t="shared" ca="1" si="279"/>
        <v>23</v>
      </c>
      <c r="Q610" s="304">
        <f t="shared" ca="1" si="280"/>
        <v>0</v>
      </c>
      <c r="R610" s="306">
        <f t="shared" ca="1" si="281"/>
        <v>0</v>
      </c>
      <c r="S610" s="307">
        <f t="shared" ca="1" si="282"/>
        <v>3.0118999999999994</v>
      </c>
      <c r="T610" s="304">
        <f t="shared" ca="1" si="262"/>
        <v>29.546738999999995</v>
      </c>
      <c r="U610" s="311">
        <f t="shared" ca="1" si="263"/>
        <v>0</v>
      </c>
      <c r="V610" s="306">
        <f t="shared" ca="1" si="264"/>
        <v>1.2260135233645304</v>
      </c>
      <c r="W610" s="304">
        <f t="shared" ca="1" si="265"/>
        <v>26.590152898690391</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0.973458470775034</v>
      </c>
      <c r="AH610" s="304">
        <f t="shared" ca="1" si="289"/>
        <v>-8.8283393519374584</v>
      </c>
    </row>
    <row r="611" spans="1:34" x14ac:dyDescent="0.2">
      <c r="A611" s="347">
        <f t="shared" ca="1" si="267"/>
        <v>1E-4</v>
      </c>
      <c r="B611" s="304">
        <f t="shared" ca="1" si="268"/>
        <v>32.622300000000912</v>
      </c>
      <c r="D611" s="306">
        <f t="shared" ca="1" si="269"/>
        <v>-0.36093618989290771</v>
      </c>
      <c r="E611" s="307">
        <f t="shared" ca="1" si="270"/>
        <v>-0.98901617038715095</v>
      </c>
      <c r="F611" s="304">
        <f t="shared" ca="1" si="271"/>
        <v>1.0528190340517574</v>
      </c>
      <c r="G611" s="306">
        <f t="shared" ca="1" si="272"/>
        <v>4.2149034496582161</v>
      </c>
      <c r="H611" s="307">
        <f t="shared" ca="1" si="273"/>
        <v>-103.00975710484563</v>
      </c>
      <c r="I611" s="304">
        <f t="shared" ca="1" si="274"/>
        <v>103.09595273282669</v>
      </c>
      <c r="J611" s="306">
        <f t="shared" ca="1" si="275"/>
        <v>368.11247718340587</v>
      </c>
      <c r="K611" s="307">
        <f t="shared" ca="1" si="276"/>
        <v>-8.2805398321072197</v>
      </c>
      <c r="L611" s="304">
        <f t="shared" ca="1" si="261"/>
        <v>368.20559908563945</v>
      </c>
      <c r="M611" s="306">
        <f t="shared" ca="1" si="277"/>
        <v>-1.5299016225414726</v>
      </c>
      <c r="N611" s="304">
        <f t="shared" ca="1" si="278"/>
        <v>-87.656906041843101</v>
      </c>
      <c r="P611" s="310">
        <f t="shared" ca="1" si="279"/>
        <v>23</v>
      </c>
      <c r="Q611" s="304">
        <f t="shared" ca="1" si="280"/>
        <v>0</v>
      </c>
      <c r="R611" s="306">
        <f t="shared" ca="1" si="281"/>
        <v>0</v>
      </c>
      <c r="S611" s="307">
        <f t="shared" ca="1" si="282"/>
        <v>3.0118999999999994</v>
      </c>
      <c r="T611" s="304">
        <f t="shared" ca="1" si="262"/>
        <v>29.546738999999995</v>
      </c>
      <c r="U611" s="311">
        <f t="shared" ca="1" si="263"/>
        <v>0</v>
      </c>
      <c r="V611" s="306">
        <f t="shared" ca="1" si="264"/>
        <v>1.226014786278343</v>
      </c>
      <c r="W611" s="304">
        <f t="shared" ca="1" si="265"/>
        <v>26.59023050216468</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0.97343286081174796</v>
      </c>
      <c r="AH611" s="304">
        <f t="shared" ca="1" si="289"/>
        <v>-8.8283651179290139</v>
      </c>
    </row>
    <row r="612" spans="1:34" x14ac:dyDescent="0.2">
      <c r="A612" s="347">
        <f t="shared" ca="1" si="267"/>
        <v>1E-4</v>
      </c>
      <c r="B612" s="304">
        <f t="shared" ca="1" si="268"/>
        <v>32.622400000000916</v>
      </c>
      <c r="D612" s="306">
        <f t="shared" ca="1" si="269"/>
        <v>-0.36093381169325367</v>
      </c>
      <c r="E612" s="307">
        <f t="shared" ca="1" si="270"/>
        <v>-0.98899028589539029</v>
      </c>
      <c r="F612" s="304">
        <f t="shared" ca="1" si="271"/>
        <v>1.0527939029168372</v>
      </c>
      <c r="G612" s="306">
        <f t="shared" ca="1" si="272"/>
        <v>4.2148673562770469</v>
      </c>
      <c r="H612" s="307">
        <f t="shared" ca="1" si="273"/>
        <v>-103.00985600387422</v>
      </c>
      <c r="I612" s="304">
        <f t="shared" ca="1" si="274"/>
        <v>103.09605007355961</v>
      </c>
      <c r="J612" s="306">
        <f t="shared" ca="1" si="275"/>
        <v>368.11247718340587</v>
      </c>
      <c r="K612" s="307">
        <f t="shared" ca="1" si="276"/>
        <v>-8.2908408127626565</v>
      </c>
      <c r="L612" s="304">
        <f t="shared" ca="1" si="261"/>
        <v>368.20583088740744</v>
      </c>
      <c r="M612" s="306">
        <f t="shared" ca="1" si="277"/>
        <v>-1.5299020115624271</v>
      </c>
      <c r="N612" s="304">
        <f t="shared" ca="1" si="278"/>
        <v>-87.656928331101952</v>
      </c>
      <c r="P612" s="310">
        <f t="shared" ca="1" si="279"/>
        <v>23</v>
      </c>
      <c r="Q612" s="304">
        <f t="shared" ca="1" si="280"/>
        <v>0</v>
      </c>
      <c r="R612" s="306">
        <f t="shared" ca="1" si="281"/>
        <v>0</v>
      </c>
      <c r="S612" s="307">
        <f t="shared" ca="1" si="282"/>
        <v>3.0118999999999994</v>
      </c>
      <c r="T612" s="304">
        <f t="shared" ca="1" si="262"/>
        <v>29.546738999999995</v>
      </c>
      <c r="U612" s="311">
        <f t="shared" ca="1" si="263"/>
        <v>0</v>
      </c>
      <c r="V612" s="306">
        <f t="shared" ca="1" si="264"/>
        <v>1.2260160491946701</v>
      </c>
      <c r="W612" s="304">
        <f t="shared" ca="1" si="265"/>
        <v>26.590308104523334</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0.97340725121576988</v>
      </c>
      <c r="AH612" s="304">
        <f t="shared" ca="1" si="289"/>
        <v>-8.8283908835501457</v>
      </c>
    </row>
    <row r="613" spans="1:34" x14ac:dyDescent="0.2">
      <c r="A613" s="347">
        <f t="shared" ca="1" si="267"/>
        <v>1E-4</v>
      </c>
      <c r="B613" s="304">
        <f t="shared" ca="1" si="268"/>
        <v>32.622500000000919</v>
      </c>
      <c r="D613" s="306">
        <f t="shared" ca="1" si="269"/>
        <v>-0.36093143349423851</v>
      </c>
      <c r="E613" s="307">
        <f t="shared" ca="1" si="270"/>
        <v>-0.98896440177570888</v>
      </c>
      <c r="F613" s="304">
        <f t="shared" ca="1" si="271"/>
        <v>1.0527687721735441</v>
      </c>
      <c r="G613" s="306">
        <f t="shared" ca="1" si="272"/>
        <v>4.2148312631336973</v>
      </c>
      <c r="H613" s="307">
        <f t="shared" ca="1" si="273"/>
        <v>-103.0099549003144</v>
      </c>
      <c r="I613" s="304">
        <f t="shared" ca="1" si="274"/>
        <v>103.09614741173162</v>
      </c>
      <c r="J613" s="306">
        <f t="shared" ca="1" si="275"/>
        <v>368.11247718340587</v>
      </c>
      <c r="K613" s="307">
        <f t="shared" ca="1" si="276"/>
        <v>-8.3011418033078659</v>
      </c>
      <c r="L613" s="304">
        <f t="shared" ca="1" si="261"/>
        <v>368.20606297743404</v>
      </c>
      <c r="M613" s="306">
        <f t="shared" ca="1" si="277"/>
        <v>-1.529902400579316</v>
      </c>
      <c r="N613" s="304">
        <f t="shared" ca="1" si="278"/>
        <v>-87.656950620127844</v>
      </c>
      <c r="P613" s="310">
        <f t="shared" ca="1" si="279"/>
        <v>23</v>
      </c>
      <c r="Q613" s="304">
        <f t="shared" ca="1" si="280"/>
        <v>0</v>
      </c>
      <c r="R613" s="306">
        <f t="shared" ca="1" si="281"/>
        <v>0</v>
      </c>
      <c r="S613" s="307">
        <f t="shared" ca="1" si="282"/>
        <v>3.0118999999999994</v>
      </c>
      <c r="T613" s="304">
        <f t="shared" ca="1" si="262"/>
        <v>29.546738999999995</v>
      </c>
      <c r="U613" s="311">
        <f t="shared" ca="1" si="263"/>
        <v>0</v>
      </c>
      <c r="V613" s="306">
        <f t="shared" ca="1" si="264"/>
        <v>1.2260173121135112</v>
      </c>
      <c r="W613" s="304">
        <f t="shared" ca="1" si="265"/>
        <v>26.590385705766362</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0.97338164198708554</v>
      </c>
      <c r="AH613" s="304">
        <f t="shared" ca="1" si="289"/>
        <v>-8.8284166488008697</v>
      </c>
    </row>
    <row r="614" spans="1:34" x14ac:dyDescent="0.2">
      <c r="A614" s="347">
        <f t="shared" ca="1" si="267"/>
        <v>1E-4</v>
      </c>
      <c r="B614" s="304">
        <f t="shared" ca="1" si="268"/>
        <v>32.622600000000922</v>
      </c>
      <c r="D614" s="306">
        <f t="shared" ca="1" si="269"/>
        <v>-0.36092905529585917</v>
      </c>
      <c r="E614" s="307">
        <f t="shared" ca="1" si="270"/>
        <v>-0.9889385180281085</v>
      </c>
      <c r="F614" s="304">
        <f t="shared" ca="1" si="271"/>
        <v>1.0527436418218792</v>
      </c>
      <c r="G614" s="306">
        <f t="shared" ca="1" si="272"/>
        <v>4.2147951702281681</v>
      </c>
      <c r="H614" s="307">
        <f t="shared" ca="1" si="273"/>
        <v>-103.0100537941662</v>
      </c>
      <c r="I614" s="304">
        <f t="shared" ca="1" si="274"/>
        <v>103.09624474734272</v>
      </c>
      <c r="J614" s="306">
        <f t="shared" ca="1" si="275"/>
        <v>368.11247718340587</v>
      </c>
      <c r="K614" s="307">
        <f t="shared" ca="1" si="276"/>
        <v>-8.3114428037425903</v>
      </c>
      <c r="L614" s="304">
        <f t="shared" ca="1" si="261"/>
        <v>368.20629535571959</v>
      </c>
      <c r="M614" s="306">
        <f t="shared" ca="1" si="277"/>
        <v>-1.5299027895921389</v>
      </c>
      <c r="N614" s="304">
        <f t="shared" ca="1" si="278"/>
        <v>-87.656972908920764</v>
      </c>
      <c r="P614" s="310">
        <f t="shared" ca="1" si="279"/>
        <v>23</v>
      </c>
      <c r="Q614" s="304">
        <f t="shared" ca="1" si="280"/>
        <v>0</v>
      </c>
      <c r="R614" s="306">
        <f t="shared" ca="1" si="281"/>
        <v>0</v>
      </c>
      <c r="S614" s="307">
        <f t="shared" ca="1" si="282"/>
        <v>3.0118999999999994</v>
      </c>
      <c r="T614" s="304">
        <f t="shared" ca="1" si="262"/>
        <v>29.546738999999995</v>
      </c>
      <c r="U614" s="311">
        <f t="shared" ca="1" si="263"/>
        <v>0</v>
      </c>
      <c r="V614" s="306">
        <f t="shared" ca="1" si="264"/>
        <v>1.226018575034866</v>
      </c>
      <c r="W614" s="304">
        <f t="shared" ca="1" si="265"/>
        <v>26.590463305893739</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0.97335603312569496</v>
      </c>
      <c r="AH614" s="304">
        <f t="shared" ca="1" si="289"/>
        <v>-8.8284424136811879</v>
      </c>
    </row>
    <row r="615" spans="1:34" x14ac:dyDescent="0.2">
      <c r="A615" s="347">
        <f t="shared" ca="1" si="267"/>
        <v>1E-4</v>
      </c>
      <c r="B615" s="304">
        <f t="shared" ca="1" si="268"/>
        <v>32.622700000000926</v>
      </c>
      <c r="D615" s="306">
        <f t="shared" ca="1" si="269"/>
        <v>-0.36092667709811987</v>
      </c>
      <c r="E615" s="307">
        <f t="shared" ca="1" si="270"/>
        <v>-0.98891263465259627</v>
      </c>
      <c r="F615" s="304">
        <f t="shared" ca="1" si="271"/>
        <v>1.0527185118618509</v>
      </c>
      <c r="G615" s="306">
        <f t="shared" ca="1" si="272"/>
        <v>4.2147590775604584</v>
      </c>
      <c r="H615" s="307">
        <f t="shared" ca="1" si="273"/>
        <v>-103.01015268542966</v>
      </c>
      <c r="I615" s="304">
        <f t="shared" ca="1" si="274"/>
        <v>103.09634208039299</v>
      </c>
      <c r="J615" s="306">
        <f t="shared" ca="1" si="275"/>
        <v>368.11247718340587</v>
      </c>
      <c r="K615" s="307">
        <f t="shared" ca="1" si="276"/>
        <v>-8.3217438140665703</v>
      </c>
      <c r="L615" s="304">
        <f t="shared" ca="1" si="261"/>
        <v>368.20652802226425</v>
      </c>
      <c r="M615" s="306">
        <f t="shared" ca="1" si="277"/>
        <v>-1.5299031786008961</v>
      </c>
      <c r="N615" s="304">
        <f t="shared" ca="1" si="278"/>
        <v>-87.656995197480754</v>
      </c>
      <c r="P615" s="310">
        <f t="shared" ca="1" si="279"/>
        <v>23</v>
      </c>
      <c r="Q615" s="304">
        <f t="shared" ca="1" si="280"/>
        <v>0</v>
      </c>
      <c r="R615" s="306">
        <f t="shared" ca="1" si="281"/>
        <v>0</v>
      </c>
      <c r="S615" s="307">
        <f t="shared" ca="1" si="282"/>
        <v>3.0118999999999994</v>
      </c>
      <c r="T615" s="304">
        <f t="shared" ca="1" si="262"/>
        <v>29.546738999999995</v>
      </c>
      <c r="U615" s="311">
        <f t="shared" ca="1" si="263"/>
        <v>0</v>
      </c>
      <c r="V615" s="306">
        <f t="shared" ca="1" si="264"/>
        <v>1.2260198379587346</v>
      </c>
      <c r="W615" s="304">
        <f t="shared" ca="1" si="265"/>
        <v>26.590540904905509</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0.97333042463160346</v>
      </c>
      <c r="AH615" s="304">
        <f t="shared" ca="1" si="289"/>
        <v>-8.8284681781910894</v>
      </c>
    </row>
    <row r="616" spans="1:34" x14ac:dyDescent="0.2">
      <c r="A616" s="347">
        <f t="shared" ca="1" si="267"/>
        <v>1E-4</v>
      </c>
      <c r="B616" s="304">
        <f t="shared" ca="1" si="268"/>
        <v>32.622800000000929</v>
      </c>
      <c r="D616" s="306">
        <f t="shared" ca="1" si="269"/>
        <v>-0.36092429890101818</v>
      </c>
      <c r="E616" s="307">
        <f t="shared" ca="1" si="270"/>
        <v>-0.98888675164915618</v>
      </c>
      <c r="F616" s="304">
        <f t="shared" ca="1" si="271"/>
        <v>1.0526933822934441</v>
      </c>
      <c r="G616" s="306">
        <f t="shared" ca="1" si="272"/>
        <v>4.2147229851305683</v>
      </c>
      <c r="H616" s="307">
        <f t="shared" ca="1" si="273"/>
        <v>-103.01025157410483</v>
      </c>
      <c r="I616" s="304">
        <f t="shared" ca="1" si="274"/>
        <v>103.09643941088244</v>
      </c>
      <c r="J616" s="306">
        <f t="shared" ca="1" si="275"/>
        <v>368.11247718340587</v>
      </c>
      <c r="K616" s="307">
        <f t="shared" ca="1" si="276"/>
        <v>-8.3320448342795466</v>
      </c>
      <c r="L616" s="304">
        <f t="shared" ca="1" si="261"/>
        <v>368.20676097706837</v>
      </c>
      <c r="M616" s="306">
        <f t="shared" ca="1" si="277"/>
        <v>-1.5299035676055874</v>
      </c>
      <c r="N616" s="304">
        <f t="shared" ca="1" si="278"/>
        <v>-87.657017485807771</v>
      </c>
      <c r="P616" s="310">
        <f t="shared" ca="1" si="279"/>
        <v>23</v>
      </c>
      <c r="Q616" s="304">
        <f t="shared" ca="1" si="280"/>
        <v>0</v>
      </c>
      <c r="R616" s="306">
        <f t="shared" ca="1" si="281"/>
        <v>0</v>
      </c>
      <c r="S616" s="307">
        <f t="shared" ca="1" si="282"/>
        <v>3.0118999999999994</v>
      </c>
      <c r="T616" s="304">
        <f t="shared" ca="1" si="262"/>
        <v>29.546738999999995</v>
      </c>
      <c r="U616" s="311">
        <f t="shared" ca="1" si="263"/>
        <v>0</v>
      </c>
      <c r="V616" s="306">
        <f t="shared" ca="1" si="264"/>
        <v>1.226021100885117</v>
      </c>
      <c r="W616" s="304">
        <f t="shared" ca="1" si="265"/>
        <v>26.590618502801664</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0.97330481650479861</v>
      </c>
      <c r="AH616" s="304">
        <f t="shared" ca="1" si="289"/>
        <v>-8.8284939423305939</v>
      </c>
    </row>
    <row r="617" spans="1:34" x14ac:dyDescent="0.2">
      <c r="A617" s="347">
        <f t="shared" ca="1" si="267"/>
        <v>1E-4</v>
      </c>
      <c r="B617" s="304">
        <f t="shared" ca="1" si="268"/>
        <v>32.622900000000932</v>
      </c>
      <c r="D617" s="306">
        <f t="shared" ca="1" si="269"/>
        <v>-0.36092192070455659</v>
      </c>
      <c r="E617" s="307">
        <f t="shared" ca="1" si="270"/>
        <v>-0.9888608690177918</v>
      </c>
      <c r="F617" s="304">
        <f t="shared" ca="1" si="271"/>
        <v>1.0526682531166638</v>
      </c>
      <c r="G617" s="306">
        <f t="shared" ca="1" si="272"/>
        <v>4.2146868929384977</v>
      </c>
      <c r="H617" s="307">
        <f t="shared" ca="1" si="273"/>
        <v>-103.01035046019173</v>
      </c>
      <c r="I617" s="304">
        <f t="shared" ca="1" si="274"/>
        <v>103.09653673881111</v>
      </c>
      <c r="J617" s="306">
        <f t="shared" ca="1" si="275"/>
        <v>368.11247718340587</v>
      </c>
      <c r="K617" s="307">
        <f t="shared" ca="1" si="276"/>
        <v>-8.3423458643812616</v>
      </c>
      <c r="L617" s="304">
        <f t="shared" ca="1" si="261"/>
        <v>368.20699422013223</v>
      </c>
      <c r="M617" s="306">
        <f t="shared" ca="1" si="277"/>
        <v>-1.5299039566062134</v>
      </c>
      <c r="N617" s="304">
        <f t="shared" ca="1" si="278"/>
        <v>-87.657039773901872</v>
      </c>
      <c r="P617" s="310">
        <f t="shared" ca="1" si="279"/>
        <v>23</v>
      </c>
      <c r="Q617" s="304">
        <f t="shared" ca="1" si="280"/>
        <v>0</v>
      </c>
      <c r="R617" s="306">
        <f t="shared" ca="1" si="281"/>
        <v>0</v>
      </c>
      <c r="S617" s="307">
        <f t="shared" ca="1" si="282"/>
        <v>3.0118999999999994</v>
      </c>
      <c r="T617" s="304">
        <f t="shared" ca="1" si="262"/>
        <v>29.546738999999995</v>
      </c>
      <c r="U617" s="311">
        <f t="shared" ca="1" si="263"/>
        <v>0</v>
      </c>
      <c r="V617" s="306">
        <f t="shared" ca="1" si="264"/>
        <v>1.2260223638140135</v>
      </c>
      <c r="W617" s="304">
        <f t="shared" ca="1" si="265"/>
        <v>26.590696099582232</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0.97327920874528218</v>
      </c>
      <c r="AH617" s="304">
        <f t="shared" ca="1" si="289"/>
        <v>-8.8285197060996943</v>
      </c>
    </row>
    <row r="618" spans="1:34" x14ac:dyDescent="0.2">
      <c r="A618" s="347">
        <f t="shared" ca="1" si="267"/>
        <v>1E-4</v>
      </c>
      <c r="B618" s="304">
        <f t="shared" ca="1" si="268"/>
        <v>32.623000000000935</v>
      </c>
      <c r="D618" s="306">
        <f t="shared" ca="1" si="269"/>
        <v>-0.36091954250873243</v>
      </c>
      <c r="E618" s="307">
        <f t="shared" ca="1" si="270"/>
        <v>-0.98883498675849246</v>
      </c>
      <c r="F618" s="304">
        <f t="shared" ca="1" si="271"/>
        <v>1.0526431243314995</v>
      </c>
      <c r="G618" s="306">
        <f t="shared" ca="1" si="272"/>
        <v>4.2146508009842467</v>
      </c>
      <c r="H618" s="307">
        <f t="shared" ca="1" si="273"/>
        <v>-103.01044934369041</v>
      </c>
      <c r="I618" s="304">
        <f t="shared" ca="1" si="274"/>
        <v>103.09663406417906</v>
      </c>
      <c r="J618" s="306">
        <f t="shared" ca="1" si="275"/>
        <v>368.11247718340587</v>
      </c>
      <c r="K618" s="307">
        <f t="shared" ca="1" si="276"/>
        <v>-8.352646904371456</v>
      </c>
      <c r="L618" s="304">
        <f t="shared" ca="1" si="261"/>
        <v>368.20722775145606</v>
      </c>
      <c r="M618" s="306">
        <f t="shared" ca="1" si="277"/>
        <v>-1.5299043456027734</v>
      </c>
      <c r="N618" s="304">
        <f t="shared" ca="1" si="278"/>
        <v>-87.657062061763</v>
      </c>
      <c r="P618" s="310">
        <f t="shared" ca="1" si="279"/>
        <v>23</v>
      </c>
      <c r="Q618" s="304">
        <f t="shared" ca="1" si="280"/>
        <v>0</v>
      </c>
      <c r="R618" s="306">
        <f t="shared" ca="1" si="281"/>
        <v>0</v>
      </c>
      <c r="S618" s="307">
        <f t="shared" ca="1" si="282"/>
        <v>3.0118999999999994</v>
      </c>
      <c r="T618" s="304">
        <f t="shared" ca="1" si="262"/>
        <v>29.546738999999995</v>
      </c>
      <c r="U618" s="311">
        <f t="shared" ca="1" si="263"/>
        <v>0</v>
      </c>
      <c r="V618" s="306">
        <f t="shared" ca="1" si="264"/>
        <v>1.2260236267454241</v>
      </c>
      <c r="W618" s="304">
        <f t="shared" ca="1" si="265"/>
        <v>26.590773695247218</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0.97325360135304528</v>
      </c>
      <c r="AH618" s="304">
        <f t="shared" ca="1" si="289"/>
        <v>-8.8285454694984029</v>
      </c>
    </row>
    <row r="619" spans="1:34" x14ac:dyDescent="0.2">
      <c r="A619" s="347">
        <f t="shared" ca="1" si="267"/>
        <v>1E-4</v>
      </c>
      <c r="B619" s="304">
        <f t="shared" ca="1" si="268"/>
        <v>32.623100000000939</v>
      </c>
      <c r="D619" s="306">
        <f t="shared" ca="1" si="269"/>
        <v>-0.3609171643135502</v>
      </c>
      <c r="E619" s="307">
        <f t="shared" ca="1" si="270"/>
        <v>-0.98880910487125817</v>
      </c>
      <c r="F619" s="304">
        <f t="shared" ca="1" si="271"/>
        <v>1.0526179959379534</v>
      </c>
      <c r="G619" s="306">
        <f t="shared" ca="1" si="272"/>
        <v>4.2146147092678152</v>
      </c>
      <c r="H619" s="307">
        <f t="shared" ca="1" si="273"/>
        <v>-103.0105482246009</v>
      </c>
      <c r="I619" s="304">
        <f t="shared" ca="1" si="274"/>
        <v>103.09673138698629</v>
      </c>
      <c r="J619" s="306">
        <f t="shared" ca="1" si="275"/>
        <v>368.11247718340587</v>
      </c>
      <c r="K619" s="307">
        <f t="shared" ca="1" si="276"/>
        <v>-8.3629479542498704</v>
      </c>
      <c r="L619" s="304">
        <f t="shared" ca="1" si="261"/>
        <v>368.20746157104014</v>
      </c>
      <c r="M619" s="306">
        <f t="shared" ca="1" si="277"/>
        <v>-1.5299047345952681</v>
      </c>
      <c r="N619" s="304">
        <f t="shared" ca="1" si="278"/>
        <v>-87.657084349391212</v>
      </c>
      <c r="P619" s="310">
        <f t="shared" ca="1" si="279"/>
        <v>23</v>
      </c>
      <c r="Q619" s="304">
        <f t="shared" ca="1" si="280"/>
        <v>0</v>
      </c>
      <c r="R619" s="306">
        <f t="shared" ca="1" si="281"/>
        <v>0</v>
      </c>
      <c r="S619" s="307">
        <f t="shared" ca="1" si="282"/>
        <v>3.0118999999999994</v>
      </c>
      <c r="T619" s="304">
        <f t="shared" ca="1" si="262"/>
        <v>29.546738999999995</v>
      </c>
      <c r="U619" s="311">
        <f t="shared" ca="1" si="263"/>
        <v>0</v>
      </c>
      <c r="V619" s="306">
        <f t="shared" ca="1" si="264"/>
        <v>1.226024889679348</v>
      </c>
      <c r="W619" s="304">
        <f t="shared" ca="1" si="265"/>
        <v>26.590851289796632</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0.97322799432808793</v>
      </c>
      <c r="AH619" s="304">
        <f t="shared" ca="1" si="289"/>
        <v>-8.828571232526718</v>
      </c>
    </row>
    <row r="620" spans="1:34" x14ac:dyDescent="0.2">
      <c r="A620" s="347">
        <f t="shared" ca="1" si="267"/>
        <v>1E-4</v>
      </c>
      <c r="B620" s="304">
        <f t="shared" ca="1" si="268"/>
        <v>32.623200000000942</v>
      </c>
      <c r="D620" s="306">
        <f t="shared" ca="1" si="269"/>
        <v>-0.36091478611900712</v>
      </c>
      <c r="E620" s="307">
        <f t="shared" ca="1" si="270"/>
        <v>-0.98878322335608537</v>
      </c>
      <c r="F620" s="304">
        <f t="shared" ca="1" si="271"/>
        <v>1.0525928679360215</v>
      </c>
      <c r="G620" s="306">
        <f t="shared" ca="1" si="272"/>
        <v>4.2145786177892033</v>
      </c>
      <c r="H620" s="307">
        <f t="shared" ca="1" si="273"/>
        <v>-103.01064710292323</v>
      </c>
      <c r="I620" s="304">
        <f t="shared" ca="1" si="274"/>
        <v>103.09682870723286</v>
      </c>
      <c r="J620" s="306">
        <f t="shared" ca="1" si="275"/>
        <v>368.11247718340587</v>
      </c>
      <c r="K620" s="307">
        <f t="shared" ca="1" si="276"/>
        <v>-8.3732490140162472</v>
      </c>
      <c r="L620" s="304">
        <f t="shared" ca="1" si="261"/>
        <v>368.20769567888476</v>
      </c>
      <c r="M620" s="306">
        <f t="shared" ca="1" si="277"/>
        <v>-1.5299051235836973</v>
      </c>
      <c r="N620" s="304">
        <f t="shared" ca="1" si="278"/>
        <v>-87.65710663678648</v>
      </c>
      <c r="P620" s="310">
        <f t="shared" ca="1" si="279"/>
        <v>23</v>
      </c>
      <c r="Q620" s="304">
        <f t="shared" ca="1" si="280"/>
        <v>0</v>
      </c>
      <c r="R620" s="306">
        <f t="shared" ca="1" si="281"/>
        <v>0</v>
      </c>
      <c r="S620" s="307">
        <f t="shared" ca="1" si="282"/>
        <v>3.0118999999999994</v>
      </c>
      <c r="T620" s="304">
        <f t="shared" ca="1" si="262"/>
        <v>29.546738999999995</v>
      </c>
      <c r="U620" s="311">
        <f t="shared" ca="1" si="263"/>
        <v>0</v>
      </c>
      <c r="V620" s="306">
        <f t="shared" ca="1" si="264"/>
        <v>1.2260261526157863</v>
      </c>
      <c r="W620" s="304">
        <f t="shared" ca="1" si="265"/>
        <v>26.590928883230482</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0.97320238767040124</v>
      </c>
      <c r="AH620" s="304">
        <f t="shared" ca="1" si="289"/>
        <v>-8.8285969951846468</v>
      </c>
    </row>
    <row r="621" spans="1:34" x14ac:dyDescent="0.2">
      <c r="A621" s="347">
        <f t="shared" ca="1" si="267"/>
        <v>1E-4</v>
      </c>
      <c r="B621" s="304">
        <f t="shared" ca="1" si="268"/>
        <v>32.623300000000945</v>
      </c>
      <c r="D621" s="306">
        <f t="shared" ca="1" si="269"/>
        <v>-0.36091240792510393</v>
      </c>
      <c r="E621" s="307">
        <f t="shared" ca="1" si="270"/>
        <v>-0.98875734221297229</v>
      </c>
      <c r="F621" s="304">
        <f t="shared" ca="1" si="271"/>
        <v>1.0525677403257034</v>
      </c>
      <c r="G621" s="306">
        <f t="shared" ca="1" si="272"/>
        <v>4.2145425265484109</v>
      </c>
      <c r="H621" s="307">
        <f t="shared" ca="1" si="273"/>
        <v>-103.01074597865745</v>
      </c>
      <c r="I621" s="304">
        <f t="shared" ca="1" si="274"/>
        <v>103.09692602491879</v>
      </c>
      <c r="J621" s="306">
        <f t="shared" ca="1" si="275"/>
        <v>368.11247718340587</v>
      </c>
      <c r="K621" s="307">
        <f t="shared" ca="1" si="276"/>
        <v>-8.3835500836703254</v>
      </c>
      <c r="L621" s="304">
        <f t="shared" ca="1" si="261"/>
        <v>368.20793007499026</v>
      </c>
      <c r="M621" s="306">
        <f t="shared" ca="1" si="277"/>
        <v>-1.529905512568061</v>
      </c>
      <c r="N621" s="304">
        <f t="shared" ca="1" si="278"/>
        <v>-87.657128923948818</v>
      </c>
      <c r="P621" s="310">
        <f t="shared" ca="1" si="279"/>
        <v>23</v>
      </c>
      <c r="Q621" s="304">
        <f t="shared" ca="1" si="280"/>
        <v>0</v>
      </c>
      <c r="R621" s="306">
        <f t="shared" ca="1" si="281"/>
        <v>0</v>
      </c>
      <c r="S621" s="307">
        <f t="shared" ca="1" si="282"/>
        <v>3.0118999999999994</v>
      </c>
      <c r="T621" s="304">
        <f t="shared" ca="1" si="262"/>
        <v>29.546738999999995</v>
      </c>
      <c r="U621" s="311">
        <f t="shared" ca="1" si="263"/>
        <v>0</v>
      </c>
      <c r="V621" s="306">
        <f t="shared" ca="1" si="264"/>
        <v>1.2260274155547375</v>
      </c>
      <c r="W621" s="304">
        <f t="shared" ca="1" si="265"/>
        <v>26.591006475548774</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0.97317678137998875</v>
      </c>
      <c r="AH621" s="304">
        <f t="shared" ca="1" si="289"/>
        <v>-8.8286227574721892</v>
      </c>
    </row>
    <row r="622" spans="1:34" x14ac:dyDescent="0.2">
      <c r="A622" s="347">
        <f t="shared" ca="1" si="267"/>
        <v>1E-4</v>
      </c>
      <c r="B622" s="304">
        <f t="shared" ca="1" si="268"/>
        <v>32.623400000000949</v>
      </c>
      <c r="D622" s="306">
        <f t="shared" ca="1" si="269"/>
        <v>-0.36091002973184344</v>
      </c>
      <c r="E622" s="307">
        <f t="shared" ca="1" si="270"/>
        <v>-0.98873146144191537</v>
      </c>
      <c r="F622" s="304">
        <f t="shared" ca="1" si="271"/>
        <v>1.0525426131069973</v>
      </c>
      <c r="G622" s="306">
        <f t="shared" ca="1" si="272"/>
        <v>4.214506435545438</v>
      </c>
      <c r="H622" s="307">
        <f t="shared" ca="1" si="273"/>
        <v>-103.0108448518036</v>
      </c>
      <c r="I622" s="304">
        <f t="shared" ca="1" si="274"/>
        <v>103.09702334004413</v>
      </c>
      <c r="J622" s="306">
        <f t="shared" ca="1" si="275"/>
        <v>368.11247718340587</v>
      </c>
      <c r="K622" s="307">
        <f t="shared" ca="1" si="276"/>
        <v>-8.3938511632118491</v>
      </c>
      <c r="L622" s="304">
        <f t="shared" ca="1" si="261"/>
        <v>368.20816475935686</v>
      </c>
      <c r="M622" s="306">
        <f t="shared" ca="1" si="277"/>
        <v>-1.5299059015483594</v>
      </c>
      <c r="N622" s="304">
        <f t="shared" ca="1" si="278"/>
        <v>-87.657151210878226</v>
      </c>
      <c r="P622" s="310">
        <f t="shared" ca="1" si="279"/>
        <v>23</v>
      </c>
      <c r="Q622" s="304">
        <f t="shared" ca="1" si="280"/>
        <v>0</v>
      </c>
      <c r="R622" s="306">
        <f t="shared" ca="1" si="281"/>
        <v>0</v>
      </c>
      <c r="S622" s="307">
        <f t="shared" ca="1" si="282"/>
        <v>3.0118999999999994</v>
      </c>
      <c r="T622" s="304">
        <f t="shared" ca="1" si="262"/>
        <v>29.546738999999995</v>
      </c>
      <c r="U622" s="311">
        <f t="shared" ca="1" si="263"/>
        <v>0</v>
      </c>
      <c r="V622" s="306">
        <f t="shared" ca="1" si="264"/>
        <v>1.2260286784962031</v>
      </c>
      <c r="W622" s="304">
        <f t="shared" ca="1" si="265"/>
        <v>26.591084066751534</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0.97315117545684693</v>
      </c>
      <c r="AH622" s="304">
        <f t="shared" ca="1" si="289"/>
        <v>-8.8286485193893487</v>
      </c>
    </row>
    <row r="623" spans="1:34" x14ac:dyDescent="0.2">
      <c r="A623" s="347">
        <f t="shared" ca="1" si="267"/>
        <v>1E-4</v>
      </c>
      <c r="B623" s="304">
        <f t="shared" ca="1" si="268"/>
        <v>32.623500000000952</v>
      </c>
      <c r="D623" s="306">
        <f t="shared" ca="1" si="269"/>
        <v>-0.36090765153922288</v>
      </c>
      <c r="E623" s="307">
        <f t="shared" ca="1" si="270"/>
        <v>-0.98870558104290396</v>
      </c>
      <c r="F623" s="304">
        <f t="shared" ca="1" si="271"/>
        <v>1.0525174862798925</v>
      </c>
      <c r="G623" s="306">
        <f t="shared" ca="1" si="272"/>
        <v>4.2144703447802838</v>
      </c>
      <c r="H623" s="307">
        <f t="shared" ca="1" si="273"/>
        <v>-103.0109437223617</v>
      </c>
      <c r="I623" s="304">
        <f t="shared" ca="1" si="274"/>
        <v>103.09712065260892</v>
      </c>
      <c r="J623" s="306">
        <f t="shared" ca="1" si="275"/>
        <v>368.11247718340587</v>
      </c>
      <c r="K623" s="307">
        <f t="shared" ca="1" si="276"/>
        <v>-8.4041522526405572</v>
      </c>
      <c r="L623" s="304">
        <f t="shared" ca="1" si="261"/>
        <v>368.2083997319848</v>
      </c>
      <c r="M623" s="306">
        <f t="shared" ca="1" si="277"/>
        <v>-1.5299062905245924</v>
      </c>
      <c r="N623" s="304">
        <f t="shared" ca="1" si="278"/>
        <v>-87.657173497574718</v>
      </c>
      <c r="P623" s="310">
        <f t="shared" ca="1" si="279"/>
        <v>23</v>
      </c>
      <c r="Q623" s="304">
        <f t="shared" ca="1" si="280"/>
        <v>0</v>
      </c>
      <c r="R623" s="306">
        <f t="shared" ca="1" si="281"/>
        <v>0</v>
      </c>
      <c r="S623" s="307">
        <f t="shared" ca="1" si="282"/>
        <v>3.0118999999999994</v>
      </c>
      <c r="T623" s="304">
        <f t="shared" ca="1" si="262"/>
        <v>29.546738999999995</v>
      </c>
      <c r="U623" s="311">
        <f t="shared" ca="1" si="263"/>
        <v>0</v>
      </c>
      <c r="V623" s="306">
        <f t="shared" ca="1" si="264"/>
        <v>1.2260299414401825</v>
      </c>
      <c r="W623" s="304">
        <f t="shared" ca="1" si="265"/>
        <v>26.591161656838771</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0.97312556990096333</v>
      </c>
      <c r="AH623" s="304">
        <f t="shared" ca="1" si="289"/>
        <v>-8.8286742809361343</v>
      </c>
    </row>
    <row r="624" spans="1:34" x14ac:dyDescent="0.2">
      <c r="A624" s="347">
        <f t="shared" ca="1" si="267"/>
        <v>1E-4</v>
      </c>
      <c r="B624" s="304">
        <f t="shared" ca="1" si="268"/>
        <v>32.623600000000955</v>
      </c>
      <c r="D624" s="306">
        <f t="shared" ca="1" si="269"/>
        <v>-0.36090527334724493</v>
      </c>
      <c r="E624" s="307">
        <f t="shared" ca="1" si="270"/>
        <v>-0.9886797010159416</v>
      </c>
      <c r="F624" s="304">
        <f t="shared" ca="1" si="271"/>
        <v>1.0524923598443938</v>
      </c>
      <c r="G624" s="306">
        <f t="shared" ca="1" si="272"/>
        <v>4.2144342542529492</v>
      </c>
      <c r="H624" s="307">
        <f t="shared" ca="1" si="273"/>
        <v>-103.0110425903318</v>
      </c>
      <c r="I624" s="304">
        <f t="shared" ca="1" si="274"/>
        <v>103.09721796261319</v>
      </c>
      <c r="J624" s="306">
        <f t="shared" ca="1" si="275"/>
        <v>368.11247718340587</v>
      </c>
      <c r="K624" s="307">
        <f t="shared" ca="1" si="276"/>
        <v>-8.4144533519561922</v>
      </c>
      <c r="L624" s="304">
        <f t="shared" ca="1" si="261"/>
        <v>368.20863499287435</v>
      </c>
      <c r="M624" s="306">
        <f t="shared" ca="1" si="277"/>
        <v>-1.52990667949676</v>
      </c>
      <c r="N624" s="304">
        <f t="shared" ca="1" si="278"/>
        <v>-87.657195784038265</v>
      </c>
      <c r="P624" s="310">
        <f t="shared" ca="1" si="279"/>
        <v>23</v>
      </c>
      <c r="Q624" s="304">
        <f t="shared" ca="1" si="280"/>
        <v>0</v>
      </c>
      <c r="R624" s="306">
        <f t="shared" ca="1" si="281"/>
        <v>0</v>
      </c>
      <c r="S624" s="307">
        <f t="shared" ca="1" si="282"/>
        <v>3.0118999999999994</v>
      </c>
      <c r="T624" s="304">
        <f t="shared" ca="1" si="262"/>
        <v>29.546738999999995</v>
      </c>
      <c r="U624" s="311">
        <f t="shared" ca="1" si="263"/>
        <v>0</v>
      </c>
      <c r="V624" s="306">
        <f t="shared" ca="1" si="264"/>
        <v>1.2260312043866752</v>
      </c>
      <c r="W624" s="304">
        <f t="shared" ca="1" si="265"/>
        <v>26.591239245810478</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0.9730999647123415</v>
      </c>
      <c r="AH624" s="304">
        <f t="shared" ca="1" si="289"/>
        <v>-8.8287000421125459</v>
      </c>
    </row>
    <row r="625" spans="1:34" x14ac:dyDescent="0.2">
      <c r="A625" s="347">
        <f t="shared" ca="1" si="267"/>
        <v>1E-4</v>
      </c>
      <c r="B625" s="304">
        <f t="shared" ca="1" si="268"/>
        <v>32.623700000000959</v>
      </c>
      <c r="D625" s="306">
        <f t="shared" ca="1" si="269"/>
        <v>-0.36090289515591029</v>
      </c>
      <c r="E625" s="307">
        <f t="shared" ca="1" si="270"/>
        <v>-0.98865382136102475</v>
      </c>
      <c r="F625" s="304">
        <f t="shared" ca="1" si="271"/>
        <v>1.0524672338004994</v>
      </c>
      <c r="G625" s="306">
        <f t="shared" ca="1" si="272"/>
        <v>4.2143981639634331</v>
      </c>
      <c r="H625" s="307">
        <f t="shared" ca="1" si="273"/>
        <v>-103.01114145571394</v>
      </c>
      <c r="I625" s="304">
        <f t="shared" ca="1" si="274"/>
        <v>103.09731527005698</v>
      </c>
      <c r="J625" s="306">
        <f t="shared" ca="1" si="275"/>
        <v>368.11247718340587</v>
      </c>
      <c r="K625" s="307">
        <f t="shared" ca="1" si="276"/>
        <v>-8.4247544611584946</v>
      </c>
      <c r="L625" s="304">
        <f t="shared" ca="1" si="261"/>
        <v>368.20887054202581</v>
      </c>
      <c r="M625" s="306">
        <f t="shared" ca="1" si="277"/>
        <v>-1.5299070684648626</v>
      </c>
      <c r="N625" s="304">
        <f t="shared" ca="1" si="278"/>
        <v>-87.657218070268911</v>
      </c>
      <c r="P625" s="310">
        <f t="shared" ca="1" si="279"/>
        <v>23</v>
      </c>
      <c r="Q625" s="304">
        <f t="shared" ca="1" si="280"/>
        <v>0</v>
      </c>
      <c r="R625" s="306">
        <f t="shared" ca="1" si="281"/>
        <v>0</v>
      </c>
      <c r="S625" s="307">
        <f t="shared" ca="1" si="282"/>
        <v>3.0118999999999994</v>
      </c>
      <c r="T625" s="304">
        <f t="shared" ca="1" si="262"/>
        <v>29.546738999999995</v>
      </c>
      <c r="U625" s="311">
        <f t="shared" ca="1" si="263"/>
        <v>0</v>
      </c>
      <c r="V625" s="306">
        <f t="shared" ca="1" si="264"/>
        <v>1.2260324673356813</v>
      </c>
      <c r="W625" s="304">
        <f t="shared" ca="1" si="265"/>
        <v>26.591316833666678</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0.97307435989097968</v>
      </c>
      <c r="AH625" s="304">
        <f t="shared" ca="1" si="289"/>
        <v>-8.8287258029185836</v>
      </c>
    </row>
    <row r="626" spans="1:34" x14ac:dyDescent="0.2">
      <c r="A626" s="347">
        <f t="shared" ca="1" si="267"/>
        <v>1E-4</v>
      </c>
      <c r="B626" s="304">
        <f t="shared" ca="1" si="268"/>
        <v>32.623800000000962</v>
      </c>
      <c r="D626" s="306">
        <f t="shared" ca="1" si="269"/>
        <v>-0.36090051696521624</v>
      </c>
      <c r="E626" s="307">
        <f t="shared" ca="1" si="270"/>
        <v>-0.98862794207814453</v>
      </c>
      <c r="F626" s="304">
        <f t="shared" ca="1" si="271"/>
        <v>1.0524421081482001</v>
      </c>
      <c r="G626" s="306">
        <f t="shared" ca="1" si="272"/>
        <v>4.2143620739117367</v>
      </c>
      <c r="H626" s="307">
        <f t="shared" ca="1" si="273"/>
        <v>-103.01124031850814</v>
      </c>
      <c r="I626" s="304">
        <f t="shared" ca="1" si="274"/>
        <v>103.09741257494032</v>
      </c>
      <c r="J626" s="306">
        <f t="shared" ca="1" si="275"/>
        <v>368.11247718340587</v>
      </c>
      <c r="K626" s="307">
        <f t="shared" ca="1" si="276"/>
        <v>-8.4350555802472051</v>
      </c>
      <c r="L626" s="304">
        <f t="shared" ca="1" si="261"/>
        <v>368.2091063794395</v>
      </c>
      <c r="M626" s="306">
        <f t="shared" ca="1" si="277"/>
        <v>-1.5299074574289</v>
      </c>
      <c r="N626" s="304">
        <f t="shared" ca="1" si="278"/>
        <v>-87.657240356266641</v>
      </c>
      <c r="P626" s="310">
        <f t="shared" ca="1" si="279"/>
        <v>23</v>
      </c>
      <c r="Q626" s="304">
        <f t="shared" ca="1" si="280"/>
        <v>0</v>
      </c>
      <c r="R626" s="306">
        <f t="shared" ca="1" si="281"/>
        <v>0</v>
      </c>
      <c r="S626" s="307">
        <f t="shared" ca="1" si="282"/>
        <v>3.0118999999999994</v>
      </c>
      <c r="T626" s="304">
        <f t="shared" ca="1" si="262"/>
        <v>29.546738999999995</v>
      </c>
      <c r="U626" s="311">
        <f t="shared" ca="1" si="263"/>
        <v>0</v>
      </c>
      <c r="V626" s="306">
        <f t="shared" ca="1" si="264"/>
        <v>1.226033730287202</v>
      </c>
      <c r="W626" s="304">
        <f t="shared" ca="1" si="265"/>
        <v>26.591394420407397</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0.97304875543687075</v>
      </c>
      <c r="AH626" s="304">
        <f t="shared" ca="1" si="289"/>
        <v>-8.8287515633542561</v>
      </c>
    </row>
    <row r="627" spans="1:34" x14ac:dyDescent="0.2">
      <c r="A627" s="347">
        <f t="shared" ca="1" si="267"/>
        <v>1E-4</v>
      </c>
      <c r="B627" s="304">
        <f t="shared" ca="1" si="268"/>
        <v>32.623900000000965</v>
      </c>
      <c r="D627" s="306">
        <f t="shared" ca="1" si="269"/>
        <v>-0.36089813877516574</v>
      </c>
      <c r="E627" s="307">
        <f t="shared" ca="1" si="270"/>
        <v>-0.98860206316729737</v>
      </c>
      <c r="F627" s="304">
        <f t="shared" ca="1" si="271"/>
        <v>1.0524169828874941</v>
      </c>
      <c r="G627" s="306">
        <f t="shared" ca="1" si="272"/>
        <v>4.2143259840978589</v>
      </c>
      <c r="H627" s="307">
        <f t="shared" ca="1" si="273"/>
        <v>-103.01133917871446</v>
      </c>
      <c r="I627" s="304">
        <f t="shared" ca="1" si="274"/>
        <v>103.09750987726326</v>
      </c>
      <c r="J627" s="306">
        <f t="shared" ca="1" si="275"/>
        <v>368.11247718340587</v>
      </c>
      <c r="K627" s="307">
        <f t="shared" ca="1" si="276"/>
        <v>-8.4453567092220663</v>
      </c>
      <c r="L627" s="304">
        <f t="shared" ca="1" si="261"/>
        <v>368.20934250511561</v>
      </c>
      <c r="M627" s="306">
        <f t="shared" ca="1" si="277"/>
        <v>-1.5299078463888722</v>
      </c>
      <c r="N627" s="304">
        <f t="shared" ca="1" si="278"/>
        <v>-87.657262642031441</v>
      </c>
      <c r="P627" s="310">
        <f t="shared" ca="1" si="279"/>
        <v>23</v>
      </c>
      <c r="Q627" s="304">
        <f t="shared" ca="1" si="280"/>
        <v>0</v>
      </c>
      <c r="R627" s="306">
        <f t="shared" ca="1" si="281"/>
        <v>0</v>
      </c>
      <c r="S627" s="307">
        <f t="shared" ca="1" si="282"/>
        <v>3.0118999999999994</v>
      </c>
      <c r="T627" s="304">
        <f t="shared" ca="1" si="262"/>
        <v>29.546738999999995</v>
      </c>
      <c r="U627" s="311">
        <f t="shared" ca="1" si="263"/>
        <v>0</v>
      </c>
      <c r="V627" s="306">
        <f t="shared" ca="1" si="264"/>
        <v>1.2260349932412353</v>
      </c>
      <c r="W627" s="304">
        <f t="shared" ca="1" si="265"/>
        <v>26.591472006032614</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0.97302315135000583</v>
      </c>
      <c r="AH627" s="304">
        <f t="shared" ca="1" si="289"/>
        <v>-8.8287773234195708</v>
      </c>
    </row>
    <row r="628" spans="1:34" x14ac:dyDescent="0.2">
      <c r="A628" s="347">
        <f t="shared" ca="1" si="267"/>
        <v>1E-4</v>
      </c>
      <c r="B628" s="304">
        <f t="shared" ca="1" si="268"/>
        <v>32.624000000000969</v>
      </c>
      <c r="D628" s="306">
        <f t="shared" ca="1" si="269"/>
        <v>-0.36089576058575923</v>
      </c>
      <c r="E628" s="307">
        <f t="shared" ca="1" si="270"/>
        <v>-0.9885761846284904</v>
      </c>
      <c r="F628" s="304">
        <f t="shared" ca="1" si="271"/>
        <v>1.0523918580183889</v>
      </c>
      <c r="G628" s="306">
        <f t="shared" ca="1" si="272"/>
        <v>4.2142898945218006</v>
      </c>
      <c r="H628" s="307">
        <f t="shared" ca="1" si="273"/>
        <v>-103.01143803633293</v>
      </c>
      <c r="I628" s="304">
        <f t="shared" ca="1" si="274"/>
        <v>103.09760717702582</v>
      </c>
      <c r="J628" s="306">
        <f t="shared" ca="1" si="275"/>
        <v>368.11247718340587</v>
      </c>
      <c r="K628" s="307">
        <f t="shared" ca="1" si="276"/>
        <v>-8.4556578480828186</v>
      </c>
      <c r="L628" s="304">
        <f t="shared" ca="1" si="261"/>
        <v>368.20957891905442</v>
      </c>
      <c r="M628" s="306">
        <f t="shared" ca="1" si="277"/>
        <v>-1.5299082353447793</v>
      </c>
      <c r="N628" s="304">
        <f t="shared" ca="1" si="278"/>
        <v>-87.657284927563339</v>
      </c>
      <c r="P628" s="310">
        <f t="shared" ca="1" si="279"/>
        <v>23</v>
      </c>
      <c r="Q628" s="304">
        <f t="shared" ca="1" si="280"/>
        <v>0</v>
      </c>
      <c r="R628" s="306">
        <f t="shared" ca="1" si="281"/>
        <v>0</v>
      </c>
      <c r="S628" s="307">
        <f t="shared" ca="1" si="282"/>
        <v>3.0118999999999994</v>
      </c>
      <c r="T628" s="304">
        <f t="shared" ca="1" si="262"/>
        <v>29.546738999999995</v>
      </c>
      <c r="U628" s="311">
        <f t="shared" ca="1" si="263"/>
        <v>0</v>
      </c>
      <c r="V628" s="306">
        <f t="shared" ca="1" si="264"/>
        <v>1.2260362561977831</v>
      </c>
      <c r="W628" s="304">
        <f t="shared" ca="1" si="265"/>
        <v>26.591549590542371</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0.97299754763039559</v>
      </c>
      <c r="AH628" s="304">
        <f t="shared" ca="1" si="289"/>
        <v>-8.8288030831145186</v>
      </c>
    </row>
    <row r="629" spans="1:34" x14ac:dyDescent="0.2">
      <c r="A629" s="347">
        <f t="shared" ca="1" si="267"/>
        <v>1E-4</v>
      </c>
      <c r="B629" s="304">
        <f t="shared" ca="1" si="268"/>
        <v>32.624100000000972</v>
      </c>
      <c r="D629" s="306">
        <f t="shared" ca="1" si="269"/>
        <v>-0.36089338239699809</v>
      </c>
      <c r="E629" s="307">
        <f t="shared" ca="1" si="270"/>
        <v>-0.98855030646170405</v>
      </c>
      <c r="F629" s="304">
        <f t="shared" ca="1" si="271"/>
        <v>1.0523667335408673</v>
      </c>
      <c r="G629" s="306">
        <f t="shared" ca="1" si="272"/>
        <v>4.214253805183561</v>
      </c>
      <c r="H629" s="307">
        <f t="shared" ca="1" si="273"/>
        <v>-103.01153689136358</v>
      </c>
      <c r="I629" s="304">
        <f t="shared" ca="1" si="274"/>
        <v>103.09770447422805</v>
      </c>
      <c r="J629" s="306">
        <f t="shared" ca="1" si="275"/>
        <v>368.11247718340587</v>
      </c>
      <c r="K629" s="307">
        <f t="shared" ca="1" si="276"/>
        <v>-8.4659589968292028</v>
      </c>
      <c r="L629" s="304">
        <f t="shared" ca="1" si="261"/>
        <v>368.20981562125621</v>
      </c>
      <c r="M629" s="306">
        <f t="shared" ca="1" si="277"/>
        <v>-1.5299086242966216</v>
      </c>
      <c r="N629" s="304">
        <f t="shared" ca="1" si="278"/>
        <v>-87.657307212862335</v>
      </c>
      <c r="P629" s="310">
        <f t="shared" ca="1" si="279"/>
        <v>23</v>
      </c>
      <c r="Q629" s="304">
        <f t="shared" ca="1" si="280"/>
        <v>0</v>
      </c>
      <c r="R629" s="306">
        <f t="shared" ca="1" si="281"/>
        <v>0</v>
      </c>
      <c r="S629" s="307">
        <f t="shared" ca="1" si="282"/>
        <v>3.0118999999999994</v>
      </c>
      <c r="T629" s="304">
        <f t="shared" ca="1" si="262"/>
        <v>29.546738999999995</v>
      </c>
      <c r="U629" s="311">
        <f t="shared" ca="1" si="263"/>
        <v>0</v>
      </c>
      <c r="V629" s="306">
        <f t="shared" ca="1" si="264"/>
        <v>1.2260375191568436</v>
      </c>
      <c r="W629" s="304">
        <f t="shared" ca="1" si="265"/>
        <v>26.591627173936654</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0.9729719442780187</v>
      </c>
      <c r="AH629" s="304">
        <f t="shared" ca="1" si="289"/>
        <v>-8.8288288424391173</v>
      </c>
    </row>
    <row r="630" spans="1:34" x14ac:dyDescent="0.2">
      <c r="A630" s="347">
        <f t="shared" ca="1" si="267"/>
        <v>1E-4</v>
      </c>
      <c r="B630" s="304">
        <f t="shared" ca="1" si="268"/>
        <v>32.624200000000975</v>
      </c>
      <c r="D630" s="306">
        <f t="shared" ca="1" si="269"/>
        <v>-0.36089100420887887</v>
      </c>
      <c r="E630" s="307">
        <f t="shared" ca="1" si="270"/>
        <v>-0.98852442866694723</v>
      </c>
      <c r="F630" s="304">
        <f t="shared" ca="1" si="271"/>
        <v>1.0523416094549372</v>
      </c>
      <c r="G630" s="306">
        <f t="shared" ca="1" si="272"/>
        <v>4.21421771608314</v>
      </c>
      <c r="H630" s="307">
        <f t="shared" ca="1" si="273"/>
        <v>-103.01163574380644</v>
      </c>
      <c r="I630" s="304">
        <f t="shared" ca="1" si="274"/>
        <v>103.09780176886997</v>
      </c>
      <c r="J630" s="306">
        <f t="shared" ca="1" si="275"/>
        <v>368.11247718340587</v>
      </c>
      <c r="K630" s="307">
        <f t="shared" ca="1" si="276"/>
        <v>-8.4762601554609613</v>
      </c>
      <c r="L630" s="304">
        <f t="shared" ca="1" si="261"/>
        <v>368.21005261172127</v>
      </c>
      <c r="M630" s="306">
        <f t="shared" ca="1" si="277"/>
        <v>-1.5299090132443989</v>
      </c>
      <c r="N630" s="304">
        <f t="shared" ca="1" si="278"/>
        <v>-87.657329497928416</v>
      </c>
      <c r="P630" s="310">
        <f t="shared" ca="1" si="279"/>
        <v>23</v>
      </c>
      <c r="Q630" s="304">
        <f t="shared" ca="1" si="280"/>
        <v>0</v>
      </c>
      <c r="R630" s="306">
        <f t="shared" ca="1" si="281"/>
        <v>0</v>
      </c>
      <c r="S630" s="307">
        <f t="shared" ca="1" si="282"/>
        <v>3.0118999999999994</v>
      </c>
      <c r="T630" s="304">
        <f t="shared" ca="1" si="262"/>
        <v>29.546738999999995</v>
      </c>
      <c r="U630" s="311">
        <f t="shared" ca="1" si="263"/>
        <v>0</v>
      </c>
      <c r="V630" s="306">
        <f t="shared" ca="1" si="264"/>
        <v>1.2260387821184182</v>
      </c>
      <c r="W630" s="304">
        <f t="shared" ca="1" si="265"/>
        <v>26.591704756215496</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0.9729463412928876</v>
      </c>
      <c r="AH630" s="304">
        <f t="shared" ca="1" si="289"/>
        <v>-8.8288546013933598</v>
      </c>
    </row>
    <row r="631" spans="1:34" x14ac:dyDescent="0.2">
      <c r="A631" s="347">
        <f t="shared" ca="1" si="267"/>
        <v>1E-4</v>
      </c>
      <c r="B631" s="304">
        <f t="shared" ca="1" si="268"/>
        <v>32.624300000000979</v>
      </c>
      <c r="D631" s="306">
        <f t="shared" ca="1" si="269"/>
        <v>-0.36088862602140481</v>
      </c>
      <c r="E631" s="307">
        <f t="shared" ca="1" si="270"/>
        <v>-0.98849855124420927</v>
      </c>
      <c r="F631" s="304">
        <f t="shared" ca="1" si="271"/>
        <v>1.05231648576059</v>
      </c>
      <c r="G631" s="306">
        <f t="shared" ca="1" si="272"/>
        <v>4.2141816272205377</v>
      </c>
      <c r="H631" s="307">
        <f t="shared" ca="1" si="273"/>
        <v>-103.01173459366156</v>
      </c>
      <c r="I631" s="304">
        <f t="shared" ca="1" si="274"/>
        <v>103.09789906095163</v>
      </c>
      <c r="J631" s="306">
        <f t="shared" ca="1" si="275"/>
        <v>368.11247718340587</v>
      </c>
      <c r="K631" s="307">
        <f t="shared" ca="1" si="276"/>
        <v>-8.4865613239778348</v>
      </c>
      <c r="L631" s="304">
        <f t="shared" ca="1" si="261"/>
        <v>368.21028989044987</v>
      </c>
      <c r="M631" s="306">
        <f t="shared" ca="1" si="277"/>
        <v>-1.5299094021881112</v>
      </c>
      <c r="N631" s="304">
        <f t="shared" ca="1" si="278"/>
        <v>-87.657351782761609</v>
      </c>
      <c r="P631" s="310">
        <f t="shared" ca="1" si="279"/>
        <v>23</v>
      </c>
      <c r="Q631" s="304">
        <f t="shared" ca="1" si="280"/>
        <v>0</v>
      </c>
      <c r="R631" s="306">
        <f t="shared" ca="1" si="281"/>
        <v>0</v>
      </c>
      <c r="S631" s="307">
        <f t="shared" ca="1" si="282"/>
        <v>3.0118999999999994</v>
      </c>
      <c r="T631" s="304">
        <f t="shared" ca="1" si="262"/>
        <v>29.546738999999995</v>
      </c>
      <c r="U631" s="311">
        <f t="shared" ca="1" si="263"/>
        <v>0</v>
      </c>
      <c r="V631" s="306">
        <f t="shared" ca="1" si="264"/>
        <v>1.226040045082506</v>
      </c>
      <c r="W631" s="304">
        <f t="shared" ca="1" si="265"/>
        <v>26.591782337378884</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0.97292073867498985</v>
      </c>
      <c r="AH631" s="304">
        <f t="shared" ca="1" si="289"/>
        <v>-8.8288803599772567</v>
      </c>
    </row>
    <row r="632" spans="1:34" x14ac:dyDescent="0.2">
      <c r="A632" s="347">
        <f t="shared" ca="1" si="267"/>
        <v>1E-4</v>
      </c>
      <c r="B632" s="304">
        <f t="shared" ca="1" si="268"/>
        <v>32.624400000000982</v>
      </c>
      <c r="D632" s="306">
        <f t="shared" ca="1" si="269"/>
        <v>-0.36088624783457651</v>
      </c>
      <c r="E632" s="307">
        <f t="shared" ca="1" si="270"/>
        <v>-0.98847267419349194</v>
      </c>
      <c r="F632" s="304">
        <f t="shared" ca="1" si="271"/>
        <v>1.0522913624578283</v>
      </c>
      <c r="G632" s="306">
        <f t="shared" ca="1" si="272"/>
        <v>4.214145538595754</v>
      </c>
      <c r="H632" s="307">
        <f t="shared" ca="1" si="273"/>
        <v>-103.01183344092898</v>
      </c>
      <c r="I632" s="304">
        <f t="shared" ca="1" si="274"/>
        <v>103.09799635047308</v>
      </c>
      <c r="J632" s="306">
        <f t="shared" ca="1" si="275"/>
        <v>368.11247718340587</v>
      </c>
      <c r="K632" s="307">
        <f t="shared" ca="1" si="276"/>
        <v>-8.4968625023795639</v>
      </c>
      <c r="L632" s="304">
        <f t="shared" ca="1" si="261"/>
        <v>368.21052745744225</v>
      </c>
      <c r="M632" s="306">
        <f t="shared" ca="1" si="277"/>
        <v>-1.5299097911277588</v>
      </c>
      <c r="N632" s="304">
        <f t="shared" ca="1" si="278"/>
        <v>-87.6573740673619</v>
      </c>
      <c r="P632" s="310">
        <f t="shared" ca="1" si="279"/>
        <v>23</v>
      </c>
      <c r="Q632" s="304">
        <f t="shared" ca="1" si="280"/>
        <v>0</v>
      </c>
      <c r="R632" s="306">
        <f t="shared" ca="1" si="281"/>
        <v>0</v>
      </c>
      <c r="S632" s="307">
        <f t="shared" ca="1" si="282"/>
        <v>3.0118999999999994</v>
      </c>
      <c r="T632" s="304">
        <f t="shared" ca="1" si="262"/>
        <v>29.546738999999995</v>
      </c>
      <c r="U632" s="311">
        <f t="shared" ca="1" si="263"/>
        <v>0</v>
      </c>
      <c r="V632" s="306">
        <f t="shared" ca="1" si="264"/>
        <v>1.2260413080491075</v>
      </c>
      <c r="W632" s="304">
        <f t="shared" ca="1" si="265"/>
        <v>26.591859917426856</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0.97289513642432546</v>
      </c>
      <c r="AH632" s="304">
        <f t="shared" ca="1" si="289"/>
        <v>-8.8289061181908064</v>
      </c>
    </row>
    <row r="633" spans="1:34" x14ac:dyDescent="0.2">
      <c r="A633" s="347">
        <f t="shared" ca="1" si="267"/>
        <v>1E-4</v>
      </c>
      <c r="B633" s="304">
        <f t="shared" ca="1" si="268"/>
        <v>32.624500000000985</v>
      </c>
      <c r="D633" s="306">
        <f t="shared" ca="1" si="269"/>
        <v>-0.36088386964839314</v>
      </c>
      <c r="E633" s="307">
        <f t="shared" ca="1" si="270"/>
        <v>-0.98844679751478282</v>
      </c>
      <c r="F633" s="304">
        <f t="shared" ca="1" si="271"/>
        <v>1.0522662395466407</v>
      </c>
      <c r="G633" s="306">
        <f t="shared" ca="1" si="272"/>
        <v>4.214109450208789</v>
      </c>
      <c r="H633" s="307">
        <f t="shared" ca="1" si="273"/>
        <v>-103.01193228560874</v>
      </c>
      <c r="I633" s="304">
        <f t="shared" ca="1" si="274"/>
        <v>103.09809363743433</v>
      </c>
      <c r="J633" s="306">
        <f t="shared" ca="1" si="275"/>
        <v>368.11247718340587</v>
      </c>
      <c r="K633" s="307">
        <f t="shared" ca="1" si="276"/>
        <v>-8.507163690665891</v>
      </c>
      <c r="L633" s="304">
        <f t="shared" ca="1" si="261"/>
        <v>368.2107653126987</v>
      </c>
      <c r="M633" s="306">
        <f t="shared" ca="1" si="277"/>
        <v>-1.5299101800633417</v>
      </c>
      <c r="N633" s="304">
        <f t="shared" ca="1" si="278"/>
        <v>-87.657396351729304</v>
      </c>
      <c r="P633" s="310">
        <f t="shared" ca="1" si="279"/>
        <v>23</v>
      </c>
      <c r="Q633" s="304">
        <f t="shared" ca="1" si="280"/>
        <v>0</v>
      </c>
      <c r="R633" s="306">
        <f t="shared" ca="1" si="281"/>
        <v>0</v>
      </c>
      <c r="S633" s="307">
        <f t="shared" ca="1" si="282"/>
        <v>3.0118999999999994</v>
      </c>
      <c r="T633" s="304">
        <f t="shared" ca="1" si="262"/>
        <v>29.546738999999995</v>
      </c>
      <c r="U633" s="311">
        <f t="shared" ca="1" si="263"/>
        <v>0</v>
      </c>
      <c r="V633" s="306">
        <f t="shared" ca="1" si="264"/>
        <v>1.2260425710182221</v>
      </c>
      <c r="W633" s="304">
        <f t="shared" ca="1" si="265"/>
        <v>26.591937496359396</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0.97286953454088376</v>
      </c>
      <c r="AH633" s="304">
        <f t="shared" ca="1" si="289"/>
        <v>-8.8289318760340194</v>
      </c>
    </row>
    <row r="634" spans="1:34" x14ac:dyDescent="0.2">
      <c r="A634" s="347">
        <f t="shared" ca="1" si="267"/>
        <v>1E-4</v>
      </c>
      <c r="B634" s="304">
        <f t="shared" ca="1" si="268"/>
        <v>32.624600000000989</v>
      </c>
      <c r="D634" s="306">
        <f t="shared" ca="1" si="269"/>
        <v>-0.36088149146285536</v>
      </c>
      <c r="E634" s="307">
        <f t="shared" ca="1" si="270"/>
        <v>-0.988420921208089</v>
      </c>
      <c r="F634" s="304">
        <f t="shared" ca="1" si="271"/>
        <v>1.0522411170270349</v>
      </c>
      <c r="G634" s="306">
        <f t="shared" ca="1" si="272"/>
        <v>4.2140733620596427</v>
      </c>
      <c r="H634" s="307">
        <f t="shared" ca="1" si="273"/>
        <v>-103.01203112770085</v>
      </c>
      <c r="I634" s="304">
        <f t="shared" ca="1" si="274"/>
        <v>103.09819092183544</v>
      </c>
      <c r="J634" s="306">
        <f t="shared" ca="1" si="275"/>
        <v>368.11247718340587</v>
      </c>
      <c r="K634" s="307">
        <f t="shared" ca="1" si="276"/>
        <v>-8.5174648888365567</v>
      </c>
      <c r="L634" s="304">
        <f t="shared" ca="1" si="261"/>
        <v>368.21100345621949</v>
      </c>
      <c r="M634" s="306">
        <f t="shared" ca="1" si="277"/>
        <v>-1.5299105689948598</v>
      </c>
      <c r="N634" s="304">
        <f t="shared" ca="1" si="278"/>
        <v>-87.657418635863806</v>
      </c>
      <c r="P634" s="310">
        <f t="shared" ca="1" si="279"/>
        <v>23</v>
      </c>
      <c r="Q634" s="304">
        <f t="shared" ca="1" si="280"/>
        <v>0</v>
      </c>
      <c r="R634" s="306">
        <f t="shared" ca="1" si="281"/>
        <v>0</v>
      </c>
      <c r="S634" s="307">
        <f t="shared" ca="1" si="282"/>
        <v>3.0118999999999994</v>
      </c>
      <c r="T634" s="304">
        <f t="shared" ca="1" si="262"/>
        <v>29.546738999999995</v>
      </c>
      <c r="U634" s="311">
        <f t="shared" ca="1" si="263"/>
        <v>0</v>
      </c>
      <c r="V634" s="306">
        <f t="shared" ca="1" si="264"/>
        <v>1.2260438339898503</v>
      </c>
      <c r="W634" s="304">
        <f t="shared" ca="1" si="265"/>
        <v>26.592015074176537</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0.97284393302467365</v>
      </c>
      <c r="AH634" s="304">
        <f t="shared" ca="1" si="289"/>
        <v>-8.8289576335068904</v>
      </c>
    </row>
    <row r="635" spans="1:34" x14ac:dyDescent="0.2">
      <c r="A635" s="347">
        <f t="shared" ca="1" si="267"/>
        <v>1E-4</v>
      </c>
      <c r="B635" s="304">
        <f t="shared" ca="1" si="268"/>
        <v>32.624700000000992</v>
      </c>
      <c r="D635" s="306">
        <f t="shared" ca="1" si="269"/>
        <v>-0.36087911327796429</v>
      </c>
      <c r="E635" s="307">
        <f t="shared" ca="1" si="270"/>
        <v>-0.98839504527339983</v>
      </c>
      <c r="F635" s="304">
        <f t="shared" ca="1" si="271"/>
        <v>1.0522159948990017</v>
      </c>
      <c r="G635" s="306">
        <f t="shared" ca="1" si="272"/>
        <v>4.214037274148315</v>
      </c>
      <c r="H635" s="307">
        <f t="shared" ca="1" si="273"/>
        <v>-103.01212996720538</v>
      </c>
      <c r="I635" s="304">
        <f t="shared" ca="1" si="274"/>
        <v>103.09828820367642</v>
      </c>
      <c r="J635" s="306">
        <f t="shared" ca="1" si="275"/>
        <v>368.11247718340587</v>
      </c>
      <c r="K635" s="307">
        <f t="shared" ca="1" si="276"/>
        <v>-8.5277660968913018</v>
      </c>
      <c r="L635" s="304">
        <f t="shared" ca="1" si="261"/>
        <v>368.21124188800485</v>
      </c>
      <c r="M635" s="306">
        <f t="shared" ca="1" si="277"/>
        <v>-1.5299109579223131</v>
      </c>
      <c r="N635" s="304">
        <f t="shared" ca="1" si="278"/>
        <v>-87.657440919765421</v>
      </c>
      <c r="P635" s="310">
        <f t="shared" ca="1" si="279"/>
        <v>23</v>
      </c>
      <c r="Q635" s="304">
        <f t="shared" ca="1" si="280"/>
        <v>0</v>
      </c>
      <c r="R635" s="306">
        <f t="shared" ca="1" si="281"/>
        <v>0</v>
      </c>
      <c r="S635" s="307">
        <f t="shared" ca="1" si="282"/>
        <v>3.0118999999999994</v>
      </c>
      <c r="T635" s="304">
        <f t="shared" ca="1" si="262"/>
        <v>29.546738999999995</v>
      </c>
      <c r="U635" s="311">
        <f t="shared" ca="1" si="263"/>
        <v>0</v>
      </c>
      <c r="V635" s="306">
        <f t="shared" ca="1" si="264"/>
        <v>1.226045096963992</v>
      </c>
      <c r="W635" s="304">
        <f t="shared" ca="1" si="265"/>
        <v>26.592092650878282</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0.9728183318756809</v>
      </c>
      <c r="AH635" s="304">
        <f t="shared" ca="1" si="289"/>
        <v>-8.8289833906094302</v>
      </c>
    </row>
    <row r="636" spans="1:34" x14ac:dyDescent="0.2">
      <c r="A636" s="347">
        <f t="shared" ca="1" si="267"/>
        <v>1E-4</v>
      </c>
      <c r="B636" s="304">
        <f t="shared" ca="1" si="268"/>
        <v>32.624800000000995</v>
      </c>
      <c r="D636" s="306">
        <f t="shared" ca="1" si="269"/>
        <v>-0.3608767350937207</v>
      </c>
      <c r="E636" s="307">
        <f t="shared" ca="1" si="270"/>
        <v>-0.98836916971071354</v>
      </c>
      <c r="F636" s="304">
        <f t="shared" ca="1" si="271"/>
        <v>1.0521908731625402</v>
      </c>
      <c r="G636" s="306">
        <f t="shared" ca="1" si="272"/>
        <v>4.2140011864748059</v>
      </c>
      <c r="H636" s="307">
        <f t="shared" ca="1" si="273"/>
        <v>-103.01222880412236</v>
      </c>
      <c r="I636" s="304">
        <f t="shared" ca="1" si="274"/>
        <v>103.09838548295733</v>
      </c>
      <c r="J636" s="306">
        <f t="shared" ca="1" si="275"/>
        <v>368.11247718340587</v>
      </c>
      <c r="K636" s="307">
        <f t="shared" ca="1" si="276"/>
        <v>-8.5380673148298687</v>
      </c>
      <c r="L636" s="304">
        <f t="shared" ca="1" si="261"/>
        <v>368.21148060805507</v>
      </c>
      <c r="M636" s="306">
        <f t="shared" ca="1" si="277"/>
        <v>-1.5299113468457022</v>
      </c>
      <c r="N636" s="304">
        <f t="shared" ca="1" si="278"/>
        <v>-87.657463203434162</v>
      </c>
      <c r="P636" s="310">
        <f t="shared" ca="1" si="279"/>
        <v>23</v>
      </c>
      <c r="Q636" s="304">
        <f t="shared" ca="1" si="280"/>
        <v>0</v>
      </c>
      <c r="R636" s="306">
        <f t="shared" ca="1" si="281"/>
        <v>0</v>
      </c>
      <c r="S636" s="307">
        <f t="shared" ca="1" si="282"/>
        <v>3.0118999999999994</v>
      </c>
      <c r="T636" s="304">
        <f t="shared" ca="1" si="262"/>
        <v>29.546738999999995</v>
      </c>
      <c r="U636" s="311">
        <f t="shared" ca="1" si="263"/>
        <v>0</v>
      </c>
      <c r="V636" s="306">
        <f t="shared" ca="1" si="264"/>
        <v>1.226046359940647</v>
      </c>
      <c r="W636" s="304">
        <f t="shared" ca="1" si="265"/>
        <v>26.592170226464638</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0.97279273109390552</v>
      </c>
      <c r="AH636" s="304">
        <f t="shared" ca="1" si="289"/>
        <v>-8.8290091473416403</v>
      </c>
    </row>
    <row r="637" spans="1:34" x14ac:dyDescent="0.2">
      <c r="A637" s="347">
        <f t="shared" ca="1" si="267"/>
        <v>1E-4</v>
      </c>
      <c r="B637" s="304">
        <f t="shared" ca="1" si="268"/>
        <v>32.624900000000999</v>
      </c>
      <c r="D637" s="306">
        <f t="shared" ca="1" si="269"/>
        <v>-0.36087435691012165</v>
      </c>
      <c r="E637" s="307">
        <f t="shared" ca="1" si="270"/>
        <v>-0.98834329452002478</v>
      </c>
      <c r="F637" s="304">
        <f t="shared" ca="1" si="271"/>
        <v>1.052165751817645</v>
      </c>
      <c r="G637" s="306">
        <f t="shared" ca="1" si="272"/>
        <v>4.2139650990391146</v>
      </c>
      <c r="H637" s="307">
        <f t="shared" ca="1" si="273"/>
        <v>-103.01232763845181</v>
      </c>
      <c r="I637" s="304">
        <f t="shared" ca="1" si="274"/>
        <v>103.09848275967821</v>
      </c>
      <c r="J637" s="306">
        <f t="shared" ca="1" si="275"/>
        <v>368.11247718340587</v>
      </c>
      <c r="K637" s="307">
        <f t="shared" ca="1" si="276"/>
        <v>-8.548368542651998</v>
      </c>
      <c r="L637" s="304">
        <f t="shared" ca="1" si="261"/>
        <v>368.21171961637032</v>
      </c>
      <c r="M637" s="306">
        <f t="shared" ca="1" si="277"/>
        <v>-1.5299117357650265</v>
      </c>
      <c r="N637" s="304">
        <f t="shared" ca="1" si="278"/>
        <v>-87.657485486870016</v>
      </c>
      <c r="P637" s="310">
        <f t="shared" ca="1" si="279"/>
        <v>23</v>
      </c>
      <c r="Q637" s="304">
        <f t="shared" ca="1" si="280"/>
        <v>0</v>
      </c>
      <c r="R637" s="306">
        <f t="shared" ca="1" si="281"/>
        <v>0</v>
      </c>
      <c r="S637" s="307">
        <f t="shared" ca="1" si="282"/>
        <v>3.0118999999999994</v>
      </c>
      <c r="T637" s="304">
        <f t="shared" ca="1" si="262"/>
        <v>29.546738999999995</v>
      </c>
      <c r="U637" s="311">
        <f t="shared" ca="1" si="263"/>
        <v>0</v>
      </c>
      <c r="V637" s="306">
        <f t="shared" ca="1" si="264"/>
        <v>1.2260476229198154</v>
      </c>
      <c r="W637" s="304">
        <f t="shared" ca="1" si="265"/>
        <v>26.592247800935631</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0.97276713067934573</v>
      </c>
      <c r="AH637" s="304">
        <f t="shared" ca="1" si="289"/>
        <v>-8.8290349037035245</v>
      </c>
    </row>
    <row r="638" spans="1:34" x14ac:dyDescent="0.2">
      <c r="A638" s="347">
        <f t="shared" ca="1" si="267"/>
        <v>1E-4</v>
      </c>
      <c r="B638" s="304">
        <f t="shared" ca="1" si="268"/>
        <v>32.625000000001002</v>
      </c>
      <c r="D638" s="306">
        <f t="shared" ca="1" si="269"/>
        <v>-0.36087197872717192</v>
      </c>
      <c r="E638" s="307">
        <f t="shared" ca="1" si="270"/>
        <v>-0.98831741970133002</v>
      </c>
      <c r="F638" s="304">
        <f t="shared" ca="1" si="271"/>
        <v>1.0521406308643153</v>
      </c>
      <c r="G638" s="306">
        <f t="shared" ca="1" si="272"/>
        <v>4.213929011841242</v>
      </c>
      <c r="H638" s="307">
        <f t="shared" ca="1" si="273"/>
        <v>-103.01242647019377</v>
      </c>
      <c r="I638" s="304">
        <f t="shared" ca="1" si="274"/>
        <v>103.09858003383906</v>
      </c>
      <c r="J638" s="306">
        <f t="shared" ca="1" si="275"/>
        <v>368.11247718340587</v>
      </c>
      <c r="K638" s="307">
        <f t="shared" ca="1" si="276"/>
        <v>-8.5586697803574303</v>
      </c>
      <c r="L638" s="304">
        <f t="shared" ca="1" si="261"/>
        <v>368.21195891295099</v>
      </c>
      <c r="M638" s="306">
        <f t="shared" ca="1" si="277"/>
        <v>-1.5299121246802863</v>
      </c>
      <c r="N638" s="304">
        <f t="shared" ca="1" si="278"/>
        <v>-87.657507770072996</v>
      </c>
      <c r="P638" s="310">
        <f t="shared" ca="1" si="279"/>
        <v>23</v>
      </c>
      <c r="Q638" s="304">
        <f t="shared" ca="1" si="280"/>
        <v>0</v>
      </c>
      <c r="R638" s="306">
        <f t="shared" ca="1" si="281"/>
        <v>0</v>
      </c>
      <c r="S638" s="307">
        <f t="shared" ca="1" si="282"/>
        <v>3.0118999999999994</v>
      </c>
      <c r="T638" s="304">
        <f t="shared" ca="1" si="262"/>
        <v>29.546738999999995</v>
      </c>
      <c r="U638" s="311">
        <f t="shared" ca="1" si="263"/>
        <v>0</v>
      </c>
      <c r="V638" s="306">
        <f t="shared" ca="1" si="264"/>
        <v>1.2260488859014975</v>
      </c>
      <c r="W638" s="304">
        <f t="shared" ca="1" si="265"/>
        <v>26.592325374291246</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0.97274153063199087</v>
      </c>
      <c r="AH638" s="304">
        <f t="shared" ca="1" si="289"/>
        <v>-8.829060659695088</v>
      </c>
    </row>
    <row r="639" spans="1:34" x14ac:dyDescent="0.2">
      <c r="A639" s="347">
        <f t="shared" ca="1" si="267"/>
        <v>1E-4</v>
      </c>
      <c r="B639" s="304">
        <f t="shared" ca="1" si="268"/>
        <v>32.625100000001005</v>
      </c>
      <c r="D639" s="306">
        <f t="shared" ca="1" si="269"/>
        <v>-0.36086960054487033</v>
      </c>
      <c r="E639" s="307">
        <f t="shared" ca="1" si="270"/>
        <v>-0.98829154525463103</v>
      </c>
      <c r="F639" s="304">
        <f t="shared" ca="1" si="271"/>
        <v>1.0521155103025526</v>
      </c>
      <c r="G639" s="306">
        <f t="shared" ca="1" si="272"/>
        <v>4.2138929248811872</v>
      </c>
      <c r="H639" s="307">
        <f t="shared" ca="1" si="273"/>
        <v>-103.0125252993483</v>
      </c>
      <c r="I639" s="304">
        <f t="shared" ca="1" si="274"/>
        <v>103.09867730543995</v>
      </c>
      <c r="J639" s="306">
        <f t="shared" ca="1" si="275"/>
        <v>368.11247718340587</v>
      </c>
      <c r="K639" s="307">
        <f t="shared" ca="1" si="276"/>
        <v>-8.5689710279459081</v>
      </c>
      <c r="L639" s="304">
        <f t="shared" ca="1" si="261"/>
        <v>368.21219849779732</v>
      </c>
      <c r="M639" s="306">
        <f t="shared" ca="1" si="277"/>
        <v>-1.5299125135914817</v>
      </c>
      <c r="N639" s="304">
        <f t="shared" ca="1" si="278"/>
        <v>-87.657530053043104</v>
      </c>
      <c r="P639" s="310">
        <f t="shared" ca="1" si="279"/>
        <v>23</v>
      </c>
      <c r="Q639" s="304">
        <f t="shared" ca="1" si="280"/>
        <v>0</v>
      </c>
      <c r="R639" s="306">
        <f t="shared" ca="1" si="281"/>
        <v>0</v>
      </c>
      <c r="S639" s="307">
        <f t="shared" ca="1" si="282"/>
        <v>3.0118999999999994</v>
      </c>
      <c r="T639" s="304">
        <f t="shared" ca="1" si="262"/>
        <v>29.546738999999995</v>
      </c>
      <c r="U639" s="311">
        <f t="shared" ca="1" si="263"/>
        <v>0</v>
      </c>
      <c r="V639" s="306">
        <f t="shared" ca="1" si="264"/>
        <v>1.2260501488856925</v>
      </c>
      <c r="W639" s="304">
        <f t="shared" ca="1" si="265"/>
        <v>26.592402946531525</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0.97271593095184627</v>
      </c>
      <c r="AH639" s="304">
        <f t="shared" ca="1" si="289"/>
        <v>-8.8290864153163291</v>
      </c>
    </row>
    <row r="640" spans="1:34" x14ac:dyDescent="0.2">
      <c r="A640" s="347">
        <f t="shared" ca="1" si="267"/>
        <v>1E-4</v>
      </c>
      <c r="B640" s="304">
        <f t="shared" ca="1" si="268"/>
        <v>32.625200000001009</v>
      </c>
      <c r="D640" s="306">
        <f t="shared" ca="1" si="269"/>
        <v>-0.36086722236321611</v>
      </c>
      <c r="E640" s="307">
        <f t="shared" ca="1" si="270"/>
        <v>-0.98826567117991537</v>
      </c>
      <c r="F640" s="304">
        <f t="shared" ca="1" si="271"/>
        <v>1.0520903901323457</v>
      </c>
      <c r="G640" s="306">
        <f t="shared" ca="1" si="272"/>
        <v>4.213856838158951</v>
      </c>
      <c r="H640" s="307">
        <f t="shared" ca="1" si="273"/>
        <v>-103.01262412591541</v>
      </c>
      <c r="I640" s="304">
        <f t="shared" ca="1" si="274"/>
        <v>103.0987745744809</v>
      </c>
      <c r="J640" s="306">
        <f t="shared" ca="1" si="275"/>
        <v>368.11247718340587</v>
      </c>
      <c r="K640" s="307">
        <f t="shared" ca="1" si="276"/>
        <v>-8.5792722854171721</v>
      </c>
      <c r="L640" s="304">
        <f t="shared" ca="1" si="261"/>
        <v>368.21243837090952</v>
      </c>
      <c r="M640" s="306">
        <f t="shared" ca="1" si="277"/>
        <v>-1.5299129024986127</v>
      </c>
      <c r="N640" s="304">
        <f t="shared" ca="1" si="278"/>
        <v>-87.657552335780323</v>
      </c>
      <c r="P640" s="310">
        <f t="shared" ca="1" si="279"/>
        <v>23</v>
      </c>
      <c r="Q640" s="304">
        <f t="shared" ca="1" si="280"/>
        <v>0</v>
      </c>
      <c r="R640" s="306">
        <f t="shared" ca="1" si="281"/>
        <v>0</v>
      </c>
      <c r="S640" s="307">
        <f t="shared" ca="1" si="282"/>
        <v>3.0118999999999994</v>
      </c>
      <c r="T640" s="304">
        <f t="shared" ca="1" si="262"/>
        <v>29.546738999999995</v>
      </c>
      <c r="U640" s="311">
        <f t="shared" ca="1" si="263"/>
        <v>0</v>
      </c>
      <c r="V640" s="306">
        <f t="shared" ca="1" si="264"/>
        <v>1.2260514118724004</v>
      </c>
      <c r="W640" s="304">
        <f t="shared" ca="1" si="265"/>
        <v>26.592480517656433</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0.97269033163890128</v>
      </c>
      <c r="AH640" s="304">
        <f t="shared" ca="1" si="289"/>
        <v>-8.8291121705672602</v>
      </c>
    </row>
    <row r="641" spans="1:34" x14ac:dyDescent="0.2">
      <c r="A641" s="347">
        <f t="shared" ca="1" si="267"/>
        <v>1E-4</v>
      </c>
      <c r="B641" s="304">
        <f t="shared" ca="1" si="268"/>
        <v>32.625300000001012</v>
      </c>
      <c r="D641" s="306">
        <f t="shared" ca="1" si="269"/>
        <v>-0.3608648441822116</v>
      </c>
      <c r="E641" s="307">
        <f t="shared" ca="1" si="270"/>
        <v>-0.98823979747719193</v>
      </c>
      <c r="F641" s="304">
        <f t="shared" ca="1" si="271"/>
        <v>1.0520652703537043</v>
      </c>
      <c r="G641" s="306">
        <f t="shared" ca="1" si="272"/>
        <v>4.2138207516745325</v>
      </c>
      <c r="H641" s="307">
        <f t="shared" ca="1" si="273"/>
        <v>-103.01272294989515</v>
      </c>
      <c r="I641" s="304">
        <f t="shared" ca="1" si="274"/>
        <v>103.09887184096195</v>
      </c>
      <c r="J641" s="306">
        <f t="shared" ca="1" si="275"/>
        <v>368.11247718340587</v>
      </c>
      <c r="K641" s="307">
        <f t="shared" ca="1" si="276"/>
        <v>-8.5895735527709629</v>
      </c>
      <c r="L641" s="304">
        <f t="shared" ca="1" si="261"/>
        <v>368.2126785322879</v>
      </c>
      <c r="M641" s="306">
        <f t="shared" ca="1" si="277"/>
        <v>-1.5299132914016793</v>
      </c>
      <c r="N641" s="304">
        <f t="shared" ca="1" si="278"/>
        <v>-87.657574618284684</v>
      </c>
      <c r="P641" s="310">
        <f t="shared" ca="1" si="279"/>
        <v>23</v>
      </c>
      <c r="Q641" s="304">
        <f t="shared" ca="1" si="280"/>
        <v>0</v>
      </c>
      <c r="R641" s="306">
        <f t="shared" ca="1" si="281"/>
        <v>0</v>
      </c>
      <c r="S641" s="307">
        <f t="shared" ca="1" si="282"/>
        <v>3.0118999999999994</v>
      </c>
      <c r="T641" s="304">
        <f t="shared" ca="1" si="262"/>
        <v>29.546738999999995</v>
      </c>
      <c r="U641" s="311">
        <f t="shared" ca="1" si="263"/>
        <v>0</v>
      </c>
      <c r="V641" s="306">
        <f t="shared" ca="1" si="264"/>
        <v>1.2260526748616221</v>
      </c>
      <c r="W641" s="304">
        <f t="shared" ca="1" si="265"/>
        <v>26.592558087666024</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0.97266473269316478</v>
      </c>
      <c r="AH641" s="304">
        <f t="shared" ca="1" si="289"/>
        <v>-8.8291379254478706</v>
      </c>
    </row>
    <row r="642" spans="1:34" x14ac:dyDescent="0.2">
      <c r="A642" s="347">
        <f t="shared" ca="1" si="267"/>
        <v>1E-4</v>
      </c>
      <c r="B642" s="304">
        <f t="shared" ca="1" si="268"/>
        <v>32.625400000001015</v>
      </c>
      <c r="D642" s="306">
        <f t="shared" ca="1" si="269"/>
        <v>-0.36086246600185617</v>
      </c>
      <c r="E642" s="307">
        <f t="shared" ca="1" si="270"/>
        <v>-0.98821392414644649</v>
      </c>
      <c r="F642" s="304">
        <f t="shared" ca="1" si="271"/>
        <v>1.0520401509666157</v>
      </c>
      <c r="G642" s="306">
        <f t="shared" ca="1" si="272"/>
        <v>4.2137846654279327</v>
      </c>
      <c r="H642" s="307">
        <f t="shared" ca="1" si="273"/>
        <v>-103.01282177128756</v>
      </c>
      <c r="I642" s="304">
        <f t="shared" ca="1" si="274"/>
        <v>103.09896910488317</v>
      </c>
      <c r="J642" s="306">
        <f t="shared" ca="1" si="275"/>
        <v>368.11247718340587</v>
      </c>
      <c r="K642" s="307">
        <f t="shared" ca="1" si="276"/>
        <v>-8.5998748300070229</v>
      </c>
      <c r="L642" s="304">
        <f t="shared" ca="1" si="261"/>
        <v>368.21291898193266</v>
      </c>
      <c r="M642" s="306">
        <f t="shared" ca="1" si="277"/>
        <v>-1.5299136803006819</v>
      </c>
      <c r="N642" s="304">
        <f t="shared" ca="1" si="278"/>
        <v>-87.657596900556186</v>
      </c>
      <c r="P642" s="310">
        <f t="shared" ca="1" si="279"/>
        <v>23</v>
      </c>
      <c r="Q642" s="304">
        <f t="shared" ca="1" si="280"/>
        <v>0</v>
      </c>
      <c r="R642" s="306">
        <f t="shared" ca="1" si="281"/>
        <v>0</v>
      </c>
      <c r="S642" s="307">
        <f t="shared" ca="1" si="282"/>
        <v>3.0118999999999994</v>
      </c>
      <c r="T642" s="304">
        <f t="shared" ca="1" si="262"/>
        <v>29.546738999999995</v>
      </c>
      <c r="U642" s="311">
        <f t="shared" ca="1" si="263"/>
        <v>0</v>
      </c>
      <c r="V642" s="306">
        <f t="shared" ca="1" si="264"/>
        <v>1.2260539378533568</v>
      </c>
      <c r="W642" s="304">
        <f t="shared" ca="1" si="265"/>
        <v>26.592635656560301</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0.972639134114619</v>
      </c>
      <c r="AH642" s="304">
        <f t="shared" ca="1" si="289"/>
        <v>-8.8291636799581763</v>
      </c>
    </row>
    <row r="643" spans="1:34" x14ac:dyDescent="0.2">
      <c r="A643" s="347">
        <f t="shared" ca="1" si="267"/>
        <v>1E-4</v>
      </c>
      <c r="B643" s="304">
        <f t="shared" ca="1" si="268"/>
        <v>32.625500000001018</v>
      </c>
      <c r="D643" s="306">
        <f t="shared" ca="1" si="269"/>
        <v>-0.36086008782214879</v>
      </c>
      <c r="E643" s="307">
        <f t="shared" ca="1" si="270"/>
        <v>-0.9881880511876755</v>
      </c>
      <c r="F643" s="304">
        <f t="shared" ca="1" si="271"/>
        <v>1.0520150319710764</v>
      </c>
      <c r="G643" s="306">
        <f t="shared" ca="1" si="272"/>
        <v>4.2137485794191507</v>
      </c>
      <c r="H643" s="307">
        <f t="shared" ca="1" si="273"/>
        <v>-103.01292059009268</v>
      </c>
      <c r="I643" s="304">
        <f t="shared" ca="1" si="274"/>
        <v>103.09906636624454</v>
      </c>
      <c r="J643" s="306">
        <f t="shared" ca="1" si="275"/>
        <v>368.11247718340587</v>
      </c>
      <c r="K643" s="307">
        <f t="shared" ca="1" si="276"/>
        <v>-8.6101761171250928</v>
      </c>
      <c r="L643" s="304">
        <f t="shared" ca="1" si="261"/>
        <v>368.2131597198441</v>
      </c>
      <c r="M643" s="306">
        <f t="shared" ca="1" si="277"/>
        <v>-1.5299140691956199</v>
      </c>
      <c r="N643" s="304">
        <f t="shared" ca="1" si="278"/>
        <v>-87.657619182594814</v>
      </c>
      <c r="P643" s="310">
        <f t="shared" ca="1" si="279"/>
        <v>23</v>
      </c>
      <c r="Q643" s="304">
        <f t="shared" ca="1" si="280"/>
        <v>0</v>
      </c>
      <c r="R643" s="306">
        <f t="shared" ca="1" si="281"/>
        <v>0</v>
      </c>
      <c r="S643" s="307">
        <f t="shared" ca="1" si="282"/>
        <v>3.0118999999999994</v>
      </c>
      <c r="T643" s="304">
        <f t="shared" ca="1" si="262"/>
        <v>29.546738999999995</v>
      </c>
      <c r="U643" s="311">
        <f t="shared" ca="1" si="263"/>
        <v>0</v>
      </c>
      <c r="V643" s="306">
        <f t="shared" ca="1" si="264"/>
        <v>1.2260552008476049</v>
      </c>
      <c r="W643" s="304">
        <f t="shared" ca="1" si="265"/>
        <v>26.592713224339263</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0.97261353590326571</v>
      </c>
      <c r="AH643" s="304">
        <f t="shared" ca="1" si="289"/>
        <v>-8.8291894340981791</v>
      </c>
    </row>
    <row r="644" spans="1:34" x14ac:dyDescent="0.2">
      <c r="A644" s="347">
        <f t="shared" ca="1" si="267"/>
        <v>1E-4</v>
      </c>
      <c r="B644" s="304">
        <f t="shared" ca="1" si="268"/>
        <v>32.625600000001022</v>
      </c>
      <c r="D644" s="306">
        <f t="shared" ca="1" si="269"/>
        <v>-0.36085770964309405</v>
      </c>
      <c r="E644" s="307">
        <f t="shared" ca="1" si="270"/>
        <v>-0.98816217860087896</v>
      </c>
      <c r="F644" s="304">
        <f t="shared" ca="1" si="271"/>
        <v>1.0519899133670889</v>
      </c>
      <c r="G644" s="306">
        <f t="shared" ca="1" si="272"/>
        <v>4.2137124936481865</v>
      </c>
      <c r="H644" s="307">
        <f t="shared" ca="1" si="273"/>
        <v>-103.01301940631053</v>
      </c>
      <c r="I644" s="304">
        <f t="shared" ca="1" si="274"/>
        <v>103.09916362504615</v>
      </c>
      <c r="J644" s="306">
        <f t="shared" ca="1" si="275"/>
        <v>368.11247718340587</v>
      </c>
      <c r="K644" s="307">
        <f t="shared" ca="1" si="276"/>
        <v>-8.6204774141249132</v>
      </c>
      <c r="L644" s="304">
        <f t="shared" ref="L644:L707" ca="1" si="290">SQRT(pos_x^2+pos_z^2)</f>
        <v>368.2134007460225</v>
      </c>
      <c r="M644" s="306">
        <f t="shared" ca="1" si="277"/>
        <v>-1.5299144580864941</v>
      </c>
      <c r="N644" s="304">
        <f t="shared" ca="1" si="278"/>
        <v>-87.657641464400598</v>
      </c>
      <c r="P644" s="310">
        <f t="shared" ca="1" si="279"/>
        <v>23</v>
      </c>
      <c r="Q644" s="304">
        <f t="shared" ca="1" si="280"/>
        <v>0</v>
      </c>
      <c r="R644" s="306">
        <f t="shared" ca="1" si="281"/>
        <v>0</v>
      </c>
      <c r="S644" s="307">
        <f t="shared" ca="1" si="282"/>
        <v>3.0118999999999994</v>
      </c>
      <c r="T644" s="304">
        <f t="shared" ref="T644:T707" ca="1" si="291">m*g</f>
        <v>29.546738999999995</v>
      </c>
      <c r="U644" s="311">
        <f t="shared" ref="U644:U707" ca="1" si="292">IF(pos_xz&lt;L_rampe,Poids*COS(Beta),0)</f>
        <v>0</v>
      </c>
      <c r="V644" s="306">
        <f t="shared" ref="V644:V707" ca="1" si="293">Rho_moyen*(20000-Alt_rampe-pos_z)/(20000+Alt_rampe+pos_z)</f>
        <v>1.2260564638443658</v>
      </c>
      <c r="W644" s="304">
        <f t="shared" ref="W644:W707" ca="1" si="294">1/2*Rho*Sref*Cx*vit_xz^2</f>
        <v>26.592790791002937</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0.97258793805910138</v>
      </c>
      <c r="AH644" s="304">
        <f t="shared" ca="1" si="289"/>
        <v>-8.8292151878678808</v>
      </c>
    </row>
    <row r="645" spans="1:34" x14ac:dyDescent="0.2">
      <c r="A645" s="347">
        <f t="shared" ref="A645:A708" ca="1" si="296">IF(B644+0.01&lt;=T_ini+ROUNDUP(Temps_fin_propu,0), 0.01, IF(K644&gt;0, 0.1, 0.0001))</f>
        <v>1E-4</v>
      </c>
      <c r="B645" s="304">
        <f t="shared" ref="B645:B708" ca="1" si="297">B644+pas</f>
        <v>32.625700000001025</v>
      </c>
      <c r="D645" s="306">
        <f t="shared" ref="D645:D708" ca="1" si="298">IF(AND(L644&lt;L_rampe,Poussee&lt;Poids*SIN(M644)),0,(-W644+Poussee)/m*COS(M644)-U644/m*SIN(M644))</f>
        <v>-0.36085533146468707</v>
      </c>
      <c r="E645" s="307">
        <f t="shared" ref="E645:E708" ca="1" si="299">IF(AND(L644&lt;L_rampe,Poussee&lt;Poids*SIN(M644)),0,(-W644+Poussee)/m*SIN(M644)+U644/m*COS(M644)-Poids/m)</f>
        <v>-0.98813630638605154</v>
      </c>
      <c r="F645" s="304">
        <f t="shared" ref="F645:F708" ca="1" si="300">SQRT(acc_x^2+acc_z^2)</f>
        <v>1.0519647951546467</v>
      </c>
      <c r="G645" s="306">
        <f t="shared" ref="G645:G708" ca="1" si="301">G644+acc_x*pas</f>
        <v>4.21367640811504</v>
      </c>
      <c r="H645" s="307">
        <f t="shared" ref="H645:H708" ca="1" si="302">H644+acc_z*pas</f>
        <v>-103.01311821994118</v>
      </c>
      <c r="I645" s="304">
        <f t="shared" ref="I645:I708" ca="1" si="303">SQRT(vit_x^2+vit_z^2)</f>
        <v>103.099260881288</v>
      </c>
      <c r="J645" s="306">
        <f t="shared" ref="J645:J708" ca="1" si="304">J644+0.5*(vit_x+G644)*pas*(K644&gt;=0)</f>
        <v>368.11247718340587</v>
      </c>
      <c r="K645" s="307">
        <f t="shared" ref="K645:K708" ca="1" si="305">K644+0.5*(vit_z+H644)*pas</f>
        <v>-8.6307787210062266</v>
      </c>
      <c r="L645" s="304">
        <f t="shared" ca="1" si="290"/>
        <v>368.21364206046803</v>
      </c>
      <c r="M645" s="306">
        <f t="shared" ref="M645:M708" ca="1" si="306">IF(AND(L644&gt;L_rampe,G645&gt;0),ATAN2(G645,H645),$M$4)</f>
        <v>-1.5299148469733039</v>
      </c>
      <c r="N645" s="304">
        <f t="shared" ref="N645:N708" ca="1" si="307">DEGREES(Beta)</f>
        <v>-87.657663745973508</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3.0118999999999994</v>
      </c>
      <c r="T645" s="304">
        <f t="shared" ca="1" si="291"/>
        <v>29.546738999999995</v>
      </c>
      <c r="U645" s="311">
        <f t="shared" ca="1" si="292"/>
        <v>0</v>
      </c>
      <c r="V645" s="306">
        <f t="shared" ca="1" si="293"/>
        <v>1.2260577268436401</v>
      </c>
      <c r="W645" s="304">
        <f t="shared" ca="1" si="294"/>
        <v>26.592868356551318</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0.97256234058212065</v>
      </c>
      <c r="AH645" s="304">
        <f t="shared" ref="AH645:AH708" ca="1" si="318">IF(AND(L644&lt;L_rampe,Poussee&lt;Poids*SIN(M644)), g*SIN(M644), (-W644+Poussee)/m)</f>
        <v>-8.8292409412672868</v>
      </c>
    </row>
    <row r="646" spans="1:34" x14ac:dyDescent="0.2">
      <c r="A646" s="347">
        <f t="shared" ca="1" si="296"/>
        <v>1E-4</v>
      </c>
      <c r="B646" s="304">
        <f t="shared" ca="1" si="297"/>
        <v>32.625800000001028</v>
      </c>
      <c r="D646" s="306">
        <f t="shared" ca="1" si="298"/>
        <v>-0.36085295328693262</v>
      </c>
      <c r="E646" s="307">
        <f t="shared" ca="1" si="299"/>
        <v>-0.9881104345431897</v>
      </c>
      <c r="F646" s="304">
        <f t="shared" ca="1" si="300"/>
        <v>1.0519396773337493</v>
      </c>
      <c r="G646" s="306">
        <f t="shared" ca="1" si="301"/>
        <v>4.2136403228197112</v>
      </c>
      <c r="H646" s="307">
        <f t="shared" ca="1" si="302"/>
        <v>-103.01321703098463</v>
      </c>
      <c r="I646" s="304">
        <f t="shared" ca="1" si="303"/>
        <v>103.09935813497015</v>
      </c>
      <c r="J646" s="306">
        <f t="shared" ca="1" si="304"/>
        <v>368.11247718340587</v>
      </c>
      <c r="K646" s="307">
        <f t="shared" ca="1" si="305"/>
        <v>-8.6410800377687735</v>
      </c>
      <c r="L646" s="304">
        <f t="shared" ca="1" si="290"/>
        <v>368.21388366318109</v>
      </c>
      <c r="M646" s="306">
        <f t="shared" ca="1" si="306"/>
        <v>-1.5299152358560499</v>
      </c>
      <c r="N646" s="304">
        <f t="shared" ca="1" si="307"/>
        <v>-87.657686027313574</v>
      </c>
      <c r="P646" s="310">
        <f t="shared" ca="1" si="308"/>
        <v>23</v>
      </c>
      <c r="Q646" s="304">
        <f t="shared" ca="1" si="309"/>
        <v>0</v>
      </c>
      <c r="R646" s="306">
        <f t="shared" ca="1" si="310"/>
        <v>0</v>
      </c>
      <c r="S646" s="307">
        <f t="shared" ca="1" si="311"/>
        <v>3.0118999999999994</v>
      </c>
      <c r="T646" s="304">
        <f t="shared" ca="1" si="291"/>
        <v>29.546738999999995</v>
      </c>
      <c r="U646" s="311">
        <f t="shared" ca="1" si="292"/>
        <v>0</v>
      </c>
      <c r="V646" s="306">
        <f t="shared" ca="1" si="293"/>
        <v>1.2260589898454273</v>
      </c>
      <c r="W646" s="304">
        <f t="shared" ca="1" si="294"/>
        <v>26.59294592098442</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0.97253674347232355</v>
      </c>
      <c r="AH646" s="304">
        <f t="shared" ca="1" si="318"/>
        <v>-8.8292666942963987</v>
      </c>
    </row>
    <row r="647" spans="1:34" x14ac:dyDescent="0.2">
      <c r="A647" s="347">
        <f t="shared" ca="1" si="296"/>
        <v>1E-4</v>
      </c>
      <c r="B647" s="304">
        <f t="shared" ca="1" si="297"/>
        <v>32.625900000001032</v>
      </c>
      <c r="D647" s="306">
        <f t="shared" ca="1" si="298"/>
        <v>-0.36085057510982771</v>
      </c>
      <c r="E647" s="307">
        <f t="shared" ca="1" si="299"/>
        <v>-0.98808456307229164</v>
      </c>
      <c r="F647" s="304">
        <f t="shared" ca="1" si="300"/>
        <v>1.051914559904394</v>
      </c>
      <c r="G647" s="306">
        <f t="shared" ca="1" si="301"/>
        <v>4.2136042377622003</v>
      </c>
      <c r="H647" s="307">
        <f t="shared" ca="1" si="302"/>
        <v>-103.01331583944093</v>
      </c>
      <c r="I647" s="304">
        <f t="shared" ca="1" si="303"/>
        <v>103.0994553860926</v>
      </c>
      <c r="J647" s="306">
        <f t="shared" ca="1" si="304"/>
        <v>368.11247718340587</v>
      </c>
      <c r="K647" s="307">
        <f t="shared" ca="1" si="305"/>
        <v>-8.6513813644122948</v>
      </c>
      <c r="L647" s="304">
        <f t="shared" ca="1" si="290"/>
        <v>368.2141255541618</v>
      </c>
      <c r="M647" s="306">
        <f t="shared" ca="1" si="306"/>
        <v>-1.5299156247347319</v>
      </c>
      <c r="N647" s="304">
        <f t="shared" ca="1" si="307"/>
        <v>-87.657708308420794</v>
      </c>
      <c r="P647" s="310">
        <f t="shared" ca="1" si="308"/>
        <v>23</v>
      </c>
      <c r="Q647" s="304">
        <f t="shared" ca="1" si="309"/>
        <v>0</v>
      </c>
      <c r="R647" s="306">
        <f t="shared" ca="1" si="310"/>
        <v>0</v>
      </c>
      <c r="S647" s="307">
        <f t="shared" ca="1" si="311"/>
        <v>3.0118999999999994</v>
      </c>
      <c r="T647" s="304">
        <f t="shared" ca="1" si="291"/>
        <v>29.546738999999995</v>
      </c>
      <c r="U647" s="311">
        <f t="shared" ca="1" si="292"/>
        <v>0</v>
      </c>
      <c r="V647" s="306">
        <f t="shared" ca="1" si="293"/>
        <v>1.226060252849728</v>
      </c>
      <c r="W647" s="304">
        <f t="shared" ca="1" si="294"/>
        <v>26.593023484302261</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0.97251114672970296</v>
      </c>
      <c r="AH647" s="304">
        <f t="shared" ca="1" si="318"/>
        <v>-8.8292924469552201</v>
      </c>
    </row>
    <row r="648" spans="1:34" x14ac:dyDescent="0.2">
      <c r="A648" s="347">
        <f t="shared" ca="1" si="296"/>
        <v>1E-4</v>
      </c>
      <c r="B648" s="304">
        <f t="shared" ca="1" si="297"/>
        <v>32.626000000001035</v>
      </c>
      <c r="D648" s="306">
        <f t="shared" ca="1" si="298"/>
        <v>-0.36084819693337516</v>
      </c>
      <c r="E648" s="307">
        <f t="shared" ca="1" si="299"/>
        <v>-0.98805869197335383</v>
      </c>
      <c r="F648" s="304">
        <f t="shared" ca="1" si="300"/>
        <v>1.0518894428665793</v>
      </c>
      <c r="G648" s="306">
        <f t="shared" ca="1" si="301"/>
        <v>4.2135681529425071</v>
      </c>
      <c r="H648" s="307">
        <f t="shared" ca="1" si="302"/>
        <v>-103.01341464531014</v>
      </c>
      <c r="I648" s="304">
        <f t="shared" ca="1" si="303"/>
        <v>103.09955263465544</v>
      </c>
      <c r="J648" s="306">
        <f t="shared" ca="1" si="304"/>
        <v>368.11247718340587</v>
      </c>
      <c r="K648" s="307">
        <f t="shared" ca="1" si="305"/>
        <v>-8.6616827009365327</v>
      </c>
      <c r="L648" s="304">
        <f t="shared" ca="1" si="290"/>
        <v>368.21436773341043</v>
      </c>
      <c r="M648" s="306">
        <f t="shared" ca="1" si="306"/>
        <v>-1.5299160136093499</v>
      </c>
      <c r="N648" s="304">
        <f t="shared" ca="1" si="307"/>
        <v>-87.65773058929517</v>
      </c>
      <c r="P648" s="310">
        <f t="shared" ca="1" si="308"/>
        <v>23</v>
      </c>
      <c r="Q648" s="304">
        <f t="shared" ca="1" si="309"/>
        <v>0</v>
      </c>
      <c r="R648" s="306">
        <f t="shared" ca="1" si="310"/>
        <v>0</v>
      </c>
      <c r="S648" s="307">
        <f t="shared" ca="1" si="311"/>
        <v>3.0118999999999994</v>
      </c>
      <c r="T648" s="304">
        <f t="shared" ca="1" si="291"/>
        <v>29.546738999999995</v>
      </c>
      <c r="U648" s="311">
        <f t="shared" ca="1" si="292"/>
        <v>0</v>
      </c>
      <c r="V648" s="306">
        <f t="shared" ca="1" si="293"/>
        <v>1.2260615158565411</v>
      </c>
      <c r="W648" s="304">
        <f t="shared" ca="1" si="294"/>
        <v>26.593101046504849</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0.97248555035425888</v>
      </c>
      <c r="AH648" s="304">
        <f t="shared" ca="1" si="318"/>
        <v>-8.8293181992437546</v>
      </c>
    </row>
    <row r="649" spans="1:34" x14ac:dyDescent="0.2">
      <c r="A649" s="347">
        <f t="shared" ca="1" si="296"/>
        <v>1E-4</v>
      </c>
      <c r="B649" s="304">
        <f t="shared" ca="1" si="297"/>
        <v>32.626100000001038</v>
      </c>
      <c r="D649" s="306">
        <f t="shared" ca="1" si="298"/>
        <v>-0.36084581875757404</v>
      </c>
      <c r="E649" s="307">
        <f t="shared" ca="1" si="299"/>
        <v>-0.98803282124636738</v>
      </c>
      <c r="F649" s="304">
        <f t="shared" ca="1" si="300"/>
        <v>1.0518643262202974</v>
      </c>
      <c r="G649" s="306">
        <f t="shared" ca="1" si="301"/>
        <v>4.2135320683606317</v>
      </c>
      <c r="H649" s="307">
        <f t="shared" ca="1" si="302"/>
        <v>-103.01351344859226</v>
      </c>
      <c r="I649" s="304">
        <f t="shared" ca="1" si="303"/>
        <v>103.09964988065867</v>
      </c>
      <c r="J649" s="306">
        <f t="shared" ca="1" si="304"/>
        <v>368.11247718340587</v>
      </c>
      <c r="K649" s="307">
        <f t="shared" ca="1" si="305"/>
        <v>-8.671984047341228</v>
      </c>
      <c r="L649" s="304">
        <f t="shared" ca="1" si="290"/>
        <v>368.21461020092732</v>
      </c>
      <c r="M649" s="306">
        <f t="shared" ca="1" si="306"/>
        <v>-1.5299164024799041</v>
      </c>
      <c r="N649" s="304">
        <f t="shared" ca="1" si="307"/>
        <v>-87.657752869936701</v>
      </c>
      <c r="P649" s="310">
        <f t="shared" ca="1" si="308"/>
        <v>23</v>
      </c>
      <c r="Q649" s="304">
        <f t="shared" ca="1" si="309"/>
        <v>0</v>
      </c>
      <c r="R649" s="306">
        <f t="shared" ca="1" si="310"/>
        <v>0</v>
      </c>
      <c r="S649" s="307">
        <f t="shared" ca="1" si="311"/>
        <v>3.0118999999999994</v>
      </c>
      <c r="T649" s="304">
        <f t="shared" ca="1" si="291"/>
        <v>29.546738999999995</v>
      </c>
      <c r="U649" s="311">
        <f t="shared" ca="1" si="292"/>
        <v>0</v>
      </c>
      <c r="V649" s="306">
        <f t="shared" ca="1" si="293"/>
        <v>1.226062778865868</v>
      </c>
      <c r="W649" s="304">
        <f t="shared" ca="1" si="294"/>
        <v>26.593178607592204</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0.97245995434598242</v>
      </c>
      <c r="AH649" s="304">
        <f t="shared" ca="1" si="318"/>
        <v>-8.8293439511620093</v>
      </c>
    </row>
    <row r="650" spans="1:34" x14ac:dyDescent="0.2">
      <c r="A650" s="347">
        <f t="shared" ca="1" si="296"/>
        <v>1E-4</v>
      </c>
      <c r="B650" s="304">
        <f t="shared" ca="1" si="297"/>
        <v>32.626200000001042</v>
      </c>
      <c r="D650" s="306">
        <f t="shared" ca="1" si="298"/>
        <v>-0.36084344058242529</v>
      </c>
      <c r="E650" s="307">
        <f t="shared" ca="1" si="299"/>
        <v>-0.9880069508913305</v>
      </c>
      <c r="F650" s="304">
        <f t="shared" ca="1" si="300"/>
        <v>1.0518392099655469</v>
      </c>
      <c r="G650" s="306">
        <f t="shared" ca="1" si="301"/>
        <v>4.2134959840165731</v>
      </c>
      <c r="H650" s="307">
        <f t="shared" ca="1" si="302"/>
        <v>-103.01361224928735</v>
      </c>
      <c r="I650" s="304">
        <f t="shared" ca="1" si="303"/>
        <v>103.09974712410234</v>
      </c>
      <c r="J650" s="306">
        <f t="shared" ca="1" si="304"/>
        <v>368.11247718340587</v>
      </c>
      <c r="K650" s="307">
        <f t="shared" ca="1" si="305"/>
        <v>-8.6822854036261212</v>
      </c>
      <c r="L650" s="304">
        <f t="shared" ca="1" si="290"/>
        <v>368.21485295671266</v>
      </c>
      <c r="M650" s="306">
        <f t="shared" ca="1" si="306"/>
        <v>-1.5299167913463945</v>
      </c>
      <c r="N650" s="304">
        <f t="shared" ca="1" si="307"/>
        <v>-87.657775150345387</v>
      </c>
      <c r="P650" s="310">
        <f t="shared" ca="1" si="308"/>
        <v>23</v>
      </c>
      <c r="Q650" s="304">
        <f t="shared" ca="1" si="309"/>
        <v>0</v>
      </c>
      <c r="R650" s="306">
        <f t="shared" ca="1" si="310"/>
        <v>0</v>
      </c>
      <c r="S650" s="307">
        <f t="shared" ca="1" si="311"/>
        <v>3.0118999999999994</v>
      </c>
      <c r="T650" s="304">
        <f t="shared" ca="1" si="291"/>
        <v>29.546738999999995</v>
      </c>
      <c r="U650" s="311">
        <f t="shared" ca="1" si="292"/>
        <v>0</v>
      </c>
      <c r="V650" s="306">
        <f t="shared" ca="1" si="293"/>
        <v>1.2260640418777073</v>
      </c>
      <c r="W650" s="304">
        <f t="shared" ca="1" si="294"/>
        <v>26.593256167564309</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0.97243435870487183</v>
      </c>
      <c r="AH650" s="304">
        <f t="shared" ca="1" si="318"/>
        <v>-8.8293697027099878</v>
      </c>
    </row>
    <row r="651" spans="1:34" x14ac:dyDescent="0.2">
      <c r="A651" s="347">
        <f t="shared" ca="1" si="296"/>
        <v>1E-4</v>
      </c>
      <c r="B651" s="304">
        <f t="shared" ca="1" si="297"/>
        <v>32.626300000001045</v>
      </c>
      <c r="D651" s="306">
        <f t="shared" ca="1" si="298"/>
        <v>-0.36084106240792935</v>
      </c>
      <c r="E651" s="307">
        <f t="shared" ca="1" si="299"/>
        <v>-0.98798108090824677</v>
      </c>
      <c r="F651" s="304">
        <f t="shared" ca="1" si="300"/>
        <v>1.0518140941023326</v>
      </c>
      <c r="G651" s="306">
        <f t="shared" ca="1" si="301"/>
        <v>4.2134598999103323</v>
      </c>
      <c r="H651" s="307">
        <f t="shared" ca="1" si="302"/>
        <v>-103.01371104739543</v>
      </c>
      <c r="I651" s="304">
        <f t="shared" ca="1" si="303"/>
        <v>103.09984436498647</v>
      </c>
      <c r="J651" s="306">
        <f t="shared" ca="1" si="304"/>
        <v>368.11247718340587</v>
      </c>
      <c r="K651" s="307">
        <f t="shared" ca="1" si="305"/>
        <v>-8.6925867697909549</v>
      </c>
      <c r="L651" s="304">
        <f t="shared" ca="1" si="290"/>
        <v>368.21509600076672</v>
      </c>
      <c r="M651" s="306">
        <f t="shared" ca="1" si="306"/>
        <v>-1.5299171802088209</v>
      </c>
      <c r="N651" s="304">
        <f t="shared" ca="1" si="307"/>
        <v>-87.657797430521242</v>
      </c>
      <c r="P651" s="310">
        <f t="shared" ca="1" si="308"/>
        <v>23</v>
      </c>
      <c r="Q651" s="304">
        <f t="shared" ca="1" si="309"/>
        <v>0</v>
      </c>
      <c r="R651" s="306">
        <f t="shared" ca="1" si="310"/>
        <v>0</v>
      </c>
      <c r="S651" s="307">
        <f t="shared" ca="1" si="311"/>
        <v>3.0118999999999994</v>
      </c>
      <c r="T651" s="304">
        <f t="shared" ca="1" si="291"/>
        <v>29.546738999999995</v>
      </c>
      <c r="U651" s="311">
        <f t="shared" ca="1" si="292"/>
        <v>0</v>
      </c>
      <c r="V651" s="306">
        <f t="shared" ca="1" si="293"/>
        <v>1.22606530489206</v>
      </c>
      <c r="W651" s="304">
        <f t="shared" ca="1" si="294"/>
        <v>26.593333726421204</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0.97240876343092886</v>
      </c>
      <c r="AH651" s="304">
        <f t="shared" ca="1" si="318"/>
        <v>-8.8293954538876847</v>
      </c>
    </row>
    <row r="652" spans="1:34" x14ac:dyDescent="0.2">
      <c r="A652" s="347">
        <f t="shared" ca="1" si="296"/>
        <v>1E-4</v>
      </c>
      <c r="B652" s="304">
        <f t="shared" ca="1" si="297"/>
        <v>32.626400000001048</v>
      </c>
      <c r="D652" s="306">
        <f t="shared" ca="1" si="298"/>
        <v>-0.36083868423408749</v>
      </c>
      <c r="E652" s="307">
        <f t="shared" ca="1" si="299"/>
        <v>-0.98795521129710551</v>
      </c>
      <c r="F652" s="304">
        <f t="shared" ca="1" si="300"/>
        <v>1.0517889786306454</v>
      </c>
      <c r="G652" s="306">
        <f t="shared" ca="1" si="301"/>
        <v>4.2134238160419093</v>
      </c>
      <c r="H652" s="307">
        <f t="shared" ca="1" si="302"/>
        <v>-103.01380984291656</v>
      </c>
      <c r="I652" s="304">
        <f t="shared" ca="1" si="303"/>
        <v>103.09994160331111</v>
      </c>
      <c r="J652" s="306">
        <f t="shared" ca="1" si="304"/>
        <v>368.11247718340587</v>
      </c>
      <c r="K652" s="307">
        <f t="shared" ca="1" si="305"/>
        <v>-8.7028881458354697</v>
      </c>
      <c r="L652" s="304">
        <f t="shared" ca="1" si="290"/>
        <v>368.21533933308979</v>
      </c>
      <c r="M652" s="306">
        <f t="shared" ca="1" si="306"/>
        <v>-1.529917569067184</v>
      </c>
      <c r="N652" s="304">
        <f t="shared" ca="1" si="307"/>
        <v>-87.657819710464267</v>
      </c>
      <c r="P652" s="310">
        <f t="shared" ca="1" si="308"/>
        <v>23</v>
      </c>
      <c r="Q652" s="304">
        <f t="shared" ca="1" si="309"/>
        <v>0</v>
      </c>
      <c r="R652" s="306">
        <f t="shared" ca="1" si="310"/>
        <v>0</v>
      </c>
      <c r="S652" s="307">
        <f t="shared" ca="1" si="311"/>
        <v>3.0118999999999994</v>
      </c>
      <c r="T652" s="304">
        <f t="shared" ca="1" si="291"/>
        <v>29.546738999999995</v>
      </c>
      <c r="U652" s="311">
        <f t="shared" ca="1" si="292"/>
        <v>0</v>
      </c>
      <c r="V652" s="306">
        <f t="shared" ca="1" si="293"/>
        <v>1.2260665679089255</v>
      </c>
      <c r="W652" s="304">
        <f t="shared" ca="1" si="294"/>
        <v>26.59341128416289</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0.97238316852414641</v>
      </c>
      <c r="AH652" s="304">
        <f t="shared" ca="1" si="318"/>
        <v>-8.8294212046951124</v>
      </c>
    </row>
    <row r="653" spans="1:34" x14ac:dyDescent="0.2">
      <c r="A653" s="347">
        <f t="shared" ca="1" si="296"/>
        <v>1E-4</v>
      </c>
      <c r="B653" s="304">
        <f t="shared" ca="1" si="297"/>
        <v>32.626500000001052</v>
      </c>
      <c r="D653" s="306">
        <f t="shared" ca="1" si="298"/>
        <v>-0.36083630606089678</v>
      </c>
      <c r="E653" s="307">
        <f t="shared" ca="1" si="299"/>
        <v>-0.98792934205790317</v>
      </c>
      <c r="F653" s="304">
        <f t="shared" ca="1" si="300"/>
        <v>1.0517638635504809</v>
      </c>
      <c r="G653" s="306">
        <f t="shared" ca="1" si="301"/>
        <v>4.2133877324113032</v>
      </c>
      <c r="H653" s="307">
        <f t="shared" ca="1" si="302"/>
        <v>-103.01390863585077</v>
      </c>
      <c r="I653" s="304">
        <f t="shared" ca="1" si="303"/>
        <v>103.1000388390763</v>
      </c>
      <c r="J653" s="306">
        <f t="shared" ca="1" si="304"/>
        <v>368.11247718340587</v>
      </c>
      <c r="K653" s="307">
        <f t="shared" ca="1" si="305"/>
        <v>-8.7131895317594079</v>
      </c>
      <c r="L653" s="304">
        <f t="shared" ca="1" si="290"/>
        <v>368.21558295368203</v>
      </c>
      <c r="M653" s="306">
        <f t="shared" ca="1" si="306"/>
        <v>-1.5299179579214832</v>
      </c>
      <c r="N653" s="304">
        <f t="shared" ca="1" si="307"/>
        <v>-87.657841990174461</v>
      </c>
      <c r="P653" s="310">
        <f t="shared" ca="1" si="308"/>
        <v>23</v>
      </c>
      <c r="Q653" s="304">
        <f t="shared" ca="1" si="309"/>
        <v>0</v>
      </c>
      <c r="R653" s="306">
        <f t="shared" ca="1" si="310"/>
        <v>0</v>
      </c>
      <c r="S653" s="307">
        <f t="shared" ca="1" si="311"/>
        <v>3.0118999999999994</v>
      </c>
      <c r="T653" s="304">
        <f t="shared" ca="1" si="291"/>
        <v>29.546738999999995</v>
      </c>
      <c r="U653" s="311">
        <f t="shared" ca="1" si="292"/>
        <v>0</v>
      </c>
      <c r="V653" s="306">
        <f t="shared" ca="1" si="293"/>
        <v>1.2260678309283037</v>
      </c>
      <c r="W653" s="304">
        <f t="shared" ca="1" si="294"/>
        <v>26.593488840789377</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0.97235757398451561</v>
      </c>
      <c r="AH653" s="304">
        <f t="shared" ca="1" si="318"/>
        <v>-8.8294469551322745</v>
      </c>
    </row>
    <row r="654" spans="1:34" x14ac:dyDescent="0.2">
      <c r="A654" s="347">
        <f t="shared" ca="1" si="296"/>
        <v>1E-4</v>
      </c>
      <c r="B654" s="304">
        <f t="shared" ca="1" si="297"/>
        <v>32.626600000001055</v>
      </c>
      <c r="D654" s="306">
        <f t="shared" ca="1" si="298"/>
        <v>-0.36083392788836177</v>
      </c>
      <c r="E654" s="307">
        <f t="shared" ca="1" si="299"/>
        <v>-0.98790347319063798</v>
      </c>
      <c r="F654" s="304">
        <f t="shared" ca="1" si="300"/>
        <v>1.0517387488618402</v>
      </c>
      <c r="G654" s="306">
        <f t="shared" ca="1" si="301"/>
        <v>4.2133516490185139</v>
      </c>
      <c r="H654" s="307">
        <f t="shared" ca="1" si="302"/>
        <v>-103.01400742619809</v>
      </c>
      <c r="I654" s="304">
        <f t="shared" ca="1" si="303"/>
        <v>103.10013607228208</v>
      </c>
      <c r="J654" s="306">
        <f t="shared" ca="1" si="304"/>
        <v>368.11247718340587</v>
      </c>
      <c r="K654" s="307">
        <f t="shared" ca="1" si="305"/>
        <v>-8.7234909275625103</v>
      </c>
      <c r="L654" s="304">
        <f t="shared" ca="1" si="290"/>
        <v>368.21582686254374</v>
      </c>
      <c r="M654" s="306">
        <f t="shared" ca="1" si="306"/>
        <v>-1.5299183467717188</v>
      </c>
      <c r="N654" s="304">
        <f t="shared" ca="1" si="307"/>
        <v>-87.657864269651824</v>
      </c>
      <c r="P654" s="310">
        <f t="shared" ca="1" si="308"/>
        <v>23</v>
      </c>
      <c r="Q654" s="304">
        <f t="shared" ca="1" si="309"/>
        <v>0</v>
      </c>
      <c r="R654" s="306">
        <f t="shared" ca="1" si="310"/>
        <v>0</v>
      </c>
      <c r="S654" s="307">
        <f t="shared" ca="1" si="311"/>
        <v>3.0118999999999994</v>
      </c>
      <c r="T654" s="304">
        <f t="shared" ca="1" si="291"/>
        <v>29.546738999999995</v>
      </c>
      <c r="U654" s="311">
        <f t="shared" ca="1" si="292"/>
        <v>0</v>
      </c>
      <c r="V654" s="306">
        <f t="shared" ca="1" si="293"/>
        <v>1.226069093950195</v>
      </c>
      <c r="W654" s="304">
        <f t="shared" ca="1" si="294"/>
        <v>26.59356639630067</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0.97233197981204</v>
      </c>
      <c r="AH654" s="304">
        <f t="shared" ca="1" si="318"/>
        <v>-8.829472705199171</v>
      </c>
    </row>
    <row r="655" spans="1:34" x14ac:dyDescent="0.2">
      <c r="A655" s="347">
        <f t="shared" ca="1" si="296"/>
        <v>1E-4</v>
      </c>
      <c r="B655" s="304">
        <f t="shared" ca="1" si="297"/>
        <v>32.626700000001058</v>
      </c>
      <c r="D655" s="306">
        <f t="shared" ca="1" si="298"/>
        <v>-0.36083154971648151</v>
      </c>
      <c r="E655" s="307">
        <f t="shared" ca="1" si="299"/>
        <v>-0.98787760469530816</v>
      </c>
      <c r="F655" s="304">
        <f t="shared" ca="1" si="300"/>
        <v>1.0517136345647218</v>
      </c>
      <c r="G655" s="306">
        <f t="shared" ca="1" si="301"/>
        <v>4.2133155658635424</v>
      </c>
      <c r="H655" s="307">
        <f t="shared" ca="1" si="302"/>
        <v>-103.01410621395856</v>
      </c>
      <c r="I655" s="304">
        <f t="shared" ca="1" si="303"/>
        <v>103.10023330292847</v>
      </c>
      <c r="J655" s="306">
        <f t="shared" ca="1" si="304"/>
        <v>368.11247718340587</v>
      </c>
      <c r="K655" s="307">
        <f t="shared" ca="1" si="305"/>
        <v>-8.7337923332445175</v>
      </c>
      <c r="L655" s="304">
        <f t="shared" ca="1" si="290"/>
        <v>368.21607105967519</v>
      </c>
      <c r="M655" s="306">
        <f t="shared" ca="1" si="306"/>
        <v>-1.5299187356178909</v>
      </c>
      <c r="N655" s="304">
        <f t="shared" ca="1" si="307"/>
        <v>-87.657886548896371</v>
      </c>
      <c r="P655" s="310">
        <f t="shared" ca="1" si="308"/>
        <v>23</v>
      </c>
      <c r="Q655" s="304">
        <f t="shared" ca="1" si="309"/>
        <v>0</v>
      </c>
      <c r="R655" s="306">
        <f t="shared" ca="1" si="310"/>
        <v>0</v>
      </c>
      <c r="S655" s="307">
        <f t="shared" ca="1" si="311"/>
        <v>3.0118999999999994</v>
      </c>
      <c r="T655" s="304">
        <f t="shared" ca="1" si="291"/>
        <v>29.546738999999995</v>
      </c>
      <c r="U655" s="311">
        <f t="shared" ca="1" si="292"/>
        <v>0</v>
      </c>
      <c r="V655" s="306">
        <f t="shared" ca="1" si="293"/>
        <v>1.2260703569745997</v>
      </c>
      <c r="W655" s="304">
        <f t="shared" ca="1" si="294"/>
        <v>26.593643950696801</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0.97230638600671604</v>
      </c>
      <c r="AH655" s="304">
        <f t="shared" ca="1" si="318"/>
        <v>-8.8294984548958055</v>
      </c>
    </row>
    <row r="656" spans="1:34" x14ac:dyDescent="0.2">
      <c r="A656" s="347">
        <f t="shared" ca="1" si="296"/>
        <v>1E-4</v>
      </c>
      <c r="B656" s="304">
        <f t="shared" ca="1" si="297"/>
        <v>32.626800000001062</v>
      </c>
      <c r="D656" s="306">
        <f t="shared" ca="1" si="298"/>
        <v>-0.36082917154525501</v>
      </c>
      <c r="E656" s="307">
        <f t="shared" ca="1" si="299"/>
        <v>-0.98785173657190306</v>
      </c>
      <c r="F656" s="304">
        <f t="shared" ca="1" si="300"/>
        <v>1.0516885206591158</v>
      </c>
      <c r="G656" s="306">
        <f t="shared" ca="1" si="301"/>
        <v>4.2132794829463878</v>
      </c>
      <c r="H656" s="307">
        <f t="shared" ca="1" si="302"/>
        <v>-103.01420499913222</v>
      </c>
      <c r="I656" s="304">
        <f t="shared" ca="1" si="303"/>
        <v>103.10033053101553</v>
      </c>
      <c r="J656" s="306">
        <f t="shared" ca="1" si="304"/>
        <v>368.11247718340587</v>
      </c>
      <c r="K656" s="307">
        <f t="shared" ca="1" si="305"/>
        <v>-8.744093748805172</v>
      </c>
      <c r="L656" s="304">
        <f t="shared" ca="1" si="290"/>
        <v>368.21631554507661</v>
      </c>
      <c r="M656" s="306">
        <f t="shared" ca="1" si="306"/>
        <v>-1.5299191244599994</v>
      </c>
      <c r="N656" s="304">
        <f t="shared" ca="1" si="307"/>
        <v>-87.657908827908088</v>
      </c>
      <c r="P656" s="310">
        <f t="shared" ca="1" si="308"/>
        <v>23</v>
      </c>
      <c r="Q656" s="304">
        <f t="shared" ca="1" si="309"/>
        <v>0</v>
      </c>
      <c r="R656" s="306">
        <f t="shared" ca="1" si="310"/>
        <v>0</v>
      </c>
      <c r="S656" s="307">
        <f t="shared" ca="1" si="311"/>
        <v>3.0118999999999994</v>
      </c>
      <c r="T656" s="304">
        <f t="shared" ca="1" si="291"/>
        <v>29.546738999999995</v>
      </c>
      <c r="U656" s="311">
        <f t="shared" ca="1" si="292"/>
        <v>0</v>
      </c>
      <c r="V656" s="306">
        <f t="shared" ca="1" si="293"/>
        <v>1.2260716200015167</v>
      </c>
      <c r="W656" s="304">
        <f t="shared" ca="1" si="294"/>
        <v>26.593721503977768</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0.97228079256853484</v>
      </c>
      <c r="AH656" s="304">
        <f t="shared" ca="1" si="318"/>
        <v>-8.8295242042221869</v>
      </c>
    </row>
    <row r="657" spans="1:34" x14ac:dyDescent="0.2">
      <c r="A657" s="347">
        <f t="shared" ca="1" si="296"/>
        <v>1E-4</v>
      </c>
      <c r="B657" s="304">
        <f t="shared" ca="1" si="297"/>
        <v>32.626900000001065</v>
      </c>
      <c r="D657" s="306">
        <f t="shared" ca="1" si="298"/>
        <v>-0.36082679337468521</v>
      </c>
      <c r="E657" s="307">
        <f t="shared" ca="1" si="299"/>
        <v>-0.98782586882042267</v>
      </c>
      <c r="F657" s="304">
        <f t="shared" ca="1" si="300"/>
        <v>1.0516634071450239</v>
      </c>
      <c r="G657" s="306">
        <f t="shared" ca="1" si="301"/>
        <v>4.21324340026705</v>
      </c>
      <c r="H657" s="307">
        <f t="shared" ca="1" si="302"/>
        <v>-103.01430378171911</v>
      </c>
      <c r="I657" s="304">
        <f t="shared" ca="1" si="303"/>
        <v>103.10042775654328</v>
      </c>
      <c r="J657" s="306">
        <f t="shared" ca="1" si="304"/>
        <v>368.11247718340587</v>
      </c>
      <c r="K657" s="307">
        <f t="shared" ca="1" si="305"/>
        <v>-8.7543951742442143</v>
      </c>
      <c r="L657" s="304">
        <f t="shared" ca="1" si="290"/>
        <v>368.21656031874824</v>
      </c>
      <c r="M657" s="306">
        <f t="shared" ca="1" si="306"/>
        <v>-1.5299195132980448</v>
      </c>
      <c r="N657" s="304">
        <f t="shared" ca="1" si="307"/>
        <v>-87.657931106686988</v>
      </c>
      <c r="P657" s="310">
        <f t="shared" ca="1" si="308"/>
        <v>23</v>
      </c>
      <c r="Q657" s="304">
        <f t="shared" ca="1" si="309"/>
        <v>0</v>
      </c>
      <c r="R657" s="306">
        <f t="shared" ca="1" si="310"/>
        <v>0</v>
      </c>
      <c r="S657" s="307">
        <f t="shared" ca="1" si="311"/>
        <v>3.0118999999999994</v>
      </c>
      <c r="T657" s="304">
        <f t="shared" ca="1" si="291"/>
        <v>29.546738999999995</v>
      </c>
      <c r="U657" s="311">
        <f t="shared" ca="1" si="292"/>
        <v>0</v>
      </c>
      <c r="V657" s="306">
        <f t="shared" ca="1" si="293"/>
        <v>1.2260728830309464</v>
      </c>
      <c r="W657" s="304">
        <f t="shared" ca="1" si="294"/>
        <v>26.59379905614357</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0.97225519949749106</v>
      </c>
      <c r="AH657" s="304">
        <f t="shared" ca="1" si="318"/>
        <v>-8.8295499531783168</v>
      </c>
    </row>
    <row r="658" spans="1:34" x14ac:dyDescent="0.2">
      <c r="A658" s="347">
        <f t="shared" ca="1" si="296"/>
        <v>1E-4</v>
      </c>
      <c r="B658" s="304">
        <f t="shared" ca="1" si="297"/>
        <v>32.627000000001068</v>
      </c>
      <c r="D658" s="306">
        <f t="shared" ca="1" si="298"/>
        <v>-0.36082441520476871</v>
      </c>
      <c r="E658" s="307">
        <f t="shared" ca="1" si="299"/>
        <v>-0.98780000144086699</v>
      </c>
      <c r="F658" s="304">
        <f t="shared" ca="1" si="300"/>
        <v>1.0516382940224458</v>
      </c>
      <c r="G658" s="306">
        <f t="shared" ca="1" si="301"/>
        <v>4.2132073178255292</v>
      </c>
      <c r="H658" s="307">
        <f t="shared" ca="1" si="302"/>
        <v>-103.01440256171925</v>
      </c>
      <c r="I658" s="304">
        <f t="shared" ca="1" si="303"/>
        <v>103.10052497951176</v>
      </c>
      <c r="J658" s="306">
        <f t="shared" ca="1" si="304"/>
        <v>368.11247718340587</v>
      </c>
      <c r="K658" s="307">
        <f t="shared" ca="1" si="305"/>
        <v>-8.764696609561387</v>
      </c>
      <c r="L658" s="304">
        <f t="shared" ca="1" si="290"/>
        <v>368.21680538069029</v>
      </c>
      <c r="M658" s="306">
        <f t="shared" ca="1" si="306"/>
        <v>-1.5299199021320264</v>
      </c>
      <c r="N658" s="304">
        <f t="shared" ca="1" si="307"/>
        <v>-87.657953385233071</v>
      </c>
      <c r="P658" s="310">
        <f t="shared" ca="1" si="308"/>
        <v>23</v>
      </c>
      <c r="Q658" s="304">
        <f t="shared" ca="1" si="309"/>
        <v>0</v>
      </c>
      <c r="R658" s="306">
        <f t="shared" ca="1" si="310"/>
        <v>0</v>
      </c>
      <c r="S658" s="307">
        <f t="shared" ca="1" si="311"/>
        <v>3.0118999999999994</v>
      </c>
      <c r="T658" s="304">
        <f t="shared" ca="1" si="291"/>
        <v>29.546738999999995</v>
      </c>
      <c r="U658" s="311">
        <f t="shared" ca="1" si="292"/>
        <v>0</v>
      </c>
      <c r="V658" s="306">
        <f t="shared" ca="1" si="293"/>
        <v>1.2260741460628888</v>
      </c>
      <c r="W658" s="304">
        <f t="shared" ca="1" si="294"/>
        <v>26.593876607194222</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0.97222960679359183</v>
      </c>
      <c r="AH658" s="304">
        <f t="shared" ca="1" si="318"/>
        <v>-8.8295757017641936</v>
      </c>
    </row>
    <row r="659" spans="1:34" x14ac:dyDescent="0.2">
      <c r="A659" s="347">
        <f t="shared" ca="1" si="296"/>
        <v>1E-4</v>
      </c>
      <c r="B659" s="304">
        <f t="shared" ca="1" si="297"/>
        <v>32.627100000001072</v>
      </c>
      <c r="D659" s="306">
        <f t="shared" ca="1" si="298"/>
        <v>-0.36082203703551052</v>
      </c>
      <c r="E659" s="307">
        <f t="shared" ca="1" si="299"/>
        <v>-0.9877741344332307</v>
      </c>
      <c r="F659" s="304">
        <f t="shared" ca="1" si="300"/>
        <v>1.0516131812913785</v>
      </c>
      <c r="G659" s="306">
        <f t="shared" ca="1" si="301"/>
        <v>4.2131712356218252</v>
      </c>
      <c r="H659" s="307">
        <f t="shared" ca="1" si="302"/>
        <v>-103.01450133913269</v>
      </c>
      <c r="I659" s="304">
        <f t="shared" ca="1" si="303"/>
        <v>103.10062219992101</v>
      </c>
      <c r="J659" s="306">
        <f t="shared" ca="1" si="304"/>
        <v>368.11247718340587</v>
      </c>
      <c r="K659" s="307">
        <f t="shared" ca="1" si="305"/>
        <v>-8.7749980547564288</v>
      </c>
      <c r="L659" s="304">
        <f t="shared" ca="1" si="290"/>
        <v>368.21705073090317</v>
      </c>
      <c r="M659" s="306">
        <f t="shared" ca="1" si="306"/>
        <v>-1.5299202909619452</v>
      </c>
      <c r="N659" s="304">
        <f t="shared" ca="1" si="307"/>
        <v>-87.657975663546367</v>
      </c>
      <c r="P659" s="310">
        <f t="shared" ca="1" si="308"/>
        <v>23</v>
      </c>
      <c r="Q659" s="304">
        <f t="shared" ca="1" si="309"/>
        <v>0</v>
      </c>
      <c r="R659" s="306">
        <f t="shared" ca="1" si="310"/>
        <v>0</v>
      </c>
      <c r="S659" s="307">
        <f t="shared" ca="1" si="311"/>
        <v>3.0118999999999994</v>
      </c>
      <c r="T659" s="304">
        <f t="shared" ca="1" si="291"/>
        <v>29.546738999999995</v>
      </c>
      <c r="U659" s="311">
        <f t="shared" ca="1" si="292"/>
        <v>0</v>
      </c>
      <c r="V659" s="306">
        <f t="shared" ca="1" si="293"/>
        <v>1.2260754090973447</v>
      </c>
      <c r="W659" s="304">
        <f t="shared" ca="1" si="294"/>
        <v>26.593954157129765</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0.97220401445683002</v>
      </c>
      <c r="AH659" s="304">
        <f t="shared" ca="1" si="318"/>
        <v>-8.8296014499798225</v>
      </c>
    </row>
    <row r="660" spans="1:34" x14ac:dyDescent="0.2">
      <c r="A660" s="347">
        <f t="shared" ca="1" si="296"/>
        <v>1E-4</v>
      </c>
      <c r="B660" s="304">
        <f t="shared" ca="1" si="297"/>
        <v>32.627200000001075</v>
      </c>
      <c r="D660" s="306">
        <f t="shared" ca="1" si="298"/>
        <v>-0.36081965886690592</v>
      </c>
      <c r="E660" s="307">
        <f t="shared" ca="1" si="299"/>
        <v>-0.98774826779750491</v>
      </c>
      <c r="F660" s="304">
        <f t="shared" ca="1" si="300"/>
        <v>1.0515880689518124</v>
      </c>
      <c r="G660" s="306">
        <f t="shared" ca="1" si="301"/>
        <v>4.213135153655938</v>
      </c>
      <c r="H660" s="307">
        <f t="shared" ca="1" si="302"/>
        <v>-103.01460011395947</v>
      </c>
      <c r="I660" s="304">
        <f t="shared" ca="1" si="303"/>
        <v>103.10071941777105</v>
      </c>
      <c r="J660" s="306">
        <f t="shared" ca="1" si="304"/>
        <v>368.11247718340587</v>
      </c>
      <c r="K660" s="307">
        <f t="shared" ca="1" si="305"/>
        <v>-8.785299509829084</v>
      </c>
      <c r="L660" s="304">
        <f t="shared" ca="1" si="290"/>
        <v>368.21729636938693</v>
      </c>
      <c r="M660" s="306">
        <f t="shared" ca="1" si="306"/>
        <v>-1.5299206797878002</v>
      </c>
      <c r="N660" s="304">
        <f t="shared" ca="1" si="307"/>
        <v>-87.657997941626832</v>
      </c>
      <c r="P660" s="310">
        <f t="shared" ca="1" si="308"/>
        <v>23</v>
      </c>
      <c r="Q660" s="304">
        <f t="shared" ca="1" si="309"/>
        <v>0</v>
      </c>
      <c r="R660" s="306">
        <f t="shared" ca="1" si="310"/>
        <v>0</v>
      </c>
      <c r="S660" s="307">
        <f t="shared" ca="1" si="311"/>
        <v>3.0118999999999994</v>
      </c>
      <c r="T660" s="304">
        <f t="shared" ca="1" si="291"/>
        <v>29.546738999999995</v>
      </c>
      <c r="U660" s="311">
        <f t="shared" ca="1" si="292"/>
        <v>0</v>
      </c>
      <c r="V660" s="306">
        <f t="shared" ca="1" si="293"/>
        <v>1.226076672134313</v>
      </c>
      <c r="W660" s="304">
        <f t="shared" ca="1" si="294"/>
        <v>26.594031705950176</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0.97217842248718966</v>
      </c>
      <c r="AH660" s="304">
        <f t="shared" ca="1" si="318"/>
        <v>-8.8296271978252161</v>
      </c>
    </row>
    <row r="661" spans="1:34" x14ac:dyDescent="0.2">
      <c r="A661" s="347">
        <f t="shared" ca="1" si="296"/>
        <v>1E-4</v>
      </c>
      <c r="B661" s="304">
        <f t="shared" ca="1" si="297"/>
        <v>32.627300000001078</v>
      </c>
      <c r="D661" s="306">
        <f t="shared" ca="1" si="298"/>
        <v>-0.36081728069896141</v>
      </c>
      <c r="E661" s="307">
        <f t="shared" ca="1" si="299"/>
        <v>-0.9877224015336914</v>
      </c>
      <c r="F661" s="304">
        <f t="shared" ca="1" si="300"/>
        <v>1.0515629570037526</v>
      </c>
      <c r="G661" s="306">
        <f t="shared" ca="1" si="301"/>
        <v>4.2130990719278678</v>
      </c>
      <c r="H661" s="307">
        <f t="shared" ca="1" si="302"/>
        <v>-103.01469888619962</v>
      </c>
      <c r="I661" s="304">
        <f t="shared" ca="1" si="303"/>
        <v>103.10081663306192</v>
      </c>
      <c r="J661" s="306">
        <f t="shared" ca="1" si="304"/>
        <v>368.11247718340587</v>
      </c>
      <c r="K661" s="307">
        <f t="shared" ca="1" si="305"/>
        <v>-8.7956009747790915</v>
      </c>
      <c r="L661" s="304">
        <f t="shared" ca="1" si="290"/>
        <v>368.21754229614191</v>
      </c>
      <c r="M661" s="306">
        <f t="shared" ca="1" si="306"/>
        <v>-1.5299210686095923</v>
      </c>
      <c r="N661" s="304">
        <f t="shared" ca="1" si="307"/>
        <v>-87.658020219474494</v>
      </c>
      <c r="P661" s="310">
        <f t="shared" ca="1" si="308"/>
        <v>23</v>
      </c>
      <c r="Q661" s="304">
        <f t="shared" ca="1" si="309"/>
        <v>0</v>
      </c>
      <c r="R661" s="306">
        <f t="shared" ca="1" si="310"/>
        <v>0</v>
      </c>
      <c r="S661" s="307">
        <f t="shared" ca="1" si="311"/>
        <v>3.0118999999999994</v>
      </c>
      <c r="T661" s="304">
        <f t="shared" ca="1" si="291"/>
        <v>29.546738999999995</v>
      </c>
      <c r="U661" s="311">
        <f t="shared" ca="1" si="292"/>
        <v>0</v>
      </c>
      <c r="V661" s="306">
        <f t="shared" ca="1" si="293"/>
        <v>1.2260779351737938</v>
      </c>
      <c r="W661" s="304">
        <f t="shared" ca="1" si="294"/>
        <v>26.594109253655468</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0.97215283088468318</v>
      </c>
      <c r="AH661" s="304">
        <f t="shared" ca="1" si="318"/>
        <v>-8.8296529453003689</v>
      </c>
    </row>
    <row r="662" spans="1:34" x14ac:dyDescent="0.2">
      <c r="A662" s="347">
        <f t="shared" ca="1" si="296"/>
        <v>1E-4</v>
      </c>
      <c r="B662" s="304">
        <f t="shared" ca="1" si="297"/>
        <v>32.627400000001082</v>
      </c>
      <c r="D662" s="306">
        <f t="shared" ca="1" si="298"/>
        <v>-0.36081490253167181</v>
      </c>
      <c r="E662" s="307">
        <f t="shared" ca="1" si="299"/>
        <v>-0.98769653564178839</v>
      </c>
      <c r="F662" s="304">
        <f t="shared" ca="1" si="300"/>
        <v>1.0515378454471958</v>
      </c>
      <c r="G662" s="306">
        <f t="shared" ca="1" si="301"/>
        <v>4.2130629904376145</v>
      </c>
      <c r="H662" s="307">
        <f t="shared" ca="1" si="302"/>
        <v>-103.01479765585319</v>
      </c>
      <c r="I662" s="304">
        <f t="shared" ca="1" si="303"/>
        <v>103.10091384579368</v>
      </c>
      <c r="J662" s="306">
        <f t="shared" ca="1" si="304"/>
        <v>368.11247718340587</v>
      </c>
      <c r="K662" s="307">
        <f t="shared" ca="1" si="305"/>
        <v>-8.8059024496061937</v>
      </c>
      <c r="L662" s="304">
        <f t="shared" ca="1" si="290"/>
        <v>368.21778851116835</v>
      </c>
      <c r="M662" s="306">
        <f t="shared" ca="1" si="306"/>
        <v>-1.5299214574273212</v>
      </c>
      <c r="N662" s="304">
        <f t="shared" ca="1" si="307"/>
        <v>-87.658042497089355</v>
      </c>
      <c r="P662" s="310">
        <f t="shared" ca="1" si="308"/>
        <v>23</v>
      </c>
      <c r="Q662" s="304">
        <f t="shared" ca="1" si="309"/>
        <v>0</v>
      </c>
      <c r="R662" s="306">
        <f t="shared" ca="1" si="310"/>
        <v>0</v>
      </c>
      <c r="S662" s="307">
        <f t="shared" ca="1" si="311"/>
        <v>3.0118999999999994</v>
      </c>
      <c r="T662" s="304">
        <f t="shared" ca="1" si="291"/>
        <v>29.546738999999995</v>
      </c>
      <c r="U662" s="311">
        <f t="shared" ca="1" si="292"/>
        <v>0</v>
      </c>
      <c r="V662" s="306">
        <f t="shared" ca="1" si="293"/>
        <v>1.2260791982157875</v>
      </c>
      <c r="W662" s="304">
        <f t="shared" ca="1" si="294"/>
        <v>26.594186800245666</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0.9721272396493017</v>
      </c>
      <c r="AH662" s="304">
        <f t="shared" ca="1" si="318"/>
        <v>-8.8296786924052828</v>
      </c>
    </row>
    <row r="663" spans="1:34" x14ac:dyDescent="0.2">
      <c r="A663" s="347">
        <f t="shared" ca="1" si="296"/>
        <v>1E-4</v>
      </c>
      <c r="B663" s="304">
        <f t="shared" ca="1" si="297"/>
        <v>32.627500000001085</v>
      </c>
      <c r="D663" s="306">
        <f t="shared" ca="1" si="298"/>
        <v>-0.36081252436504041</v>
      </c>
      <c r="E663" s="307">
        <f t="shared" ca="1" si="299"/>
        <v>-0.98767067012178522</v>
      </c>
      <c r="F663" s="304">
        <f t="shared" ca="1" si="300"/>
        <v>1.0515127342821338</v>
      </c>
      <c r="G663" s="306">
        <f t="shared" ca="1" si="301"/>
        <v>4.213026909185178</v>
      </c>
      <c r="H663" s="307">
        <f t="shared" ca="1" si="302"/>
        <v>-103.0148964229202</v>
      </c>
      <c r="I663" s="304">
        <f t="shared" ca="1" si="303"/>
        <v>103.10101105596635</v>
      </c>
      <c r="J663" s="306">
        <f t="shared" ca="1" si="304"/>
        <v>368.11247718340587</v>
      </c>
      <c r="K663" s="307">
        <f t="shared" ca="1" si="305"/>
        <v>-8.8162039343101331</v>
      </c>
      <c r="L663" s="304">
        <f t="shared" ca="1" si="290"/>
        <v>368.21803501446647</v>
      </c>
      <c r="M663" s="306">
        <f t="shared" ca="1" si="306"/>
        <v>-1.5299218462409871</v>
      </c>
      <c r="N663" s="304">
        <f t="shared" ca="1" si="307"/>
        <v>-87.658064774471441</v>
      </c>
      <c r="P663" s="310">
        <f t="shared" ca="1" si="308"/>
        <v>23</v>
      </c>
      <c r="Q663" s="304">
        <f t="shared" ca="1" si="309"/>
        <v>0</v>
      </c>
      <c r="R663" s="306">
        <f t="shared" ca="1" si="310"/>
        <v>0</v>
      </c>
      <c r="S663" s="307">
        <f t="shared" ca="1" si="311"/>
        <v>3.0118999999999994</v>
      </c>
      <c r="T663" s="304">
        <f t="shared" ca="1" si="291"/>
        <v>29.546738999999995</v>
      </c>
      <c r="U663" s="311">
        <f t="shared" ca="1" si="292"/>
        <v>0</v>
      </c>
      <c r="V663" s="306">
        <f t="shared" ca="1" si="293"/>
        <v>1.226080461260294</v>
      </c>
      <c r="W663" s="304">
        <f t="shared" ca="1" si="294"/>
        <v>26.594264345720777</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0.97210164878103988</v>
      </c>
      <c r="AH663" s="304">
        <f t="shared" ca="1" si="318"/>
        <v>-8.8297044391399684</v>
      </c>
    </row>
    <row r="664" spans="1:34" x14ac:dyDescent="0.2">
      <c r="A664" s="347">
        <f t="shared" ca="1" si="296"/>
        <v>1E-4</v>
      </c>
      <c r="B664" s="304">
        <f t="shared" ca="1" si="297"/>
        <v>32.627600000001088</v>
      </c>
      <c r="D664" s="306">
        <f t="shared" ca="1" si="298"/>
        <v>-0.36081014619906593</v>
      </c>
      <c r="E664" s="307">
        <f t="shared" ca="1" si="299"/>
        <v>-0.9876448049736819</v>
      </c>
      <c r="F664" s="304">
        <f t="shared" ca="1" si="300"/>
        <v>1.0514876235085668</v>
      </c>
      <c r="G664" s="306">
        <f t="shared" ca="1" si="301"/>
        <v>4.2129908281705584</v>
      </c>
      <c r="H664" s="307">
        <f t="shared" ca="1" si="302"/>
        <v>-103.0149951874007</v>
      </c>
      <c r="I664" s="304">
        <f t="shared" ca="1" si="303"/>
        <v>103.10110826357997</v>
      </c>
      <c r="J664" s="306">
        <f t="shared" ca="1" si="304"/>
        <v>368.11247718340587</v>
      </c>
      <c r="K664" s="307">
        <f t="shared" ca="1" si="305"/>
        <v>-8.8265054288906484</v>
      </c>
      <c r="L664" s="304">
        <f t="shared" ca="1" si="290"/>
        <v>368.21828180603654</v>
      </c>
      <c r="M664" s="306">
        <f t="shared" ca="1" si="306"/>
        <v>-1.5299222350505899</v>
      </c>
      <c r="N664" s="304">
        <f t="shared" ca="1" si="307"/>
        <v>-87.658087051620711</v>
      </c>
      <c r="P664" s="310">
        <f t="shared" ca="1" si="308"/>
        <v>23</v>
      </c>
      <c r="Q664" s="304">
        <f t="shared" ca="1" si="309"/>
        <v>0</v>
      </c>
      <c r="R664" s="306">
        <f t="shared" ca="1" si="310"/>
        <v>0</v>
      </c>
      <c r="S664" s="307">
        <f t="shared" ca="1" si="311"/>
        <v>3.0118999999999994</v>
      </c>
      <c r="T664" s="304">
        <f t="shared" ca="1" si="291"/>
        <v>29.546738999999995</v>
      </c>
      <c r="U664" s="311">
        <f t="shared" ca="1" si="292"/>
        <v>0</v>
      </c>
      <c r="V664" s="306">
        <f t="shared" ca="1" si="293"/>
        <v>1.2260817243073125</v>
      </c>
      <c r="W664" s="304">
        <f t="shared" ca="1" si="294"/>
        <v>26.594341890080798</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0.97207605827989241</v>
      </c>
      <c r="AH664" s="304">
        <f t="shared" ca="1" si="318"/>
        <v>-8.8297301855044275</v>
      </c>
    </row>
    <row r="665" spans="1:34" x14ac:dyDescent="0.2">
      <c r="A665" s="347">
        <f t="shared" ca="1" si="296"/>
        <v>1E-4</v>
      </c>
      <c r="B665" s="304">
        <f t="shared" ca="1" si="297"/>
        <v>32.627700000001091</v>
      </c>
      <c r="D665" s="306">
        <f t="shared" ca="1" si="298"/>
        <v>-0.36080776803375103</v>
      </c>
      <c r="E665" s="307">
        <f t="shared" ca="1" si="299"/>
        <v>-0.98761894019748198</v>
      </c>
      <c r="F665" s="304">
        <f t="shared" ca="1" si="300"/>
        <v>1.0514625131264996</v>
      </c>
      <c r="G665" s="306">
        <f t="shared" ca="1" si="301"/>
        <v>4.2129547473937548</v>
      </c>
      <c r="H665" s="307">
        <f t="shared" ca="1" si="302"/>
        <v>-103.01509394929472</v>
      </c>
      <c r="I665" s="304">
        <f t="shared" ca="1" si="303"/>
        <v>103.10120546863457</v>
      </c>
      <c r="J665" s="306">
        <f t="shared" ca="1" si="304"/>
        <v>368.11247718340587</v>
      </c>
      <c r="K665" s="307">
        <f t="shared" ca="1" si="305"/>
        <v>-8.8368069333474839</v>
      </c>
      <c r="L665" s="304">
        <f t="shared" ca="1" si="290"/>
        <v>368.21852888587881</v>
      </c>
      <c r="M665" s="306">
        <f t="shared" ca="1" si="306"/>
        <v>-1.5299226238561296</v>
      </c>
      <c r="N665" s="304">
        <f t="shared" ca="1" si="307"/>
        <v>-87.658109328537179</v>
      </c>
      <c r="P665" s="310">
        <f t="shared" ca="1" si="308"/>
        <v>23</v>
      </c>
      <c r="Q665" s="304">
        <f t="shared" ca="1" si="309"/>
        <v>0</v>
      </c>
      <c r="R665" s="306">
        <f t="shared" ca="1" si="310"/>
        <v>0</v>
      </c>
      <c r="S665" s="307">
        <f t="shared" ca="1" si="311"/>
        <v>3.0118999999999994</v>
      </c>
      <c r="T665" s="304">
        <f t="shared" ca="1" si="291"/>
        <v>29.546738999999995</v>
      </c>
      <c r="U665" s="311">
        <f t="shared" ca="1" si="292"/>
        <v>0</v>
      </c>
      <c r="V665" s="306">
        <f t="shared" ca="1" si="293"/>
        <v>1.2260829873568446</v>
      </c>
      <c r="W665" s="304">
        <f t="shared" ca="1" si="294"/>
        <v>26.594419433325772</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0.97205046814586638</v>
      </c>
      <c r="AH665" s="304">
        <f t="shared" ca="1" si="318"/>
        <v>-8.8297559314986565</v>
      </c>
    </row>
    <row r="666" spans="1:34" x14ac:dyDescent="0.2">
      <c r="A666" s="347">
        <f t="shared" ca="1" si="296"/>
        <v>1E-4</v>
      </c>
      <c r="B666" s="304">
        <f t="shared" ca="1" si="297"/>
        <v>32.627800000001095</v>
      </c>
      <c r="D666" s="306">
        <f t="shared" ca="1" si="298"/>
        <v>-0.36080538986909516</v>
      </c>
      <c r="E666" s="307">
        <f t="shared" ca="1" si="299"/>
        <v>-0.98759307579316591</v>
      </c>
      <c r="F666" s="304">
        <f t="shared" ca="1" si="300"/>
        <v>1.0514374031359146</v>
      </c>
      <c r="G666" s="306">
        <f t="shared" ca="1" si="301"/>
        <v>4.212918666854768</v>
      </c>
      <c r="H666" s="307">
        <f t="shared" ca="1" si="302"/>
        <v>-103.0151927086023</v>
      </c>
      <c r="I666" s="304">
        <f t="shared" ca="1" si="303"/>
        <v>103.10130267113021</v>
      </c>
      <c r="J666" s="306">
        <f t="shared" ca="1" si="304"/>
        <v>368.11247718340587</v>
      </c>
      <c r="K666" s="307">
        <f t="shared" ca="1" si="305"/>
        <v>-8.8471084476803785</v>
      </c>
      <c r="L666" s="304">
        <f t="shared" ca="1" si="290"/>
        <v>368.2187762539935</v>
      </c>
      <c r="M666" s="306">
        <f t="shared" ca="1" si="306"/>
        <v>-1.5299230126576067</v>
      </c>
      <c r="N666" s="304">
        <f t="shared" ca="1" si="307"/>
        <v>-87.658131605220888</v>
      </c>
      <c r="P666" s="310">
        <f t="shared" ca="1" si="308"/>
        <v>23</v>
      </c>
      <c r="Q666" s="304">
        <f t="shared" ca="1" si="309"/>
        <v>0</v>
      </c>
      <c r="R666" s="306">
        <f t="shared" ca="1" si="310"/>
        <v>0</v>
      </c>
      <c r="S666" s="307">
        <f t="shared" ca="1" si="311"/>
        <v>3.0118999999999994</v>
      </c>
      <c r="T666" s="304">
        <f t="shared" ca="1" si="291"/>
        <v>29.546738999999995</v>
      </c>
      <c r="U666" s="311">
        <f t="shared" ca="1" si="292"/>
        <v>0</v>
      </c>
      <c r="V666" s="306">
        <f t="shared" ca="1" si="293"/>
        <v>1.2260842504088887</v>
      </c>
      <c r="W666" s="304">
        <f t="shared" ca="1" si="294"/>
        <v>26.594496975455687</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0.97202487837894047</v>
      </c>
      <c r="AH666" s="304">
        <f t="shared" ca="1" si="318"/>
        <v>-8.8297816771226731</v>
      </c>
    </row>
    <row r="667" spans="1:34" x14ac:dyDescent="0.2">
      <c r="A667" s="347">
        <f t="shared" ca="1" si="296"/>
        <v>1E-4</v>
      </c>
      <c r="B667" s="304">
        <f t="shared" ca="1" si="297"/>
        <v>32.627900000001098</v>
      </c>
      <c r="D667" s="306">
        <f t="shared" ca="1" si="298"/>
        <v>-0.36080301170509682</v>
      </c>
      <c r="E667" s="307">
        <f t="shared" ca="1" si="299"/>
        <v>-0.98756721176074258</v>
      </c>
      <c r="F667" s="304">
        <f t="shared" ca="1" si="300"/>
        <v>1.0514122935368198</v>
      </c>
      <c r="G667" s="306">
        <f t="shared" ca="1" si="301"/>
        <v>4.2128825865535973</v>
      </c>
      <c r="H667" s="307">
        <f t="shared" ca="1" si="302"/>
        <v>-103.01529146532347</v>
      </c>
      <c r="I667" s="304">
        <f t="shared" ca="1" si="303"/>
        <v>103.10139987106689</v>
      </c>
      <c r="J667" s="306">
        <f t="shared" ca="1" si="304"/>
        <v>368.11247718340587</v>
      </c>
      <c r="K667" s="307">
        <f t="shared" ca="1" si="305"/>
        <v>-8.8574099718890746</v>
      </c>
      <c r="L667" s="304">
        <f t="shared" ca="1" si="290"/>
        <v>368.21902391038088</v>
      </c>
      <c r="M667" s="306">
        <f t="shared" ca="1" si="306"/>
        <v>-1.5299234014550205</v>
      </c>
      <c r="N667" s="304">
        <f t="shared" ca="1" si="307"/>
        <v>-87.65815388167178</v>
      </c>
      <c r="P667" s="310">
        <f t="shared" ca="1" si="308"/>
        <v>23</v>
      </c>
      <c r="Q667" s="304">
        <f t="shared" ca="1" si="309"/>
        <v>0</v>
      </c>
      <c r="R667" s="306">
        <f t="shared" ca="1" si="310"/>
        <v>0</v>
      </c>
      <c r="S667" s="307">
        <f t="shared" ca="1" si="311"/>
        <v>3.0118999999999994</v>
      </c>
      <c r="T667" s="304">
        <f t="shared" ca="1" si="291"/>
        <v>29.546738999999995</v>
      </c>
      <c r="U667" s="311">
        <f t="shared" ca="1" si="292"/>
        <v>0</v>
      </c>
      <c r="V667" s="306">
        <f t="shared" ca="1" si="293"/>
        <v>1.2260855134634454</v>
      </c>
      <c r="W667" s="304">
        <f t="shared" ca="1" si="294"/>
        <v>26.594574516470544</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0.97199928897912358</v>
      </c>
      <c r="AH667" s="304">
        <f t="shared" ca="1" si="318"/>
        <v>-8.8298074223764704</v>
      </c>
    </row>
    <row r="668" spans="1:34" x14ac:dyDescent="0.2">
      <c r="A668" s="347">
        <f t="shared" ca="1" si="296"/>
        <v>1E-4</v>
      </c>
      <c r="B668" s="304">
        <f t="shared" ca="1" si="297"/>
        <v>32.628000000001101</v>
      </c>
      <c r="D668" s="306">
        <f t="shared" ca="1" si="298"/>
        <v>-0.3608006335417609</v>
      </c>
      <c r="E668" s="307">
        <f t="shared" ca="1" si="299"/>
        <v>-0.98754134810020666</v>
      </c>
      <c r="F668" s="304">
        <f t="shared" ca="1" si="300"/>
        <v>1.0513871843292126</v>
      </c>
      <c r="G668" s="306">
        <f t="shared" ca="1" si="301"/>
        <v>4.2128465064902434</v>
      </c>
      <c r="H668" s="307">
        <f t="shared" ca="1" si="302"/>
        <v>-103.01539021945828</v>
      </c>
      <c r="I668" s="304">
        <f t="shared" ca="1" si="303"/>
        <v>103.10149706844469</v>
      </c>
      <c r="J668" s="306">
        <f t="shared" ca="1" si="304"/>
        <v>368.11247718340587</v>
      </c>
      <c r="K668" s="307">
        <f t="shared" ca="1" si="305"/>
        <v>-8.8677115059733129</v>
      </c>
      <c r="L668" s="304">
        <f t="shared" ca="1" si="290"/>
        <v>368.21927185504114</v>
      </c>
      <c r="M668" s="306">
        <f t="shared" ca="1" si="306"/>
        <v>-1.5299237902483718</v>
      </c>
      <c r="N668" s="304">
        <f t="shared" ca="1" si="307"/>
        <v>-87.658176157889912</v>
      </c>
      <c r="P668" s="310">
        <f t="shared" ca="1" si="308"/>
        <v>23</v>
      </c>
      <c r="Q668" s="304">
        <f t="shared" ca="1" si="309"/>
        <v>0</v>
      </c>
      <c r="R668" s="306">
        <f t="shared" ca="1" si="310"/>
        <v>0</v>
      </c>
      <c r="S668" s="307">
        <f t="shared" ca="1" si="311"/>
        <v>3.0118999999999994</v>
      </c>
      <c r="T668" s="304">
        <f t="shared" ca="1" si="291"/>
        <v>29.546738999999995</v>
      </c>
      <c r="U668" s="311">
        <f t="shared" ca="1" si="292"/>
        <v>0</v>
      </c>
      <c r="V668" s="306">
        <f t="shared" ca="1" si="293"/>
        <v>1.2260867765205146</v>
      </c>
      <c r="W668" s="304">
        <f t="shared" ca="1" si="294"/>
        <v>26.594652056370386</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0.97197369994641392</v>
      </c>
      <c r="AH668" s="304">
        <f t="shared" ca="1" si="318"/>
        <v>-8.8298331672600519</v>
      </c>
    </row>
    <row r="669" spans="1:34" x14ac:dyDescent="0.2">
      <c r="A669" s="347">
        <f t="shared" ca="1" si="296"/>
        <v>1E-4</v>
      </c>
      <c r="B669" s="304">
        <f t="shared" ca="1" si="297"/>
        <v>32.628100000001105</v>
      </c>
      <c r="D669" s="306">
        <f t="shared" ca="1" si="298"/>
        <v>-0.36079825537908267</v>
      </c>
      <c r="E669" s="307">
        <f t="shared" ca="1" si="299"/>
        <v>-0.98751548481154572</v>
      </c>
      <c r="F669" s="304">
        <f t="shared" ca="1" si="300"/>
        <v>1.0513620755130804</v>
      </c>
      <c r="G669" s="306">
        <f t="shared" ca="1" si="301"/>
        <v>4.2128104266647055</v>
      </c>
      <c r="H669" s="307">
        <f t="shared" ca="1" si="302"/>
        <v>-103.01548897100676</v>
      </c>
      <c r="I669" s="304">
        <f t="shared" ca="1" si="303"/>
        <v>103.10159426326361</v>
      </c>
      <c r="J669" s="306">
        <f t="shared" ca="1" si="304"/>
        <v>368.11247718340587</v>
      </c>
      <c r="K669" s="307">
        <f t="shared" ca="1" si="305"/>
        <v>-8.8780130499328358</v>
      </c>
      <c r="L669" s="304">
        <f t="shared" ca="1" si="290"/>
        <v>368.21952008797456</v>
      </c>
      <c r="M669" s="306">
        <f t="shared" ca="1" si="306"/>
        <v>-1.5299241790376603</v>
      </c>
      <c r="N669" s="304">
        <f t="shared" ca="1" si="307"/>
        <v>-87.65819843387527</v>
      </c>
      <c r="P669" s="310">
        <f t="shared" ca="1" si="308"/>
        <v>23</v>
      </c>
      <c r="Q669" s="304">
        <f t="shared" ca="1" si="309"/>
        <v>0</v>
      </c>
      <c r="R669" s="306">
        <f t="shared" ca="1" si="310"/>
        <v>0</v>
      </c>
      <c r="S669" s="307">
        <f t="shared" ca="1" si="311"/>
        <v>3.0118999999999994</v>
      </c>
      <c r="T669" s="304">
        <f t="shared" ca="1" si="291"/>
        <v>29.546738999999995</v>
      </c>
      <c r="U669" s="311">
        <f t="shared" ca="1" si="292"/>
        <v>0</v>
      </c>
      <c r="V669" s="306">
        <f t="shared" ca="1" si="293"/>
        <v>1.2260880395800964</v>
      </c>
      <c r="W669" s="304">
        <f t="shared" ca="1" si="294"/>
        <v>26.594729595155194</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0.9719481112807955</v>
      </c>
      <c r="AH669" s="304">
        <f t="shared" ca="1" si="318"/>
        <v>-8.8298589117734299</v>
      </c>
    </row>
    <row r="670" spans="1:34" x14ac:dyDescent="0.2">
      <c r="A670" s="347">
        <f t="shared" ca="1" si="296"/>
        <v>1E-4</v>
      </c>
      <c r="B670" s="304">
        <f t="shared" ca="1" si="297"/>
        <v>32.628200000001108</v>
      </c>
      <c r="D670" s="306">
        <f t="shared" ca="1" si="298"/>
        <v>-0.36079587721706463</v>
      </c>
      <c r="E670" s="307">
        <f t="shared" ca="1" si="299"/>
        <v>-0.98748962189476686</v>
      </c>
      <c r="F670" s="304">
        <f t="shared" ca="1" si="300"/>
        <v>1.0513369670884309</v>
      </c>
      <c r="G670" s="306">
        <f t="shared" ca="1" si="301"/>
        <v>4.2127743470769836</v>
      </c>
      <c r="H670" s="307">
        <f t="shared" ca="1" si="302"/>
        <v>-103.01558771996895</v>
      </c>
      <c r="I670" s="304">
        <f t="shared" ca="1" si="303"/>
        <v>103.10169145552369</v>
      </c>
      <c r="J670" s="306">
        <f t="shared" ca="1" si="304"/>
        <v>368.11247718340587</v>
      </c>
      <c r="K670" s="307">
        <f t="shared" ca="1" si="305"/>
        <v>-8.8883146037673839</v>
      </c>
      <c r="L670" s="304">
        <f t="shared" ca="1" si="290"/>
        <v>368.21976860918136</v>
      </c>
      <c r="M670" s="306">
        <f t="shared" ca="1" si="306"/>
        <v>-1.5299245678228861</v>
      </c>
      <c r="N670" s="304">
        <f t="shared" ca="1" si="307"/>
        <v>-87.658220709627841</v>
      </c>
      <c r="P670" s="310">
        <f t="shared" ca="1" si="308"/>
        <v>23</v>
      </c>
      <c r="Q670" s="304">
        <f t="shared" ca="1" si="309"/>
        <v>0</v>
      </c>
      <c r="R670" s="306">
        <f t="shared" ca="1" si="310"/>
        <v>0</v>
      </c>
      <c r="S670" s="307">
        <f t="shared" ca="1" si="311"/>
        <v>3.0118999999999994</v>
      </c>
      <c r="T670" s="304">
        <f t="shared" ca="1" si="291"/>
        <v>29.546738999999995</v>
      </c>
      <c r="U670" s="311">
        <f t="shared" ca="1" si="292"/>
        <v>0</v>
      </c>
      <c r="V670" s="306">
        <f t="shared" ca="1" si="293"/>
        <v>1.2260893026421906</v>
      </c>
      <c r="W670" s="304">
        <f t="shared" ca="1" si="294"/>
        <v>26.594807132824993</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0.97192252298227899</v>
      </c>
      <c r="AH670" s="304">
        <f t="shared" ca="1" si="318"/>
        <v>-8.8298846559165973</v>
      </c>
    </row>
    <row r="671" spans="1:34" x14ac:dyDescent="0.2">
      <c r="A671" s="347">
        <f t="shared" ca="1" si="296"/>
        <v>1E-4</v>
      </c>
      <c r="B671" s="304">
        <f t="shared" ca="1" si="297"/>
        <v>32.628300000001111</v>
      </c>
      <c r="D671" s="306">
        <f t="shared" ca="1" si="298"/>
        <v>-0.36079349905570796</v>
      </c>
      <c r="E671" s="307">
        <f t="shared" ca="1" si="299"/>
        <v>-0.98746375934986297</v>
      </c>
      <c r="F671" s="304">
        <f t="shared" ca="1" si="300"/>
        <v>1.0513118590552593</v>
      </c>
      <c r="G671" s="306">
        <f t="shared" ca="1" si="301"/>
        <v>4.2127382677270777</v>
      </c>
      <c r="H671" s="307">
        <f t="shared" ca="1" si="302"/>
        <v>-103.01568646634489</v>
      </c>
      <c r="I671" s="304">
        <f t="shared" ca="1" si="303"/>
        <v>103.101788645225</v>
      </c>
      <c r="J671" s="306">
        <f t="shared" ca="1" si="304"/>
        <v>368.11247718340587</v>
      </c>
      <c r="K671" s="307">
        <f t="shared" ca="1" si="305"/>
        <v>-8.8986161674766997</v>
      </c>
      <c r="L671" s="304">
        <f t="shared" ca="1" si="290"/>
        <v>368.22001741866183</v>
      </c>
      <c r="M671" s="306">
        <f t="shared" ca="1" si="306"/>
        <v>-1.5299249566040491</v>
      </c>
      <c r="N671" s="304">
        <f t="shared" ca="1" si="307"/>
        <v>-87.658242985147638</v>
      </c>
      <c r="P671" s="310">
        <f t="shared" ca="1" si="308"/>
        <v>23</v>
      </c>
      <c r="Q671" s="304">
        <f t="shared" ca="1" si="309"/>
        <v>0</v>
      </c>
      <c r="R671" s="306">
        <f t="shared" ca="1" si="310"/>
        <v>0</v>
      </c>
      <c r="S671" s="307">
        <f t="shared" ca="1" si="311"/>
        <v>3.0118999999999994</v>
      </c>
      <c r="T671" s="304">
        <f t="shared" ca="1" si="291"/>
        <v>29.546738999999995</v>
      </c>
      <c r="U671" s="311">
        <f t="shared" ca="1" si="292"/>
        <v>0</v>
      </c>
      <c r="V671" s="306">
        <f t="shared" ca="1" si="293"/>
        <v>1.2260905657067975</v>
      </c>
      <c r="W671" s="304">
        <f t="shared" ca="1" si="294"/>
        <v>26.594884669379798</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0.97189693505085195</v>
      </c>
      <c r="AH671" s="304">
        <f t="shared" ca="1" si="318"/>
        <v>-8.8299103996895649</v>
      </c>
    </row>
    <row r="672" spans="1:34" x14ac:dyDescent="0.2">
      <c r="A672" s="347">
        <f t="shared" ca="1" si="296"/>
        <v>1E-4</v>
      </c>
      <c r="B672" s="304">
        <f t="shared" ca="1" si="297"/>
        <v>32.628400000001115</v>
      </c>
      <c r="D672" s="306">
        <f t="shared" ca="1" si="298"/>
        <v>-0.36079112089501342</v>
      </c>
      <c r="E672" s="307">
        <f t="shared" ca="1" si="299"/>
        <v>-0.98743789717682695</v>
      </c>
      <c r="F672" s="304">
        <f t="shared" ca="1" si="300"/>
        <v>1.0512867514135591</v>
      </c>
      <c r="G672" s="306">
        <f t="shared" ca="1" si="301"/>
        <v>4.2127021886149878</v>
      </c>
      <c r="H672" s="307">
        <f t="shared" ca="1" si="302"/>
        <v>-103.01578521013461</v>
      </c>
      <c r="I672" s="304">
        <f t="shared" ca="1" si="303"/>
        <v>103.10188583236754</v>
      </c>
      <c r="J672" s="306">
        <f t="shared" ca="1" si="304"/>
        <v>368.11247718340587</v>
      </c>
      <c r="K672" s="307">
        <f t="shared" ca="1" si="305"/>
        <v>-8.9089177410605238</v>
      </c>
      <c r="L672" s="304">
        <f t="shared" ca="1" si="290"/>
        <v>368.22026651641613</v>
      </c>
      <c r="M672" s="306">
        <f t="shared" ca="1" si="306"/>
        <v>-1.5299253453811497</v>
      </c>
      <c r="N672" s="304">
        <f t="shared" ca="1" si="307"/>
        <v>-87.658265260434675</v>
      </c>
      <c r="P672" s="310">
        <f t="shared" ca="1" si="308"/>
        <v>23</v>
      </c>
      <c r="Q672" s="304">
        <f t="shared" ca="1" si="309"/>
        <v>0</v>
      </c>
      <c r="R672" s="306">
        <f t="shared" ca="1" si="310"/>
        <v>0</v>
      </c>
      <c r="S672" s="307">
        <f t="shared" ca="1" si="311"/>
        <v>3.0118999999999994</v>
      </c>
      <c r="T672" s="304">
        <f t="shared" ca="1" si="291"/>
        <v>29.546738999999995</v>
      </c>
      <c r="U672" s="311">
        <f t="shared" ca="1" si="292"/>
        <v>0</v>
      </c>
      <c r="V672" s="306">
        <f t="shared" ca="1" si="293"/>
        <v>1.2260918287739166</v>
      </c>
      <c r="W672" s="304">
        <f t="shared" ca="1" si="294"/>
        <v>26.594962204819613</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0.9718713474865126</v>
      </c>
      <c r="AH672" s="304">
        <f t="shared" ca="1" si="318"/>
        <v>-8.8299361430923344</v>
      </c>
    </row>
    <row r="673" spans="1:34" x14ac:dyDescent="0.2">
      <c r="A673" s="347">
        <f t="shared" ca="1" si="296"/>
        <v>1E-4</v>
      </c>
      <c r="B673" s="304">
        <f t="shared" ca="1" si="297"/>
        <v>32.628500000001118</v>
      </c>
      <c r="D673" s="306">
        <f t="shared" ca="1" si="298"/>
        <v>-0.36078874273498007</v>
      </c>
      <c r="E673" s="307">
        <f t="shared" ca="1" si="299"/>
        <v>-0.98741203537565703</v>
      </c>
      <c r="F673" s="304">
        <f t="shared" ca="1" si="300"/>
        <v>1.0512616441633289</v>
      </c>
      <c r="G673" s="306">
        <f t="shared" ca="1" si="301"/>
        <v>4.2126661097407139</v>
      </c>
      <c r="H673" s="307">
        <f t="shared" ca="1" si="302"/>
        <v>-103.01588395133815</v>
      </c>
      <c r="I673" s="304">
        <f t="shared" ca="1" si="303"/>
        <v>103.10198301695137</v>
      </c>
      <c r="J673" s="306">
        <f t="shared" ca="1" si="304"/>
        <v>368.11247718340587</v>
      </c>
      <c r="K673" s="307">
        <f t="shared" ca="1" si="305"/>
        <v>-8.9192193245185969</v>
      </c>
      <c r="L673" s="304">
        <f t="shared" ca="1" si="290"/>
        <v>368.2205159024445</v>
      </c>
      <c r="M673" s="306">
        <f t="shared" ca="1" si="306"/>
        <v>-1.5299257341541876</v>
      </c>
      <c r="N673" s="304">
        <f t="shared" ca="1" si="307"/>
        <v>-87.658287535488938</v>
      </c>
      <c r="P673" s="310">
        <f t="shared" ca="1" si="308"/>
        <v>23</v>
      </c>
      <c r="Q673" s="304">
        <f t="shared" ca="1" si="309"/>
        <v>0</v>
      </c>
      <c r="R673" s="306">
        <f t="shared" ca="1" si="310"/>
        <v>0</v>
      </c>
      <c r="S673" s="307">
        <f t="shared" ca="1" si="311"/>
        <v>3.0118999999999994</v>
      </c>
      <c r="T673" s="304">
        <f t="shared" ca="1" si="291"/>
        <v>29.546738999999995</v>
      </c>
      <c r="U673" s="311">
        <f t="shared" ca="1" si="292"/>
        <v>0</v>
      </c>
      <c r="V673" s="306">
        <f t="shared" ca="1" si="293"/>
        <v>1.2260930918435484</v>
      </c>
      <c r="W673" s="304">
        <f t="shared" ca="1" si="294"/>
        <v>26.59503973914445</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0.97184576028925562</v>
      </c>
      <c r="AH673" s="304">
        <f t="shared" ca="1" si="318"/>
        <v>-8.8299618861249112</v>
      </c>
    </row>
    <row r="674" spans="1:34" x14ac:dyDescent="0.2">
      <c r="A674" s="347">
        <f t="shared" ca="1" si="296"/>
        <v>1E-4</v>
      </c>
      <c r="B674" s="304">
        <f t="shared" ca="1" si="297"/>
        <v>32.628600000001121</v>
      </c>
      <c r="D674" s="306">
        <f t="shared" ca="1" si="298"/>
        <v>-0.36078636457560859</v>
      </c>
      <c r="E674" s="307">
        <f t="shared" ca="1" si="299"/>
        <v>-0.9873861739463532</v>
      </c>
      <c r="F674" s="304">
        <f t="shared" ca="1" si="300"/>
        <v>1.0512365373045698</v>
      </c>
      <c r="G674" s="306">
        <f t="shared" ca="1" si="301"/>
        <v>4.2126300311042559</v>
      </c>
      <c r="H674" s="307">
        <f t="shared" ca="1" si="302"/>
        <v>-103.01598268995555</v>
      </c>
      <c r="I674" s="304">
        <f t="shared" ca="1" si="303"/>
        <v>103.10208019897651</v>
      </c>
      <c r="J674" s="306">
        <f t="shared" ca="1" si="304"/>
        <v>368.11247718340587</v>
      </c>
      <c r="K674" s="307">
        <f t="shared" ca="1" si="305"/>
        <v>-8.9295209178506614</v>
      </c>
      <c r="L674" s="304">
        <f t="shared" ca="1" si="290"/>
        <v>368.22076557674723</v>
      </c>
      <c r="M674" s="306">
        <f t="shared" ca="1" si="306"/>
        <v>-1.5299261229231631</v>
      </c>
      <c r="N674" s="304">
        <f t="shared" ca="1" si="307"/>
        <v>-87.658309810310442</v>
      </c>
      <c r="P674" s="310">
        <f t="shared" ca="1" si="308"/>
        <v>23</v>
      </c>
      <c r="Q674" s="304">
        <f t="shared" ca="1" si="309"/>
        <v>0</v>
      </c>
      <c r="R674" s="306">
        <f t="shared" ca="1" si="310"/>
        <v>0</v>
      </c>
      <c r="S674" s="307">
        <f t="shared" ca="1" si="311"/>
        <v>3.0118999999999994</v>
      </c>
      <c r="T674" s="304">
        <f t="shared" ca="1" si="291"/>
        <v>29.546738999999995</v>
      </c>
      <c r="U674" s="311">
        <f t="shared" ca="1" si="292"/>
        <v>0</v>
      </c>
      <c r="V674" s="306">
        <f t="shared" ca="1" si="293"/>
        <v>1.226094354915692</v>
      </c>
      <c r="W674" s="304">
        <f t="shared" ca="1" si="294"/>
        <v>26.595117272354308</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0.971820173459081</v>
      </c>
      <c r="AH674" s="304">
        <f t="shared" ca="1" si="318"/>
        <v>-8.8299876287872952</v>
      </c>
    </row>
    <row r="675" spans="1:34" x14ac:dyDescent="0.2">
      <c r="A675" s="347">
        <f t="shared" ca="1" si="296"/>
        <v>1E-4</v>
      </c>
      <c r="B675" s="304">
        <f t="shared" ca="1" si="297"/>
        <v>32.628700000001125</v>
      </c>
      <c r="D675" s="306">
        <f t="shared" ca="1" si="298"/>
        <v>-0.36078398641689996</v>
      </c>
      <c r="E675" s="307">
        <f t="shared" ca="1" si="299"/>
        <v>-0.98736031288890835</v>
      </c>
      <c r="F675" s="304">
        <f t="shared" ca="1" si="300"/>
        <v>1.0512114308372758</v>
      </c>
      <c r="G675" s="306">
        <f t="shared" ca="1" si="301"/>
        <v>4.212593952705614</v>
      </c>
      <c r="H675" s="307">
        <f t="shared" ca="1" si="302"/>
        <v>-103.01608142598684</v>
      </c>
      <c r="I675" s="304">
        <f t="shared" ca="1" si="303"/>
        <v>103.102177378443</v>
      </c>
      <c r="J675" s="306">
        <f t="shared" ca="1" si="304"/>
        <v>368.11247718340587</v>
      </c>
      <c r="K675" s="307">
        <f t="shared" ca="1" si="305"/>
        <v>-8.9398225210564579</v>
      </c>
      <c r="L675" s="304">
        <f t="shared" ca="1" si="290"/>
        <v>368.22101553932458</v>
      </c>
      <c r="M675" s="306">
        <f t="shared" ca="1" si="306"/>
        <v>-1.5299265116880763</v>
      </c>
      <c r="N675" s="304">
        <f t="shared" ca="1" si="307"/>
        <v>-87.658332084899186</v>
      </c>
      <c r="P675" s="310">
        <f t="shared" ca="1" si="308"/>
        <v>23</v>
      </c>
      <c r="Q675" s="304">
        <f t="shared" ca="1" si="309"/>
        <v>0</v>
      </c>
      <c r="R675" s="306">
        <f t="shared" ca="1" si="310"/>
        <v>0</v>
      </c>
      <c r="S675" s="307">
        <f t="shared" ca="1" si="311"/>
        <v>3.0118999999999994</v>
      </c>
      <c r="T675" s="304">
        <f t="shared" ca="1" si="291"/>
        <v>29.546738999999995</v>
      </c>
      <c r="U675" s="311">
        <f t="shared" ca="1" si="292"/>
        <v>0</v>
      </c>
      <c r="V675" s="306">
        <f t="shared" ca="1" si="293"/>
        <v>1.2260956179903488</v>
      </c>
      <c r="W675" s="304">
        <f t="shared" ca="1" si="294"/>
        <v>26.595194804449232</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0.97179458699598875</v>
      </c>
      <c r="AH675" s="304">
        <f t="shared" ca="1" si="318"/>
        <v>-8.8300133710794899</v>
      </c>
    </row>
    <row r="676" spans="1:34" x14ac:dyDescent="0.2">
      <c r="A676" s="347">
        <f t="shared" ca="1" si="296"/>
        <v>1E-4</v>
      </c>
      <c r="B676" s="304">
        <f t="shared" ca="1" si="297"/>
        <v>32.628800000001128</v>
      </c>
      <c r="D676" s="306">
        <f t="shared" ca="1" si="298"/>
        <v>-0.3607816082588533</v>
      </c>
      <c r="E676" s="307">
        <f t="shared" ca="1" si="299"/>
        <v>-0.98733445220331539</v>
      </c>
      <c r="F676" s="304">
        <f t="shared" ca="1" si="300"/>
        <v>1.051186324761441</v>
      </c>
      <c r="G676" s="306">
        <f t="shared" ca="1" si="301"/>
        <v>4.212557874544788</v>
      </c>
      <c r="H676" s="307">
        <f t="shared" ca="1" si="302"/>
        <v>-103.01618015943205</v>
      </c>
      <c r="I676" s="304">
        <f t="shared" ca="1" si="303"/>
        <v>103.10227455535087</v>
      </c>
      <c r="J676" s="306">
        <f t="shared" ca="1" si="304"/>
        <v>368.11247718340587</v>
      </c>
      <c r="K676" s="307">
        <f t="shared" ca="1" si="305"/>
        <v>-8.9501241341357289</v>
      </c>
      <c r="L676" s="304">
        <f t="shared" ca="1" si="290"/>
        <v>368.22126579017669</v>
      </c>
      <c r="M676" s="306">
        <f t="shared" ca="1" si="306"/>
        <v>-1.5299269004489271</v>
      </c>
      <c r="N676" s="304">
        <f t="shared" ca="1" si="307"/>
        <v>-87.658354359255171</v>
      </c>
      <c r="P676" s="310">
        <f t="shared" ca="1" si="308"/>
        <v>23</v>
      </c>
      <c r="Q676" s="304">
        <f t="shared" ca="1" si="309"/>
        <v>0</v>
      </c>
      <c r="R676" s="306">
        <f t="shared" ca="1" si="310"/>
        <v>0</v>
      </c>
      <c r="S676" s="307">
        <f t="shared" ca="1" si="311"/>
        <v>3.0118999999999994</v>
      </c>
      <c r="T676" s="304">
        <f t="shared" ca="1" si="291"/>
        <v>29.546738999999995</v>
      </c>
      <c r="U676" s="311">
        <f t="shared" ca="1" si="292"/>
        <v>0</v>
      </c>
      <c r="V676" s="306">
        <f t="shared" ca="1" si="293"/>
        <v>1.2260968810675172</v>
      </c>
      <c r="W676" s="304">
        <f t="shared" ca="1" si="294"/>
        <v>26.595272335429186</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0.9717690008999611</v>
      </c>
      <c r="AH676" s="304">
        <f t="shared" ca="1" si="318"/>
        <v>-8.8300391130015061</v>
      </c>
    </row>
    <row r="677" spans="1:34" x14ac:dyDescent="0.2">
      <c r="A677" s="347">
        <f t="shared" ca="1" si="296"/>
        <v>1E-4</v>
      </c>
      <c r="B677" s="304">
        <f t="shared" ca="1" si="297"/>
        <v>32.628900000001131</v>
      </c>
      <c r="D677" s="306">
        <f t="shared" ca="1" si="298"/>
        <v>-0.36077923010146906</v>
      </c>
      <c r="E677" s="307">
        <f t="shared" ca="1" si="299"/>
        <v>-0.9873085918895832</v>
      </c>
      <c r="F677" s="304">
        <f t="shared" ca="1" si="300"/>
        <v>1.051161219077074</v>
      </c>
      <c r="G677" s="306">
        <f t="shared" ca="1" si="301"/>
        <v>4.2125217966217781</v>
      </c>
      <c r="H677" s="307">
        <f t="shared" ca="1" si="302"/>
        <v>-103.01627889029125</v>
      </c>
      <c r="I677" s="304">
        <f t="shared" ca="1" si="303"/>
        <v>103.10237172970018</v>
      </c>
      <c r="J677" s="306">
        <f t="shared" ca="1" si="304"/>
        <v>368.11247718340587</v>
      </c>
      <c r="K677" s="307">
        <f t="shared" ca="1" si="305"/>
        <v>-8.9604257570882151</v>
      </c>
      <c r="L677" s="304">
        <f t="shared" ca="1" si="290"/>
        <v>368.22151632930388</v>
      </c>
      <c r="M677" s="306">
        <f t="shared" ca="1" si="306"/>
        <v>-1.5299272892057154</v>
      </c>
      <c r="N677" s="304">
        <f t="shared" ca="1" si="307"/>
        <v>-87.65837663337841</v>
      </c>
      <c r="P677" s="310">
        <f t="shared" ca="1" si="308"/>
        <v>23</v>
      </c>
      <c r="Q677" s="304">
        <f t="shared" ca="1" si="309"/>
        <v>0</v>
      </c>
      <c r="R677" s="306">
        <f t="shared" ca="1" si="310"/>
        <v>0</v>
      </c>
      <c r="S677" s="307">
        <f t="shared" ca="1" si="311"/>
        <v>3.0118999999999994</v>
      </c>
      <c r="T677" s="304">
        <f t="shared" ca="1" si="291"/>
        <v>29.546738999999995</v>
      </c>
      <c r="U677" s="311">
        <f t="shared" ca="1" si="292"/>
        <v>0</v>
      </c>
      <c r="V677" s="306">
        <f t="shared" ca="1" si="293"/>
        <v>1.2260981441471988</v>
      </c>
      <c r="W677" s="304">
        <f t="shared" ca="1" si="294"/>
        <v>26.595349865294224</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0.97174341517101404</v>
      </c>
      <c r="AH677" s="304">
        <f t="shared" ca="1" si="318"/>
        <v>-8.8300648545533349</v>
      </c>
    </row>
    <row r="678" spans="1:34" x14ac:dyDescent="0.2">
      <c r="A678" s="347">
        <f t="shared" ca="1" si="296"/>
        <v>1E-4</v>
      </c>
      <c r="B678" s="304">
        <f t="shared" ca="1" si="297"/>
        <v>32.629000000001135</v>
      </c>
      <c r="D678" s="306">
        <f t="shared" ca="1" si="298"/>
        <v>-0.36077685194475068</v>
      </c>
      <c r="E678" s="307">
        <f t="shared" ca="1" si="299"/>
        <v>-0.98728273194769045</v>
      </c>
      <c r="F678" s="304">
        <f t="shared" ca="1" si="300"/>
        <v>1.0511361137841568</v>
      </c>
      <c r="G678" s="306">
        <f t="shared" ca="1" si="301"/>
        <v>4.2124857189365832</v>
      </c>
      <c r="H678" s="307">
        <f t="shared" ca="1" si="302"/>
        <v>-103.01637761856445</v>
      </c>
      <c r="I678" s="304">
        <f t="shared" ca="1" si="303"/>
        <v>103.10246890149097</v>
      </c>
      <c r="J678" s="306">
        <f t="shared" ca="1" si="304"/>
        <v>368.11247718340587</v>
      </c>
      <c r="K678" s="307">
        <f t="shared" ca="1" si="305"/>
        <v>-8.970727389913657</v>
      </c>
      <c r="L678" s="304">
        <f t="shared" ca="1" si="290"/>
        <v>368.22176715670633</v>
      </c>
      <c r="M678" s="306">
        <f t="shared" ca="1" si="306"/>
        <v>-1.5299276779584416</v>
      </c>
      <c r="N678" s="304">
        <f t="shared" ca="1" si="307"/>
        <v>-87.658398907268889</v>
      </c>
      <c r="P678" s="310">
        <f t="shared" ca="1" si="308"/>
        <v>23</v>
      </c>
      <c r="Q678" s="304">
        <f t="shared" ca="1" si="309"/>
        <v>0</v>
      </c>
      <c r="R678" s="306">
        <f t="shared" ca="1" si="310"/>
        <v>0</v>
      </c>
      <c r="S678" s="307">
        <f t="shared" ca="1" si="311"/>
        <v>3.0118999999999994</v>
      </c>
      <c r="T678" s="304">
        <f t="shared" ca="1" si="291"/>
        <v>29.546738999999995</v>
      </c>
      <c r="U678" s="311">
        <f t="shared" ca="1" si="292"/>
        <v>0</v>
      </c>
      <c r="V678" s="306">
        <f t="shared" ca="1" si="293"/>
        <v>1.2260994072293918</v>
      </c>
      <c r="W678" s="304">
        <f t="shared" ca="1" si="294"/>
        <v>26.595427394044332</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0.97171782980912624</v>
      </c>
      <c r="AH678" s="304">
        <f t="shared" ca="1" si="318"/>
        <v>-8.830090595734994</v>
      </c>
    </row>
    <row r="679" spans="1:34" x14ac:dyDescent="0.2">
      <c r="A679" s="347">
        <f t="shared" ca="1" si="296"/>
        <v>1E-4</v>
      </c>
      <c r="B679" s="304">
        <f t="shared" ca="1" si="297"/>
        <v>32.629100000001138</v>
      </c>
      <c r="D679" s="306">
        <f t="shared" ca="1" si="298"/>
        <v>-0.36077447378869471</v>
      </c>
      <c r="E679" s="307">
        <f t="shared" ca="1" si="299"/>
        <v>-0.98725687237764603</v>
      </c>
      <c r="F679" s="304">
        <f t="shared" ca="1" si="300"/>
        <v>1.0511110088826969</v>
      </c>
      <c r="G679" s="306">
        <f t="shared" ca="1" si="301"/>
        <v>4.2124496414892043</v>
      </c>
      <c r="H679" s="307">
        <f t="shared" ca="1" si="302"/>
        <v>-103.01647634425169</v>
      </c>
      <c r="I679" s="304">
        <f t="shared" ca="1" si="303"/>
        <v>103.10256607072324</v>
      </c>
      <c r="J679" s="306">
        <f t="shared" ca="1" si="304"/>
        <v>368.11247718340587</v>
      </c>
      <c r="K679" s="307">
        <f t="shared" ca="1" si="305"/>
        <v>-8.9810290326117972</v>
      </c>
      <c r="L679" s="304">
        <f t="shared" ca="1" si="290"/>
        <v>368.22201827238433</v>
      </c>
      <c r="M679" s="306">
        <f t="shared" ca="1" si="306"/>
        <v>-1.5299280667071056</v>
      </c>
      <c r="N679" s="304">
        <f t="shared" ca="1" si="307"/>
        <v>-87.658421180926624</v>
      </c>
      <c r="P679" s="310">
        <f t="shared" ca="1" si="308"/>
        <v>23</v>
      </c>
      <c r="Q679" s="304">
        <f t="shared" ca="1" si="309"/>
        <v>0</v>
      </c>
      <c r="R679" s="306">
        <f t="shared" ca="1" si="310"/>
        <v>0</v>
      </c>
      <c r="S679" s="307">
        <f t="shared" ca="1" si="311"/>
        <v>3.0118999999999994</v>
      </c>
      <c r="T679" s="304">
        <f t="shared" ca="1" si="291"/>
        <v>29.546738999999995</v>
      </c>
      <c r="U679" s="311">
        <f t="shared" ca="1" si="292"/>
        <v>0</v>
      </c>
      <c r="V679" s="306">
        <f t="shared" ca="1" si="293"/>
        <v>1.2261006703140975</v>
      </c>
      <c r="W679" s="304">
        <f t="shared" ca="1" si="294"/>
        <v>26.595504921679538</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0.97169224481430483</v>
      </c>
      <c r="AH679" s="304">
        <f t="shared" ca="1" si="318"/>
        <v>-8.8301163365464781</v>
      </c>
    </row>
    <row r="680" spans="1:34" x14ac:dyDescent="0.2">
      <c r="A680" s="347">
        <f t="shared" ca="1" si="296"/>
        <v>1E-4</v>
      </c>
      <c r="B680" s="304">
        <f t="shared" ca="1" si="297"/>
        <v>32.629200000001141</v>
      </c>
      <c r="D680" s="306">
        <f t="shared" ca="1" si="298"/>
        <v>-0.36077209563330431</v>
      </c>
      <c r="E680" s="307">
        <f t="shared" ca="1" si="299"/>
        <v>-0.98723101317943929</v>
      </c>
      <c r="F680" s="304">
        <f t="shared" ca="1" si="300"/>
        <v>1.0510859043726866</v>
      </c>
      <c r="G680" s="306">
        <f t="shared" ca="1" si="301"/>
        <v>4.2124135642796414</v>
      </c>
      <c r="H680" s="307">
        <f t="shared" ca="1" si="302"/>
        <v>-103.016575067353</v>
      </c>
      <c r="I680" s="304">
        <f t="shared" ca="1" si="303"/>
        <v>103.10266323739704</v>
      </c>
      <c r="J680" s="306">
        <f t="shared" ca="1" si="304"/>
        <v>368.11247718340587</v>
      </c>
      <c r="K680" s="307">
        <f t="shared" ca="1" si="305"/>
        <v>-8.991330685182378</v>
      </c>
      <c r="L680" s="304">
        <f t="shared" ca="1" si="290"/>
        <v>368.22226967633804</v>
      </c>
      <c r="M680" s="306">
        <f t="shared" ca="1" si="306"/>
        <v>-1.5299284554517074</v>
      </c>
      <c r="N680" s="304">
        <f t="shared" ca="1" si="307"/>
        <v>-87.658443454351612</v>
      </c>
      <c r="P680" s="310">
        <f t="shared" ca="1" si="308"/>
        <v>23</v>
      </c>
      <c r="Q680" s="304">
        <f t="shared" ca="1" si="309"/>
        <v>0</v>
      </c>
      <c r="R680" s="306">
        <f t="shared" ca="1" si="310"/>
        <v>0</v>
      </c>
      <c r="S680" s="307">
        <f t="shared" ca="1" si="311"/>
        <v>3.0118999999999994</v>
      </c>
      <c r="T680" s="304">
        <f t="shared" ca="1" si="291"/>
        <v>29.546738999999995</v>
      </c>
      <c r="U680" s="311">
        <f t="shared" ca="1" si="292"/>
        <v>0</v>
      </c>
      <c r="V680" s="306">
        <f t="shared" ca="1" si="293"/>
        <v>1.226101933401315</v>
      </c>
      <c r="W680" s="304">
        <f t="shared" ca="1" si="294"/>
        <v>26.595582448199828</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0.97166666018653913</v>
      </c>
      <c r="AH680" s="304">
        <f t="shared" ca="1" si="318"/>
        <v>-8.8301420769877961</v>
      </c>
    </row>
    <row r="681" spans="1:34" x14ac:dyDescent="0.2">
      <c r="A681" s="347">
        <f t="shared" ca="1" si="296"/>
        <v>1E-4</v>
      </c>
      <c r="B681" s="304">
        <f t="shared" ca="1" si="297"/>
        <v>32.629300000001145</v>
      </c>
      <c r="D681" s="306">
        <f t="shared" ca="1" si="298"/>
        <v>-0.36076971747857806</v>
      </c>
      <c r="E681" s="307">
        <f t="shared" ca="1" si="299"/>
        <v>-0.98720515435307554</v>
      </c>
      <c r="F681" s="304">
        <f t="shared" ca="1" si="300"/>
        <v>1.0510608002541304</v>
      </c>
      <c r="G681" s="306">
        <f t="shared" ca="1" si="301"/>
        <v>4.2123774873078936</v>
      </c>
      <c r="H681" s="307">
        <f t="shared" ca="1" si="302"/>
        <v>-103.01667378786844</v>
      </c>
      <c r="I681" s="304">
        <f t="shared" ca="1" si="303"/>
        <v>103.10276040151243</v>
      </c>
      <c r="J681" s="306">
        <f t="shared" ca="1" si="304"/>
        <v>368.11247718340587</v>
      </c>
      <c r="K681" s="307">
        <f t="shared" ca="1" si="305"/>
        <v>-9.0016323476251383</v>
      </c>
      <c r="L681" s="304">
        <f t="shared" ca="1" si="290"/>
        <v>368.22252136856775</v>
      </c>
      <c r="M681" s="306">
        <f t="shared" ca="1" si="306"/>
        <v>-1.5299288441922472</v>
      </c>
      <c r="N681" s="304">
        <f t="shared" ca="1" si="307"/>
        <v>-87.65846572754387</v>
      </c>
      <c r="P681" s="310">
        <f t="shared" ca="1" si="308"/>
        <v>23</v>
      </c>
      <c r="Q681" s="304">
        <f t="shared" ca="1" si="309"/>
        <v>0</v>
      </c>
      <c r="R681" s="306">
        <f t="shared" ca="1" si="310"/>
        <v>0</v>
      </c>
      <c r="S681" s="307">
        <f t="shared" ca="1" si="311"/>
        <v>3.0118999999999994</v>
      </c>
      <c r="T681" s="304">
        <f t="shared" ca="1" si="291"/>
        <v>29.546738999999995</v>
      </c>
      <c r="U681" s="311">
        <f t="shared" ca="1" si="292"/>
        <v>0</v>
      </c>
      <c r="V681" s="306">
        <f t="shared" ca="1" si="293"/>
        <v>1.2261031964910452</v>
      </c>
      <c r="W681" s="304">
        <f t="shared" ca="1" si="294"/>
        <v>26.59565997360523</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0.97164107592583271</v>
      </c>
      <c r="AH681" s="304">
        <f t="shared" ca="1" si="318"/>
        <v>-8.8301678170589444</v>
      </c>
    </row>
    <row r="682" spans="1:34" x14ac:dyDescent="0.2">
      <c r="A682" s="347">
        <f t="shared" ca="1" si="296"/>
        <v>1E-4</v>
      </c>
      <c r="B682" s="304">
        <f t="shared" ca="1" si="297"/>
        <v>32.629400000001148</v>
      </c>
      <c r="D682" s="306">
        <f t="shared" ca="1" si="298"/>
        <v>-0.36076733932451704</v>
      </c>
      <c r="E682" s="307">
        <f t="shared" ca="1" si="299"/>
        <v>-0.98717929589854592</v>
      </c>
      <c r="F682" s="304">
        <f t="shared" ca="1" si="300"/>
        <v>1.0510356965270209</v>
      </c>
      <c r="G682" s="306">
        <f t="shared" ca="1" si="301"/>
        <v>4.2123414105739609</v>
      </c>
      <c r="H682" s="307">
        <f t="shared" ca="1" si="302"/>
        <v>-103.01677250579803</v>
      </c>
      <c r="I682" s="304">
        <f t="shared" ca="1" si="303"/>
        <v>103.10285756306942</v>
      </c>
      <c r="J682" s="306">
        <f t="shared" ca="1" si="304"/>
        <v>368.11247718340587</v>
      </c>
      <c r="K682" s="307">
        <f t="shared" ca="1" si="305"/>
        <v>-9.0119340199398223</v>
      </c>
      <c r="L682" s="304">
        <f t="shared" ca="1" si="290"/>
        <v>368.22277334907363</v>
      </c>
      <c r="M682" s="306">
        <f t="shared" ca="1" si="306"/>
        <v>-1.5299292329287251</v>
      </c>
      <c r="N682" s="304">
        <f t="shared" ca="1" si="307"/>
        <v>-87.658488000503397</v>
      </c>
      <c r="P682" s="310">
        <f t="shared" ca="1" si="308"/>
        <v>23</v>
      </c>
      <c r="Q682" s="304">
        <f t="shared" ca="1" si="309"/>
        <v>0</v>
      </c>
      <c r="R682" s="306">
        <f t="shared" ca="1" si="310"/>
        <v>0</v>
      </c>
      <c r="S682" s="307">
        <f t="shared" ca="1" si="311"/>
        <v>3.0118999999999994</v>
      </c>
      <c r="T682" s="304">
        <f t="shared" ca="1" si="291"/>
        <v>29.546738999999995</v>
      </c>
      <c r="U682" s="311">
        <f t="shared" ca="1" si="292"/>
        <v>0</v>
      </c>
      <c r="V682" s="306">
        <f t="shared" ca="1" si="293"/>
        <v>1.2261044595832871</v>
      </c>
      <c r="W682" s="304">
        <f t="shared" ca="1" si="294"/>
        <v>26.595737497895755</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0.97161549203218023</v>
      </c>
      <c r="AH682" s="304">
        <f t="shared" ca="1" si="318"/>
        <v>-8.8301935567599301</v>
      </c>
    </row>
    <row r="683" spans="1:34" x14ac:dyDescent="0.2">
      <c r="A683" s="347">
        <f t="shared" ca="1" si="296"/>
        <v>1E-4</v>
      </c>
      <c r="B683" s="304">
        <f t="shared" ca="1" si="297"/>
        <v>32.629500000001151</v>
      </c>
      <c r="D683" s="306">
        <f t="shared" ca="1" si="298"/>
        <v>-0.36076496117112022</v>
      </c>
      <c r="E683" s="307">
        <f t="shared" ca="1" si="299"/>
        <v>-0.9871534378158433</v>
      </c>
      <c r="F683" s="304">
        <f t="shared" ca="1" si="300"/>
        <v>1.051010593191352</v>
      </c>
      <c r="G683" s="306">
        <f t="shared" ca="1" si="301"/>
        <v>4.2123053340778442</v>
      </c>
      <c r="H683" s="307">
        <f t="shared" ca="1" si="302"/>
        <v>-103.01687122114181</v>
      </c>
      <c r="I683" s="304">
        <f t="shared" ca="1" si="303"/>
        <v>103.10295472206806</v>
      </c>
      <c r="J683" s="306">
        <f t="shared" ca="1" si="304"/>
        <v>368.11247718340587</v>
      </c>
      <c r="K683" s="307">
        <f t="shared" ca="1" si="305"/>
        <v>-9.022235702126169</v>
      </c>
      <c r="L683" s="304">
        <f t="shared" ca="1" si="290"/>
        <v>368.22302561785602</v>
      </c>
      <c r="M683" s="306">
        <f t="shared" ca="1" si="306"/>
        <v>-1.5299296216611407</v>
      </c>
      <c r="N683" s="304">
        <f t="shared" ca="1" si="307"/>
        <v>-87.658510273230178</v>
      </c>
      <c r="P683" s="310">
        <f t="shared" ca="1" si="308"/>
        <v>23</v>
      </c>
      <c r="Q683" s="304">
        <f t="shared" ca="1" si="309"/>
        <v>0</v>
      </c>
      <c r="R683" s="306">
        <f t="shared" ca="1" si="310"/>
        <v>0</v>
      </c>
      <c r="S683" s="307">
        <f t="shared" ca="1" si="311"/>
        <v>3.0118999999999994</v>
      </c>
      <c r="T683" s="304">
        <f t="shared" ca="1" si="291"/>
        <v>29.546738999999995</v>
      </c>
      <c r="U683" s="311">
        <f t="shared" ca="1" si="292"/>
        <v>0</v>
      </c>
      <c r="V683" s="306">
        <f t="shared" ca="1" si="293"/>
        <v>1.2261057226780419</v>
      </c>
      <c r="W683" s="304">
        <f t="shared" ca="1" si="294"/>
        <v>26.59581502107142</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0.97158990850557458</v>
      </c>
      <c r="AH683" s="304">
        <f t="shared" ca="1" si="318"/>
        <v>-8.8302192960907604</v>
      </c>
    </row>
    <row r="684" spans="1:34" x14ac:dyDescent="0.2">
      <c r="A684" s="347">
        <f t="shared" ca="1" si="296"/>
        <v>1E-4</v>
      </c>
      <c r="B684" s="304">
        <f t="shared" ca="1" si="297"/>
        <v>32.629600000001155</v>
      </c>
      <c r="D684" s="306">
        <f t="shared" ca="1" si="298"/>
        <v>-0.36076258301839259</v>
      </c>
      <c r="E684" s="307">
        <f t="shared" ca="1" si="299"/>
        <v>-0.98712758010496415</v>
      </c>
      <c r="F684" s="304">
        <f t="shared" ca="1" si="300"/>
        <v>1.0509854902471227</v>
      </c>
      <c r="G684" s="306">
        <f t="shared" ca="1" si="301"/>
        <v>4.2122692578195426</v>
      </c>
      <c r="H684" s="307">
        <f t="shared" ca="1" si="302"/>
        <v>-103.01696993389983</v>
      </c>
      <c r="I684" s="304">
        <f t="shared" ca="1" si="303"/>
        <v>103.10305187850838</v>
      </c>
      <c r="J684" s="306">
        <f t="shared" ca="1" si="304"/>
        <v>368.11247718340587</v>
      </c>
      <c r="K684" s="307">
        <f t="shared" ca="1" si="305"/>
        <v>-9.0325373941839207</v>
      </c>
      <c r="L684" s="304">
        <f t="shared" ca="1" si="290"/>
        <v>368.22327817491504</v>
      </c>
      <c r="M684" s="306">
        <f t="shared" ca="1" si="306"/>
        <v>-1.5299300103894946</v>
      </c>
      <c r="N684" s="304">
        <f t="shared" ca="1" si="307"/>
        <v>-87.658532545724228</v>
      </c>
      <c r="P684" s="310">
        <f t="shared" ca="1" si="308"/>
        <v>23</v>
      </c>
      <c r="Q684" s="304">
        <f t="shared" ca="1" si="309"/>
        <v>0</v>
      </c>
      <c r="R684" s="306">
        <f t="shared" ca="1" si="310"/>
        <v>0</v>
      </c>
      <c r="S684" s="307">
        <f t="shared" ca="1" si="311"/>
        <v>3.0118999999999994</v>
      </c>
      <c r="T684" s="304">
        <f t="shared" ca="1" si="291"/>
        <v>29.546738999999995</v>
      </c>
      <c r="U684" s="311">
        <f t="shared" ca="1" si="292"/>
        <v>0</v>
      </c>
      <c r="V684" s="306">
        <f t="shared" ca="1" si="293"/>
        <v>1.2261069857753084</v>
      </c>
      <c r="W684" s="304">
        <f t="shared" ca="1" si="294"/>
        <v>26.595892543132226</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0.97156432534601223</v>
      </c>
      <c r="AH684" s="304">
        <f t="shared" ca="1" si="318"/>
        <v>-8.8302450350514388</v>
      </c>
    </row>
    <row r="685" spans="1:34" x14ac:dyDescent="0.2">
      <c r="A685" s="347">
        <f t="shared" ca="1" si="296"/>
        <v>1E-4</v>
      </c>
      <c r="B685" s="304">
        <f t="shared" ca="1" si="297"/>
        <v>32.629700000001158</v>
      </c>
      <c r="D685" s="306">
        <f t="shared" ca="1" si="298"/>
        <v>-0.36076020486632876</v>
      </c>
      <c r="E685" s="307">
        <f t="shared" ca="1" si="299"/>
        <v>-0.98710172276591202</v>
      </c>
      <c r="F685" s="304">
        <f t="shared" ca="1" si="300"/>
        <v>1.050960387694335</v>
      </c>
      <c r="G685" s="306">
        <f t="shared" ca="1" si="301"/>
        <v>4.2122331817990561</v>
      </c>
      <c r="H685" s="307">
        <f t="shared" ca="1" si="302"/>
        <v>-103.01706864407211</v>
      </c>
      <c r="I685" s="304">
        <f t="shared" ca="1" si="303"/>
        <v>103.10314903239045</v>
      </c>
      <c r="J685" s="306">
        <f t="shared" ca="1" si="304"/>
        <v>368.11247718340587</v>
      </c>
      <c r="K685" s="307">
        <f t="shared" ca="1" si="305"/>
        <v>-9.0428390961128198</v>
      </c>
      <c r="L685" s="304">
        <f t="shared" ca="1" si="290"/>
        <v>368.2235310202509</v>
      </c>
      <c r="M685" s="306">
        <f t="shared" ca="1" si="306"/>
        <v>-1.5299303991137865</v>
      </c>
      <c r="N685" s="304">
        <f t="shared" ca="1" si="307"/>
        <v>-87.658554817985546</v>
      </c>
      <c r="P685" s="310">
        <f t="shared" ca="1" si="308"/>
        <v>23</v>
      </c>
      <c r="Q685" s="304">
        <f t="shared" ca="1" si="309"/>
        <v>0</v>
      </c>
      <c r="R685" s="306">
        <f t="shared" ca="1" si="310"/>
        <v>0</v>
      </c>
      <c r="S685" s="307">
        <f t="shared" ca="1" si="311"/>
        <v>3.0118999999999994</v>
      </c>
      <c r="T685" s="304">
        <f t="shared" ca="1" si="291"/>
        <v>29.546738999999995</v>
      </c>
      <c r="U685" s="311">
        <f t="shared" ca="1" si="292"/>
        <v>0</v>
      </c>
      <c r="V685" s="306">
        <f t="shared" ca="1" si="293"/>
        <v>1.2261082488750867</v>
      </c>
      <c r="W685" s="304">
        <f t="shared" ca="1" si="294"/>
        <v>26.595970064078195</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0.97153874255349315</v>
      </c>
      <c r="AH685" s="304">
        <f t="shared" ca="1" si="318"/>
        <v>-8.8302707736419634</v>
      </c>
    </row>
    <row r="686" spans="1:34" x14ac:dyDescent="0.2">
      <c r="A686" s="347">
        <f t="shared" ca="1" si="296"/>
        <v>1E-4</v>
      </c>
      <c r="B686" s="304">
        <f t="shared" ca="1" si="297"/>
        <v>32.629800000001161</v>
      </c>
      <c r="D686" s="306">
        <f t="shared" ca="1" si="298"/>
        <v>-0.360757826714934</v>
      </c>
      <c r="E686" s="307">
        <f t="shared" ca="1" si="299"/>
        <v>-0.98707586579867268</v>
      </c>
      <c r="F686" s="304">
        <f t="shared" ca="1" si="300"/>
        <v>1.0509352855329779</v>
      </c>
      <c r="G686" s="306">
        <f t="shared" ca="1" si="301"/>
        <v>4.2121971060163848</v>
      </c>
      <c r="H686" s="307">
        <f t="shared" ca="1" si="302"/>
        <v>-103.01716735165868</v>
      </c>
      <c r="I686" s="304">
        <f t="shared" ca="1" si="303"/>
        <v>103.10324618371425</v>
      </c>
      <c r="J686" s="306">
        <f t="shared" ca="1" si="304"/>
        <v>368.11247718340587</v>
      </c>
      <c r="K686" s="307">
        <f t="shared" ca="1" si="305"/>
        <v>-9.053140807912607</v>
      </c>
      <c r="L686" s="304">
        <f t="shared" ca="1" si="290"/>
        <v>368.22378415386396</v>
      </c>
      <c r="M686" s="306">
        <f t="shared" ca="1" si="306"/>
        <v>-1.5299307878340167</v>
      </c>
      <c r="N686" s="304">
        <f t="shared" ca="1" si="307"/>
        <v>-87.658577090014148</v>
      </c>
      <c r="P686" s="310">
        <f t="shared" ca="1" si="308"/>
        <v>23</v>
      </c>
      <c r="Q686" s="304">
        <f t="shared" ca="1" si="309"/>
        <v>0</v>
      </c>
      <c r="R686" s="306">
        <f t="shared" ca="1" si="310"/>
        <v>0</v>
      </c>
      <c r="S686" s="307">
        <f t="shared" ca="1" si="311"/>
        <v>3.0118999999999994</v>
      </c>
      <c r="T686" s="304">
        <f t="shared" ca="1" si="291"/>
        <v>29.546738999999995</v>
      </c>
      <c r="U686" s="311">
        <f t="shared" ca="1" si="292"/>
        <v>0</v>
      </c>
      <c r="V686" s="306">
        <f t="shared" ca="1" si="293"/>
        <v>1.2261095119773773</v>
      </c>
      <c r="W686" s="304">
        <f t="shared" ca="1" si="294"/>
        <v>26.596047583909307</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0.9715131601280067</v>
      </c>
      <c r="AH686" s="304">
        <f t="shared" ca="1" si="318"/>
        <v>-8.8302965118623469</v>
      </c>
    </row>
    <row r="687" spans="1:34" x14ac:dyDescent="0.2">
      <c r="A687" s="347">
        <f t="shared" ca="1" si="296"/>
        <v>1E-4</v>
      </c>
      <c r="B687" s="304">
        <f t="shared" ca="1" si="297"/>
        <v>32.629900000001165</v>
      </c>
      <c r="D687" s="306">
        <f t="shared" ca="1" si="298"/>
        <v>-0.36075544856420472</v>
      </c>
      <c r="E687" s="307">
        <f t="shared" ca="1" si="299"/>
        <v>-0.98705000920325681</v>
      </c>
      <c r="F687" s="304">
        <f t="shared" ca="1" si="300"/>
        <v>1.0509101837630608</v>
      </c>
      <c r="G687" s="306">
        <f t="shared" ca="1" si="301"/>
        <v>4.2121610304715285</v>
      </c>
      <c r="H687" s="307">
        <f t="shared" ca="1" si="302"/>
        <v>-103.01726605665961</v>
      </c>
      <c r="I687" s="304">
        <f t="shared" ca="1" si="303"/>
        <v>103.10334333247984</v>
      </c>
      <c r="J687" s="306">
        <f t="shared" ca="1" si="304"/>
        <v>368.11247718340587</v>
      </c>
      <c r="K687" s="307">
        <f t="shared" ca="1" si="305"/>
        <v>-9.063442529583023</v>
      </c>
      <c r="L687" s="304">
        <f t="shared" ca="1" si="290"/>
        <v>368.22403757575438</v>
      </c>
      <c r="M687" s="306">
        <f t="shared" ca="1" si="306"/>
        <v>-1.5299311765501853</v>
      </c>
      <c r="N687" s="304">
        <f t="shared" ca="1" si="307"/>
        <v>-87.658599361810047</v>
      </c>
      <c r="P687" s="310">
        <f t="shared" ca="1" si="308"/>
        <v>23</v>
      </c>
      <c r="Q687" s="304">
        <f t="shared" ca="1" si="309"/>
        <v>0</v>
      </c>
      <c r="R687" s="306">
        <f t="shared" ca="1" si="310"/>
        <v>0</v>
      </c>
      <c r="S687" s="307">
        <f t="shared" ca="1" si="311"/>
        <v>3.0118999999999994</v>
      </c>
      <c r="T687" s="304">
        <f t="shared" ca="1" si="291"/>
        <v>29.546738999999995</v>
      </c>
      <c r="U687" s="311">
        <f t="shared" ca="1" si="292"/>
        <v>0</v>
      </c>
      <c r="V687" s="306">
        <f t="shared" ca="1" si="293"/>
        <v>1.22611077508218</v>
      </c>
      <c r="W687" s="304">
        <f t="shared" ca="1" si="294"/>
        <v>26.596125102625599</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0.97148757806956176</v>
      </c>
      <c r="AH687" s="304">
        <f t="shared" ca="1" si="318"/>
        <v>-8.8303222497125784</v>
      </c>
    </row>
    <row r="688" spans="1:34" x14ac:dyDescent="0.2">
      <c r="A688" s="347">
        <f t="shared" ca="1" si="296"/>
        <v>1E-4</v>
      </c>
      <c r="B688" s="304">
        <f t="shared" ca="1" si="297"/>
        <v>32.630000000001168</v>
      </c>
      <c r="D688" s="306">
        <f t="shared" ca="1" si="298"/>
        <v>-0.36075307041414206</v>
      </c>
      <c r="E688" s="307">
        <f t="shared" ca="1" si="299"/>
        <v>-0.98702415297965373</v>
      </c>
      <c r="F688" s="304">
        <f t="shared" ca="1" si="300"/>
        <v>1.0508850823845743</v>
      </c>
      <c r="G688" s="306">
        <f t="shared" ca="1" si="301"/>
        <v>4.2121249551644873</v>
      </c>
      <c r="H688" s="307">
        <f t="shared" ca="1" si="302"/>
        <v>-103.01736475907491</v>
      </c>
      <c r="I688" s="304">
        <f t="shared" ca="1" si="303"/>
        <v>103.10344047868728</v>
      </c>
      <c r="J688" s="306">
        <f t="shared" ca="1" si="304"/>
        <v>368.11247718340587</v>
      </c>
      <c r="K688" s="307">
        <f t="shared" ca="1" si="305"/>
        <v>-9.0737442611238102</v>
      </c>
      <c r="L688" s="304">
        <f t="shared" ca="1" si="290"/>
        <v>368.22429128592233</v>
      </c>
      <c r="M688" s="306">
        <f t="shared" ca="1" si="306"/>
        <v>-1.529931565262292</v>
      </c>
      <c r="N688" s="304">
        <f t="shared" ca="1" si="307"/>
        <v>-87.658621633373201</v>
      </c>
      <c r="P688" s="310">
        <f t="shared" ca="1" si="308"/>
        <v>23</v>
      </c>
      <c r="Q688" s="304">
        <f t="shared" ca="1" si="309"/>
        <v>0</v>
      </c>
      <c r="R688" s="306">
        <f t="shared" ca="1" si="310"/>
        <v>0</v>
      </c>
      <c r="S688" s="307">
        <f t="shared" ca="1" si="311"/>
        <v>3.0118999999999994</v>
      </c>
      <c r="T688" s="304">
        <f t="shared" ca="1" si="291"/>
        <v>29.546738999999995</v>
      </c>
      <c r="U688" s="311">
        <f t="shared" ca="1" si="292"/>
        <v>0</v>
      </c>
      <c r="V688" s="306">
        <f t="shared" ca="1" si="293"/>
        <v>1.2261120381894948</v>
      </c>
      <c r="W688" s="304">
        <f t="shared" ca="1" si="294"/>
        <v>26.596202620227096</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0.97146199637814945</v>
      </c>
      <c r="AH688" s="304">
        <f t="shared" ca="1" si="318"/>
        <v>-8.8303479871926704</v>
      </c>
    </row>
    <row r="689" spans="1:34" x14ac:dyDescent="0.2">
      <c r="A689" s="347">
        <f t="shared" ca="1" si="296"/>
        <v>1E-4</v>
      </c>
      <c r="B689" s="304">
        <f t="shared" ca="1" si="297"/>
        <v>32.630100000001171</v>
      </c>
      <c r="D689" s="306">
        <f t="shared" ca="1" si="298"/>
        <v>-0.36075069226474937</v>
      </c>
      <c r="E689" s="307">
        <f t="shared" ca="1" si="299"/>
        <v>-0.98699829712785103</v>
      </c>
      <c r="F689" s="304">
        <f t="shared" ca="1" si="300"/>
        <v>1.0508599813975092</v>
      </c>
      <c r="G689" s="306">
        <f t="shared" ca="1" si="301"/>
        <v>4.2120888800952612</v>
      </c>
      <c r="H689" s="307">
        <f t="shared" ca="1" si="302"/>
        <v>-103.01746345890461</v>
      </c>
      <c r="I689" s="304">
        <f t="shared" ca="1" si="303"/>
        <v>103.10353762233656</v>
      </c>
      <c r="J689" s="306">
        <f t="shared" ca="1" si="304"/>
        <v>368.11247718340587</v>
      </c>
      <c r="K689" s="307">
        <f t="shared" ca="1" si="305"/>
        <v>-9.0840460025347092</v>
      </c>
      <c r="L689" s="304">
        <f t="shared" ca="1" si="290"/>
        <v>368.22454528436816</v>
      </c>
      <c r="M689" s="306">
        <f t="shared" ca="1" si="306"/>
        <v>-1.5299319539703371</v>
      </c>
      <c r="N689" s="304">
        <f t="shared" ca="1" si="307"/>
        <v>-87.658643904703652</v>
      </c>
      <c r="P689" s="310">
        <f t="shared" ca="1" si="308"/>
        <v>23</v>
      </c>
      <c r="Q689" s="304">
        <f t="shared" ca="1" si="309"/>
        <v>0</v>
      </c>
      <c r="R689" s="306">
        <f t="shared" ca="1" si="310"/>
        <v>0</v>
      </c>
      <c r="S689" s="307">
        <f t="shared" ca="1" si="311"/>
        <v>3.0118999999999994</v>
      </c>
      <c r="T689" s="304">
        <f t="shared" ca="1" si="291"/>
        <v>29.546738999999995</v>
      </c>
      <c r="U689" s="311">
        <f t="shared" ca="1" si="292"/>
        <v>0</v>
      </c>
      <c r="V689" s="306">
        <f t="shared" ca="1" si="293"/>
        <v>1.2261133012993215</v>
      </c>
      <c r="W689" s="304">
        <f t="shared" ca="1" si="294"/>
        <v>26.596280136713776</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0.97143641505375555</v>
      </c>
      <c r="AH689" s="304">
        <f t="shared" ca="1" si="318"/>
        <v>-8.8303737243026337</v>
      </c>
    </row>
    <row r="690" spans="1:34" x14ac:dyDescent="0.2">
      <c r="A690" s="347">
        <f t="shared" ca="1" si="296"/>
        <v>1E-4</v>
      </c>
      <c r="B690" s="304">
        <f t="shared" ca="1" si="297"/>
        <v>32.630200000001174</v>
      </c>
      <c r="D690" s="306">
        <f t="shared" ca="1" si="298"/>
        <v>-0.36074831411602482</v>
      </c>
      <c r="E690" s="307">
        <f t="shared" ca="1" si="299"/>
        <v>-0.9869724416478558</v>
      </c>
      <c r="F690" s="304">
        <f t="shared" ca="1" si="300"/>
        <v>1.0508348808018719</v>
      </c>
      <c r="G690" s="306">
        <f t="shared" ca="1" si="301"/>
        <v>4.2120528052638493</v>
      </c>
      <c r="H690" s="307">
        <f t="shared" ca="1" si="302"/>
        <v>-103.01756215614878</v>
      </c>
      <c r="I690" s="304">
        <f t="shared" ca="1" si="303"/>
        <v>103.10363476342775</v>
      </c>
      <c r="J690" s="306">
        <f t="shared" ca="1" si="304"/>
        <v>368.11247718340587</v>
      </c>
      <c r="K690" s="307">
        <f t="shared" ca="1" si="305"/>
        <v>-9.0943477538154625</v>
      </c>
      <c r="L690" s="304">
        <f t="shared" ca="1" si="290"/>
        <v>368.22479957109192</v>
      </c>
      <c r="M690" s="306">
        <f t="shared" ca="1" si="306"/>
        <v>-1.5299323426743205</v>
      </c>
      <c r="N690" s="304">
        <f t="shared" ca="1" si="307"/>
        <v>-87.658666175801386</v>
      </c>
      <c r="P690" s="310">
        <f t="shared" ca="1" si="308"/>
        <v>23</v>
      </c>
      <c r="Q690" s="304">
        <f t="shared" ca="1" si="309"/>
        <v>0</v>
      </c>
      <c r="R690" s="306">
        <f t="shared" ca="1" si="310"/>
        <v>0</v>
      </c>
      <c r="S690" s="307">
        <f t="shared" ca="1" si="311"/>
        <v>3.0118999999999994</v>
      </c>
      <c r="T690" s="304">
        <f t="shared" ca="1" si="291"/>
        <v>29.546738999999995</v>
      </c>
      <c r="U690" s="311">
        <f t="shared" ca="1" si="292"/>
        <v>0</v>
      </c>
      <c r="V690" s="306">
        <f t="shared" ca="1" si="293"/>
        <v>1.2261145644116602</v>
      </c>
      <c r="W690" s="304">
        <f t="shared" ca="1" si="294"/>
        <v>26.596357652085658</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0.97141083409639251</v>
      </c>
      <c r="AH690" s="304">
        <f t="shared" ca="1" si="318"/>
        <v>-8.8303994610424592</v>
      </c>
    </row>
    <row r="691" spans="1:34" x14ac:dyDescent="0.2">
      <c r="A691" s="347">
        <f t="shared" ca="1" si="296"/>
        <v>1E-4</v>
      </c>
      <c r="B691" s="304">
        <f t="shared" ca="1" si="297"/>
        <v>32.630300000001178</v>
      </c>
      <c r="D691" s="306">
        <f t="shared" ca="1" si="298"/>
        <v>-0.36074593596796961</v>
      </c>
      <c r="E691" s="307">
        <f t="shared" ca="1" si="299"/>
        <v>-0.98694658653966805</v>
      </c>
      <c r="F691" s="304">
        <f t="shared" ca="1" si="300"/>
        <v>1.0508097805976633</v>
      </c>
      <c r="G691" s="306">
        <f t="shared" ca="1" si="301"/>
        <v>4.2120167306702525</v>
      </c>
      <c r="H691" s="307">
        <f t="shared" ca="1" si="302"/>
        <v>-103.01766085080745</v>
      </c>
      <c r="I691" s="304">
        <f t="shared" ca="1" si="303"/>
        <v>103.1037319019609</v>
      </c>
      <c r="J691" s="306">
        <f t="shared" ca="1" si="304"/>
        <v>368.11247718340587</v>
      </c>
      <c r="K691" s="307">
        <f t="shared" ca="1" si="305"/>
        <v>-9.1046495149658107</v>
      </c>
      <c r="L691" s="304">
        <f t="shared" ca="1" si="290"/>
        <v>368.22505414609407</v>
      </c>
      <c r="M691" s="306">
        <f t="shared" ca="1" si="306"/>
        <v>-1.5299327313742426</v>
      </c>
      <c r="N691" s="304">
        <f t="shared" ca="1" si="307"/>
        <v>-87.658688446666403</v>
      </c>
      <c r="P691" s="310">
        <f t="shared" ca="1" si="308"/>
        <v>23</v>
      </c>
      <c r="Q691" s="304">
        <f t="shared" ca="1" si="309"/>
        <v>0</v>
      </c>
      <c r="R691" s="306">
        <f t="shared" ca="1" si="310"/>
        <v>0</v>
      </c>
      <c r="S691" s="307">
        <f t="shared" ca="1" si="311"/>
        <v>3.0118999999999994</v>
      </c>
      <c r="T691" s="304">
        <f t="shared" ca="1" si="291"/>
        <v>29.546738999999995</v>
      </c>
      <c r="U691" s="311">
        <f t="shared" ca="1" si="292"/>
        <v>0</v>
      </c>
      <c r="V691" s="306">
        <f t="shared" ca="1" si="293"/>
        <v>1.2261158275265109</v>
      </c>
      <c r="W691" s="304">
        <f t="shared" ca="1" si="294"/>
        <v>26.596435166342783</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0.97138525350605143</v>
      </c>
      <c r="AH691" s="304">
        <f t="shared" ca="1" si="318"/>
        <v>-8.8304251974121524</v>
      </c>
    </row>
    <row r="692" spans="1:34" x14ac:dyDescent="0.2">
      <c r="A692" s="347">
        <f t="shared" ca="1" si="296"/>
        <v>1E-4</v>
      </c>
      <c r="B692" s="304">
        <f t="shared" ca="1" si="297"/>
        <v>32.630400000001181</v>
      </c>
      <c r="D692" s="306">
        <f t="shared" ca="1" si="298"/>
        <v>-0.36074355782058304</v>
      </c>
      <c r="E692" s="307">
        <f t="shared" ca="1" si="299"/>
        <v>-0.98692073180326645</v>
      </c>
      <c r="F692" s="304">
        <f t="shared" ca="1" si="300"/>
        <v>1.0507846807848633</v>
      </c>
      <c r="G692" s="306">
        <f t="shared" ca="1" si="301"/>
        <v>4.2119806563144708</v>
      </c>
      <c r="H692" s="307">
        <f t="shared" ca="1" si="302"/>
        <v>-103.01775954288063</v>
      </c>
      <c r="I692" s="304">
        <f t="shared" ca="1" si="303"/>
        <v>103.10382903793602</v>
      </c>
      <c r="J692" s="306">
        <f t="shared" ca="1" si="304"/>
        <v>368.11247718340587</v>
      </c>
      <c r="K692" s="307">
        <f t="shared" ca="1" si="305"/>
        <v>-9.1149512859854944</v>
      </c>
      <c r="L692" s="304">
        <f t="shared" ca="1" si="290"/>
        <v>368.2253090093746</v>
      </c>
      <c r="M692" s="306">
        <f t="shared" ca="1" si="306"/>
        <v>-1.529933120070103</v>
      </c>
      <c r="N692" s="304">
        <f t="shared" ca="1" si="307"/>
        <v>-87.658710717298717</v>
      </c>
      <c r="P692" s="310">
        <f t="shared" ca="1" si="308"/>
        <v>23</v>
      </c>
      <c r="Q692" s="304">
        <f t="shared" ca="1" si="309"/>
        <v>0</v>
      </c>
      <c r="R692" s="306">
        <f t="shared" ca="1" si="310"/>
        <v>0</v>
      </c>
      <c r="S692" s="307">
        <f t="shared" ca="1" si="311"/>
        <v>3.0118999999999994</v>
      </c>
      <c r="T692" s="304">
        <f t="shared" ca="1" si="291"/>
        <v>29.546738999999995</v>
      </c>
      <c r="U692" s="311">
        <f t="shared" ca="1" si="292"/>
        <v>0</v>
      </c>
      <c r="V692" s="306">
        <f t="shared" ca="1" si="293"/>
        <v>1.2261170906438732</v>
      </c>
      <c r="W692" s="304">
        <f t="shared" ca="1" si="294"/>
        <v>26.596512679485123</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0.97135967328271811</v>
      </c>
      <c r="AH692" s="304">
        <f t="shared" ca="1" si="318"/>
        <v>-8.8304509334117292</v>
      </c>
    </row>
    <row r="693" spans="1:34" x14ac:dyDescent="0.2">
      <c r="A693" s="347">
        <f t="shared" ca="1" si="296"/>
        <v>1E-4</v>
      </c>
      <c r="B693" s="304">
        <f t="shared" ca="1" si="297"/>
        <v>32.630500000001184</v>
      </c>
      <c r="D693" s="306">
        <f t="shared" ca="1" si="298"/>
        <v>-0.36074117967386743</v>
      </c>
      <c r="E693" s="307">
        <f t="shared" ca="1" si="299"/>
        <v>-0.98689487743866344</v>
      </c>
      <c r="F693" s="304">
        <f t="shared" ca="1" si="300"/>
        <v>1.0507595813634858</v>
      </c>
      <c r="G693" s="306">
        <f t="shared" ca="1" si="301"/>
        <v>4.2119445821965034</v>
      </c>
      <c r="H693" s="307">
        <f t="shared" ca="1" si="302"/>
        <v>-103.01785823236837</v>
      </c>
      <c r="I693" s="304">
        <f t="shared" ca="1" si="303"/>
        <v>103.10392617135315</v>
      </c>
      <c r="J693" s="306">
        <f t="shared" ca="1" si="304"/>
        <v>368.11247718340587</v>
      </c>
      <c r="K693" s="307">
        <f t="shared" ca="1" si="305"/>
        <v>-9.1252530668742562</v>
      </c>
      <c r="L693" s="304">
        <f t="shared" ca="1" si="290"/>
        <v>368.22556416093386</v>
      </c>
      <c r="M693" s="306">
        <f t="shared" ca="1" si="306"/>
        <v>-1.5299335087619022</v>
      </c>
      <c r="N693" s="304">
        <f t="shared" ca="1" si="307"/>
        <v>-87.658732987698343</v>
      </c>
      <c r="P693" s="310">
        <f t="shared" ca="1" si="308"/>
        <v>23</v>
      </c>
      <c r="Q693" s="304">
        <f t="shared" ca="1" si="309"/>
        <v>0</v>
      </c>
      <c r="R693" s="306">
        <f t="shared" ca="1" si="310"/>
        <v>0</v>
      </c>
      <c r="S693" s="307">
        <f t="shared" ca="1" si="311"/>
        <v>3.0118999999999994</v>
      </c>
      <c r="T693" s="304">
        <f t="shared" ca="1" si="291"/>
        <v>29.546738999999995</v>
      </c>
      <c r="U693" s="311">
        <f t="shared" ca="1" si="292"/>
        <v>0</v>
      </c>
      <c r="V693" s="306">
        <f t="shared" ca="1" si="293"/>
        <v>1.2261183537637479</v>
      </c>
      <c r="W693" s="304">
        <f t="shared" ca="1" si="294"/>
        <v>26.596590191512711</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0.9713340934264032</v>
      </c>
      <c r="AH693" s="304">
        <f t="shared" ca="1" si="318"/>
        <v>-8.8304766690411789</v>
      </c>
    </row>
    <row r="694" spans="1:34" x14ac:dyDescent="0.2">
      <c r="A694" s="347">
        <f t="shared" ca="1" si="296"/>
        <v>1E-4</v>
      </c>
      <c r="B694" s="304">
        <f t="shared" ca="1" si="297"/>
        <v>32.630600000001188</v>
      </c>
      <c r="D694" s="306">
        <f t="shared" ca="1" si="298"/>
        <v>-0.36073880152782006</v>
      </c>
      <c r="E694" s="307">
        <f t="shared" ca="1" si="299"/>
        <v>-0.98686902344584837</v>
      </c>
      <c r="F694" s="304">
        <f t="shared" ca="1" si="300"/>
        <v>1.0507344823335201</v>
      </c>
      <c r="G694" s="306">
        <f t="shared" ca="1" si="301"/>
        <v>4.211908508316351</v>
      </c>
      <c r="H694" s="307">
        <f t="shared" ca="1" si="302"/>
        <v>-103.01795691927072</v>
      </c>
      <c r="I694" s="304">
        <f t="shared" ca="1" si="303"/>
        <v>103.10402330221234</v>
      </c>
      <c r="J694" s="306">
        <f t="shared" ca="1" si="304"/>
        <v>368.11247718340587</v>
      </c>
      <c r="K694" s="307">
        <f t="shared" ca="1" si="305"/>
        <v>-9.1355548576318384</v>
      </c>
      <c r="L694" s="304">
        <f t="shared" ca="1" si="290"/>
        <v>368.22581960077201</v>
      </c>
      <c r="M694" s="306">
        <f t="shared" ca="1" si="306"/>
        <v>-1.5299338974496399</v>
      </c>
      <c r="N694" s="304">
        <f t="shared" ca="1" si="307"/>
        <v>-87.658755257865266</v>
      </c>
      <c r="P694" s="310">
        <f t="shared" ca="1" si="308"/>
        <v>23</v>
      </c>
      <c r="Q694" s="304">
        <f t="shared" ca="1" si="309"/>
        <v>0</v>
      </c>
      <c r="R694" s="306">
        <f t="shared" ca="1" si="310"/>
        <v>0</v>
      </c>
      <c r="S694" s="307">
        <f t="shared" ca="1" si="311"/>
        <v>3.0118999999999994</v>
      </c>
      <c r="T694" s="304">
        <f t="shared" ca="1" si="291"/>
        <v>29.546738999999995</v>
      </c>
      <c r="U694" s="311">
        <f t="shared" ca="1" si="292"/>
        <v>0</v>
      </c>
      <c r="V694" s="306">
        <f t="shared" ca="1" si="293"/>
        <v>1.2261196168861341</v>
      </c>
      <c r="W694" s="304">
        <f t="shared" ca="1" si="294"/>
        <v>26.596667702425556</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0.97130851393709428</v>
      </c>
      <c r="AH694" s="304">
        <f t="shared" ca="1" si="318"/>
        <v>-8.830502404300514</v>
      </c>
    </row>
    <row r="695" spans="1:34" x14ac:dyDescent="0.2">
      <c r="A695" s="347">
        <f t="shared" ca="1" si="296"/>
        <v>1E-4</v>
      </c>
      <c r="B695" s="304">
        <f t="shared" ca="1" si="297"/>
        <v>32.630700000001191</v>
      </c>
      <c r="D695" s="306">
        <f t="shared" ca="1" si="298"/>
        <v>-0.36073642338244372</v>
      </c>
      <c r="E695" s="307">
        <f t="shared" ca="1" si="299"/>
        <v>-0.98684316982481946</v>
      </c>
      <c r="F695" s="304">
        <f t="shared" ca="1" si="300"/>
        <v>1.0507093836949659</v>
      </c>
      <c r="G695" s="306">
        <f t="shared" ca="1" si="301"/>
        <v>4.2118724346740128</v>
      </c>
      <c r="H695" s="307">
        <f t="shared" ca="1" si="302"/>
        <v>-103.0180556035877</v>
      </c>
      <c r="I695" s="304">
        <f t="shared" ca="1" si="303"/>
        <v>103.1041204305136</v>
      </c>
      <c r="J695" s="306">
        <f t="shared" ca="1" si="304"/>
        <v>368.11247718340587</v>
      </c>
      <c r="K695" s="307">
        <f t="shared" ca="1" si="305"/>
        <v>-9.1458566582579817</v>
      </c>
      <c r="L695" s="304">
        <f t="shared" ca="1" si="290"/>
        <v>368.22607532888941</v>
      </c>
      <c r="M695" s="306">
        <f t="shared" ca="1" si="306"/>
        <v>-1.5299342861333163</v>
      </c>
      <c r="N695" s="304">
        <f t="shared" ca="1" si="307"/>
        <v>-87.658777527799487</v>
      </c>
      <c r="P695" s="310">
        <f t="shared" ca="1" si="308"/>
        <v>23</v>
      </c>
      <c r="Q695" s="304">
        <f t="shared" ca="1" si="309"/>
        <v>0</v>
      </c>
      <c r="R695" s="306">
        <f t="shared" ca="1" si="310"/>
        <v>0</v>
      </c>
      <c r="S695" s="307">
        <f t="shared" ca="1" si="311"/>
        <v>3.0118999999999994</v>
      </c>
      <c r="T695" s="304">
        <f t="shared" ca="1" si="291"/>
        <v>29.546738999999995</v>
      </c>
      <c r="U695" s="311">
        <f t="shared" ca="1" si="292"/>
        <v>0</v>
      </c>
      <c r="V695" s="306">
        <f t="shared" ca="1" si="293"/>
        <v>1.2261208800110324</v>
      </c>
      <c r="W695" s="304">
        <f t="shared" ca="1" si="294"/>
        <v>26.596745212223656</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0.97128293481479311</v>
      </c>
      <c r="AH695" s="304">
        <f t="shared" ca="1" si="318"/>
        <v>-8.8305281391897346</v>
      </c>
    </row>
    <row r="696" spans="1:34" x14ac:dyDescent="0.2">
      <c r="A696" s="347">
        <f t="shared" ca="1" si="296"/>
        <v>1E-4</v>
      </c>
      <c r="B696" s="304">
        <f t="shared" ca="1" si="297"/>
        <v>32.630800000001194</v>
      </c>
      <c r="D696" s="306">
        <f t="shared" ca="1" si="298"/>
        <v>-0.36073404523773905</v>
      </c>
      <c r="E696" s="307">
        <f t="shared" ca="1" si="299"/>
        <v>-0.98681731657557314</v>
      </c>
      <c r="F696" s="304">
        <f t="shared" ca="1" si="300"/>
        <v>1.0506842854478209</v>
      </c>
      <c r="G696" s="306">
        <f t="shared" ca="1" si="301"/>
        <v>4.2118363612694889</v>
      </c>
      <c r="H696" s="307">
        <f t="shared" ca="1" si="302"/>
        <v>-103.01815428531935</v>
      </c>
      <c r="I696" s="304">
        <f t="shared" ca="1" si="303"/>
        <v>103.104217556257</v>
      </c>
      <c r="J696" s="306">
        <f t="shared" ca="1" si="304"/>
        <v>368.11247718340587</v>
      </c>
      <c r="K696" s="307">
        <f t="shared" ca="1" si="305"/>
        <v>-9.1561584687524267</v>
      </c>
      <c r="L696" s="304">
        <f t="shared" ca="1" si="290"/>
        <v>368.2263313452861</v>
      </c>
      <c r="M696" s="306">
        <f t="shared" ca="1" si="306"/>
        <v>-1.5299346748129317</v>
      </c>
      <c r="N696" s="304">
        <f t="shared" ca="1" si="307"/>
        <v>-87.658799797501032</v>
      </c>
      <c r="P696" s="310">
        <f t="shared" ca="1" si="308"/>
        <v>23</v>
      </c>
      <c r="Q696" s="304">
        <f t="shared" ca="1" si="309"/>
        <v>0</v>
      </c>
      <c r="R696" s="306">
        <f t="shared" ca="1" si="310"/>
        <v>0</v>
      </c>
      <c r="S696" s="307">
        <f t="shared" ca="1" si="311"/>
        <v>3.0118999999999994</v>
      </c>
      <c r="T696" s="304">
        <f t="shared" ca="1" si="291"/>
        <v>29.546738999999995</v>
      </c>
      <c r="U696" s="311">
        <f t="shared" ca="1" si="292"/>
        <v>0</v>
      </c>
      <c r="V696" s="306">
        <f t="shared" ca="1" si="293"/>
        <v>1.2261221431384421</v>
      </c>
      <c r="W696" s="304">
        <f t="shared" ca="1" si="294"/>
        <v>26.596822720907031</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0.97125735605949615</v>
      </c>
      <c r="AH696" s="304">
        <f t="shared" ca="1" si="318"/>
        <v>-8.8305538737088423</v>
      </c>
    </row>
    <row r="697" spans="1:34" x14ac:dyDescent="0.2">
      <c r="A697" s="347">
        <f t="shared" ca="1" si="296"/>
        <v>1E-4</v>
      </c>
      <c r="B697" s="304">
        <f t="shared" ca="1" si="297"/>
        <v>32.630900000001198</v>
      </c>
      <c r="D697" s="306">
        <f t="shared" ca="1" si="298"/>
        <v>-0.36073166709370336</v>
      </c>
      <c r="E697" s="307">
        <f t="shared" ca="1" si="299"/>
        <v>-0.98679146369810944</v>
      </c>
      <c r="F697" s="304">
        <f t="shared" ca="1" si="300"/>
        <v>1.0506591875920848</v>
      </c>
      <c r="G697" s="306">
        <f t="shared" ca="1" si="301"/>
        <v>4.2118002881027792</v>
      </c>
      <c r="H697" s="307">
        <f t="shared" ca="1" si="302"/>
        <v>-103.01825296446573</v>
      </c>
      <c r="I697" s="304">
        <f t="shared" ca="1" si="303"/>
        <v>103.10431467944255</v>
      </c>
      <c r="J697" s="306">
        <f t="shared" ca="1" si="304"/>
        <v>368.11247718340587</v>
      </c>
      <c r="K697" s="307">
        <f t="shared" ca="1" si="305"/>
        <v>-9.1664602891149158</v>
      </c>
      <c r="L697" s="304">
        <f t="shared" ca="1" si="290"/>
        <v>368.22658764996237</v>
      </c>
      <c r="M697" s="306">
        <f t="shared" ca="1" si="306"/>
        <v>-1.5299350634884856</v>
      </c>
      <c r="N697" s="304">
        <f t="shared" ca="1" si="307"/>
        <v>-87.658822066969876</v>
      </c>
      <c r="P697" s="310">
        <f t="shared" ca="1" si="308"/>
        <v>23</v>
      </c>
      <c r="Q697" s="304">
        <f t="shared" ca="1" si="309"/>
        <v>0</v>
      </c>
      <c r="R697" s="306">
        <f t="shared" ca="1" si="310"/>
        <v>0</v>
      </c>
      <c r="S697" s="307">
        <f t="shared" ca="1" si="311"/>
        <v>3.0118999999999994</v>
      </c>
      <c r="T697" s="304">
        <f t="shared" ca="1" si="291"/>
        <v>29.546738999999995</v>
      </c>
      <c r="U697" s="311">
        <f t="shared" ca="1" si="292"/>
        <v>0</v>
      </c>
      <c r="V697" s="306">
        <f t="shared" ca="1" si="293"/>
        <v>1.2261234062683639</v>
      </c>
      <c r="W697" s="304">
        <f t="shared" ca="1" si="294"/>
        <v>26.5969002284757</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0.97123177767119806</v>
      </c>
      <c r="AH697" s="304">
        <f t="shared" ca="1" si="318"/>
        <v>-8.8305796078578425</v>
      </c>
    </row>
    <row r="698" spans="1:34" x14ac:dyDescent="0.2">
      <c r="A698" s="347">
        <f t="shared" ca="1" si="296"/>
        <v>1E-4</v>
      </c>
      <c r="B698" s="304">
        <f t="shared" ca="1" si="297"/>
        <v>32.631000000001201</v>
      </c>
      <c r="D698" s="306">
        <f t="shared" ca="1" si="298"/>
        <v>-0.36072928895034145</v>
      </c>
      <c r="E698" s="307">
        <f t="shared" ca="1" si="299"/>
        <v>-0.9867656111924159</v>
      </c>
      <c r="F698" s="304">
        <f t="shared" ca="1" si="300"/>
        <v>1.050634090127748</v>
      </c>
      <c r="G698" s="306">
        <f t="shared" ca="1" si="301"/>
        <v>4.2117642151738846</v>
      </c>
      <c r="H698" s="307">
        <f t="shared" ca="1" si="302"/>
        <v>-103.01835164102685</v>
      </c>
      <c r="I698" s="304">
        <f t="shared" ca="1" si="303"/>
        <v>103.10441180007031</v>
      </c>
      <c r="J698" s="306">
        <f t="shared" ca="1" si="304"/>
        <v>368.11247718340587</v>
      </c>
      <c r="K698" s="307">
        <f t="shared" ca="1" si="305"/>
        <v>-9.1767621193451898</v>
      </c>
      <c r="L698" s="304">
        <f t="shared" ca="1" si="290"/>
        <v>368.2268442429185</v>
      </c>
      <c r="M698" s="306">
        <f t="shared" ca="1" si="306"/>
        <v>-1.5299354521599784</v>
      </c>
      <c r="N698" s="304">
        <f t="shared" ca="1" si="307"/>
        <v>-87.65884433620603</v>
      </c>
      <c r="P698" s="310">
        <f t="shared" ca="1" si="308"/>
        <v>23</v>
      </c>
      <c r="Q698" s="304">
        <f t="shared" ca="1" si="309"/>
        <v>0</v>
      </c>
      <c r="R698" s="306">
        <f t="shared" ca="1" si="310"/>
        <v>0</v>
      </c>
      <c r="S698" s="307">
        <f t="shared" ca="1" si="311"/>
        <v>3.0118999999999994</v>
      </c>
      <c r="T698" s="304">
        <f t="shared" ca="1" si="291"/>
        <v>29.546738999999995</v>
      </c>
      <c r="U698" s="311">
        <f t="shared" ca="1" si="292"/>
        <v>0</v>
      </c>
      <c r="V698" s="306">
        <f t="shared" ca="1" si="293"/>
        <v>1.2261246694007979</v>
      </c>
      <c r="W698" s="304">
        <f t="shared" ca="1" si="294"/>
        <v>26.596977734929673</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0.97120619964988997</v>
      </c>
      <c r="AH698" s="304">
        <f t="shared" ca="1" si="318"/>
        <v>-8.8306053416367423</v>
      </c>
    </row>
    <row r="699" spans="1:34" x14ac:dyDescent="0.2">
      <c r="A699" s="347">
        <f t="shared" ca="1" si="296"/>
        <v>1E-4</v>
      </c>
      <c r="B699" s="304">
        <f t="shared" ca="1" si="297"/>
        <v>32.631100000001204</v>
      </c>
      <c r="D699" s="306">
        <f t="shared" ca="1" si="298"/>
        <v>-0.36072691080765229</v>
      </c>
      <c r="E699" s="307">
        <f t="shared" ca="1" si="299"/>
        <v>-0.98673975905849254</v>
      </c>
      <c r="F699" s="304">
        <f t="shared" ca="1" si="300"/>
        <v>1.050608993054811</v>
      </c>
      <c r="G699" s="306">
        <f t="shared" ca="1" si="301"/>
        <v>4.2117281424828041</v>
      </c>
      <c r="H699" s="307">
        <f t="shared" ca="1" si="302"/>
        <v>-103.01845031500277</v>
      </c>
      <c r="I699" s="304">
        <f t="shared" ca="1" si="303"/>
        <v>103.10450891814031</v>
      </c>
      <c r="J699" s="306">
        <f t="shared" ca="1" si="304"/>
        <v>368.11247718340587</v>
      </c>
      <c r="K699" s="307">
        <f t="shared" ca="1" si="305"/>
        <v>-9.187063959442991</v>
      </c>
      <c r="L699" s="304">
        <f t="shared" ca="1" si="290"/>
        <v>368.22710112415467</v>
      </c>
      <c r="M699" s="306">
        <f t="shared" ca="1" si="306"/>
        <v>-1.5299358408274104</v>
      </c>
      <c r="N699" s="304">
        <f t="shared" ca="1" si="307"/>
        <v>-87.658866605209525</v>
      </c>
      <c r="P699" s="310">
        <f t="shared" ca="1" si="308"/>
        <v>23</v>
      </c>
      <c r="Q699" s="304">
        <f t="shared" ca="1" si="309"/>
        <v>0</v>
      </c>
      <c r="R699" s="306">
        <f t="shared" ca="1" si="310"/>
        <v>0</v>
      </c>
      <c r="S699" s="307">
        <f t="shared" ca="1" si="311"/>
        <v>3.0118999999999994</v>
      </c>
      <c r="T699" s="304">
        <f t="shared" ca="1" si="291"/>
        <v>29.546738999999995</v>
      </c>
      <c r="U699" s="311">
        <f t="shared" ca="1" si="292"/>
        <v>0</v>
      </c>
      <c r="V699" s="306">
        <f t="shared" ca="1" si="293"/>
        <v>1.2261259325357428</v>
      </c>
      <c r="W699" s="304">
        <f t="shared" ca="1" si="294"/>
        <v>26.597055240268947</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0.97118062199557187</v>
      </c>
      <c r="AH699" s="304">
        <f t="shared" ca="1" si="318"/>
        <v>-8.8306310750455452</v>
      </c>
    </row>
    <row r="700" spans="1:34" x14ac:dyDescent="0.2">
      <c r="A700" s="347">
        <f t="shared" ca="1" si="296"/>
        <v>1E-4</v>
      </c>
      <c r="B700" s="304">
        <f t="shared" ca="1" si="297"/>
        <v>32.631200000001208</v>
      </c>
      <c r="D700" s="306">
        <f t="shared" ca="1" si="298"/>
        <v>-0.36072453266563265</v>
      </c>
      <c r="E700" s="307">
        <f t="shared" ca="1" si="299"/>
        <v>-0.98671390729633757</v>
      </c>
      <c r="F700" s="304">
        <f t="shared" ca="1" si="300"/>
        <v>1.0505838963732712</v>
      </c>
      <c r="G700" s="306">
        <f t="shared" ca="1" si="301"/>
        <v>4.2116920700295379</v>
      </c>
      <c r="H700" s="307">
        <f t="shared" ca="1" si="302"/>
        <v>-103.0185489863935</v>
      </c>
      <c r="I700" s="304">
        <f t="shared" ca="1" si="303"/>
        <v>103.10460603365257</v>
      </c>
      <c r="J700" s="306">
        <f t="shared" ca="1" si="304"/>
        <v>368.11247718340587</v>
      </c>
      <c r="K700" s="307">
        <f t="shared" ca="1" si="305"/>
        <v>-9.1973658094080601</v>
      </c>
      <c r="L700" s="304">
        <f t="shared" ca="1" si="290"/>
        <v>368.22735829367105</v>
      </c>
      <c r="M700" s="306">
        <f t="shared" ca="1" si="306"/>
        <v>-1.529936229490781</v>
      </c>
      <c r="N700" s="304">
        <f t="shared" ca="1" si="307"/>
        <v>-87.658888873980302</v>
      </c>
      <c r="P700" s="310">
        <f t="shared" ca="1" si="308"/>
        <v>23</v>
      </c>
      <c r="Q700" s="304">
        <f t="shared" ca="1" si="309"/>
        <v>0</v>
      </c>
      <c r="R700" s="306">
        <f t="shared" ca="1" si="310"/>
        <v>0</v>
      </c>
      <c r="S700" s="307">
        <f t="shared" ca="1" si="311"/>
        <v>3.0118999999999994</v>
      </c>
      <c r="T700" s="304">
        <f t="shared" ca="1" si="291"/>
        <v>29.546738999999995</v>
      </c>
      <c r="U700" s="311">
        <f t="shared" ca="1" si="292"/>
        <v>0</v>
      </c>
      <c r="V700" s="306">
        <f t="shared" ca="1" si="293"/>
        <v>1.2261271956731996</v>
      </c>
      <c r="W700" s="304">
        <f t="shared" ca="1" si="294"/>
        <v>26.597132744493532</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0.97115504470824554</v>
      </c>
      <c r="AH700" s="304">
        <f t="shared" ca="1" si="318"/>
        <v>-8.8306568080842496</v>
      </c>
    </row>
    <row r="701" spans="1:34" x14ac:dyDescent="0.2">
      <c r="A701" s="347">
        <f t="shared" ca="1" si="296"/>
        <v>1E-4</v>
      </c>
      <c r="B701" s="304">
        <f t="shared" ca="1" si="297"/>
        <v>32.631300000001211</v>
      </c>
      <c r="D701" s="306">
        <f t="shared" ca="1" si="298"/>
        <v>-0.36072215452428918</v>
      </c>
      <c r="E701" s="307">
        <f t="shared" ca="1" si="299"/>
        <v>-0.98668805590595099</v>
      </c>
      <c r="F701" s="304">
        <f t="shared" ca="1" si="300"/>
        <v>1.0505588000831321</v>
      </c>
      <c r="G701" s="306">
        <f t="shared" ca="1" si="301"/>
        <v>4.2116559978140859</v>
      </c>
      <c r="H701" s="307">
        <f t="shared" ca="1" si="302"/>
        <v>-103.01864765519909</v>
      </c>
      <c r="I701" s="304">
        <f t="shared" ca="1" si="303"/>
        <v>103.10470314660714</v>
      </c>
      <c r="J701" s="306">
        <f t="shared" ca="1" si="304"/>
        <v>368.11247718340587</v>
      </c>
      <c r="K701" s="307">
        <f t="shared" ca="1" si="305"/>
        <v>-9.2076676692401396</v>
      </c>
      <c r="L701" s="304">
        <f t="shared" ca="1" si="290"/>
        <v>368.22761575146791</v>
      </c>
      <c r="M701" s="306">
        <f t="shared" ca="1" si="306"/>
        <v>-1.5299366181500909</v>
      </c>
      <c r="N701" s="304">
        <f t="shared" ca="1" si="307"/>
        <v>-87.658911142518434</v>
      </c>
      <c r="P701" s="310">
        <f t="shared" ca="1" si="308"/>
        <v>23</v>
      </c>
      <c r="Q701" s="304">
        <f t="shared" ca="1" si="309"/>
        <v>0</v>
      </c>
      <c r="R701" s="306">
        <f t="shared" ca="1" si="310"/>
        <v>0</v>
      </c>
      <c r="S701" s="307">
        <f t="shared" ca="1" si="311"/>
        <v>3.0118999999999994</v>
      </c>
      <c r="T701" s="304">
        <f t="shared" ca="1" si="291"/>
        <v>29.546738999999995</v>
      </c>
      <c r="U701" s="311">
        <f t="shared" ca="1" si="292"/>
        <v>0</v>
      </c>
      <c r="V701" s="306">
        <f t="shared" ca="1" si="293"/>
        <v>1.2261284588131687</v>
      </c>
      <c r="W701" s="304">
        <f t="shared" ca="1" si="294"/>
        <v>26.597210247603464</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0.97112946778790565</v>
      </c>
      <c r="AH701" s="304">
        <f t="shared" ca="1" si="318"/>
        <v>-8.8306825407528589</v>
      </c>
    </row>
    <row r="702" spans="1:34" x14ac:dyDescent="0.2">
      <c r="A702" s="347">
        <f t="shared" ca="1" si="296"/>
        <v>1E-4</v>
      </c>
      <c r="B702" s="304">
        <f t="shared" ca="1" si="297"/>
        <v>32.631400000001214</v>
      </c>
      <c r="D702" s="306">
        <f t="shared" ca="1" si="298"/>
        <v>-0.36071977638361741</v>
      </c>
      <c r="E702" s="307">
        <f t="shared" ca="1" si="299"/>
        <v>-0.98666220488731859</v>
      </c>
      <c r="F702" s="304">
        <f t="shared" ca="1" si="300"/>
        <v>1.0505337041843787</v>
      </c>
      <c r="G702" s="306">
        <f t="shared" ca="1" si="301"/>
        <v>4.2116199258364473</v>
      </c>
      <c r="H702" s="307">
        <f t="shared" ca="1" si="302"/>
        <v>-103.01874632141958</v>
      </c>
      <c r="I702" s="304">
        <f t="shared" ca="1" si="303"/>
        <v>103.10480025700406</v>
      </c>
      <c r="J702" s="306">
        <f t="shared" ca="1" si="304"/>
        <v>368.11247718340587</v>
      </c>
      <c r="K702" s="307">
        <f t="shared" ca="1" si="305"/>
        <v>-9.21796953893897</v>
      </c>
      <c r="L702" s="304">
        <f t="shared" ca="1" si="290"/>
        <v>368.22787349754543</v>
      </c>
      <c r="M702" s="306">
        <f t="shared" ca="1" si="306"/>
        <v>-1.5299370068053397</v>
      </c>
      <c r="N702" s="304">
        <f t="shared" ca="1" si="307"/>
        <v>-87.658933410823877</v>
      </c>
      <c r="P702" s="310">
        <f t="shared" ca="1" si="308"/>
        <v>23</v>
      </c>
      <c r="Q702" s="304">
        <f t="shared" ca="1" si="309"/>
        <v>0</v>
      </c>
      <c r="R702" s="306">
        <f t="shared" ca="1" si="310"/>
        <v>0</v>
      </c>
      <c r="S702" s="307">
        <f t="shared" ca="1" si="311"/>
        <v>3.0118999999999994</v>
      </c>
      <c r="T702" s="304">
        <f t="shared" ca="1" si="291"/>
        <v>29.546738999999995</v>
      </c>
      <c r="U702" s="311">
        <f t="shared" ca="1" si="292"/>
        <v>0</v>
      </c>
      <c r="V702" s="306">
        <f t="shared" ca="1" si="293"/>
        <v>1.2261297219556488</v>
      </c>
      <c r="W702" s="304">
        <f t="shared" ca="1" si="294"/>
        <v>26.597287749598731</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0.97110389123453977</v>
      </c>
      <c r="AH702" s="304">
        <f t="shared" ca="1" si="318"/>
        <v>-8.8307082730513855</v>
      </c>
    </row>
    <row r="703" spans="1:34" x14ac:dyDescent="0.2">
      <c r="A703" s="347">
        <f t="shared" ca="1" si="296"/>
        <v>1E-4</v>
      </c>
      <c r="B703" s="304">
        <f t="shared" ca="1" si="297"/>
        <v>32.631500000001218</v>
      </c>
      <c r="D703" s="306">
        <f t="shared" ca="1" si="298"/>
        <v>-0.36071739824361981</v>
      </c>
      <c r="E703" s="307">
        <f t="shared" ca="1" si="299"/>
        <v>-0.98663635424044394</v>
      </c>
      <c r="F703" s="304">
        <f t="shared" ca="1" si="300"/>
        <v>1.0505086086770166</v>
      </c>
      <c r="G703" s="306">
        <f t="shared" ca="1" si="301"/>
        <v>4.2115838540966228</v>
      </c>
      <c r="H703" s="307">
        <f t="shared" ca="1" si="302"/>
        <v>-103.01884498505501</v>
      </c>
      <c r="I703" s="304">
        <f t="shared" ca="1" si="303"/>
        <v>103.10489736484335</v>
      </c>
      <c r="J703" s="306">
        <f t="shared" ca="1" si="304"/>
        <v>368.11247718340587</v>
      </c>
      <c r="K703" s="307">
        <f t="shared" ca="1" si="305"/>
        <v>-9.2282714185042938</v>
      </c>
      <c r="L703" s="304">
        <f t="shared" ca="1" si="290"/>
        <v>368.22813153190384</v>
      </c>
      <c r="M703" s="306">
        <f t="shared" ca="1" si="306"/>
        <v>-1.5299373954565278</v>
      </c>
      <c r="N703" s="304">
        <f t="shared" ca="1" si="307"/>
        <v>-87.65895567889666</v>
      </c>
      <c r="P703" s="310">
        <f t="shared" ca="1" si="308"/>
        <v>23</v>
      </c>
      <c r="Q703" s="304">
        <f t="shared" ca="1" si="309"/>
        <v>0</v>
      </c>
      <c r="R703" s="306">
        <f t="shared" ca="1" si="310"/>
        <v>0</v>
      </c>
      <c r="S703" s="307">
        <f t="shared" ca="1" si="311"/>
        <v>3.0118999999999994</v>
      </c>
      <c r="T703" s="304">
        <f t="shared" ca="1" si="291"/>
        <v>29.546738999999995</v>
      </c>
      <c r="U703" s="311">
        <f t="shared" ca="1" si="292"/>
        <v>0</v>
      </c>
      <c r="V703" s="306">
        <f t="shared" ca="1" si="293"/>
        <v>1.226130985100641</v>
      </c>
      <c r="W703" s="304">
        <f t="shared" ca="1" si="294"/>
        <v>26.597365250479349</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0.97107831504815145</v>
      </c>
      <c r="AH703" s="304">
        <f t="shared" ca="1" si="318"/>
        <v>-8.830734004979826</v>
      </c>
    </row>
    <row r="704" spans="1:34" x14ac:dyDescent="0.2">
      <c r="A704" s="347">
        <f t="shared" ca="1" si="296"/>
        <v>1E-4</v>
      </c>
      <c r="B704" s="304">
        <f t="shared" ca="1" si="297"/>
        <v>32.631600000001221</v>
      </c>
      <c r="D704" s="306">
        <f t="shared" ca="1" si="298"/>
        <v>-0.36071502010429529</v>
      </c>
      <c r="E704" s="307">
        <f t="shared" ca="1" si="299"/>
        <v>-0.98661050396532168</v>
      </c>
      <c r="F704" s="304">
        <f t="shared" ca="1" si="300"/>
        <v>1.0504835135610402</v>
      </c>
      <c r="G704" s="306">
        <f t="shared" ca="1" si="301"/>
        <v>4.2115477825946126</v>
      </c>
      <c r="H704" s="307">
        <f t="shared" ca="1" si="302"/>
        <v>-103.01894364610541</v>
      </c>
      <c r="I704" s="304">
        <f t="shared" ca="1" si="303"/>
        <v>103.10499447012506</v>
      </c>
      <c r="J704" s="306">
        <f t="shared" ca="1" si="304"/>
        <v>368.11247718340587</v>
      </c>
      <c r="K704" s="307">
        <f t="shared" ca="1" si="305"/>
        <v>-9.2385733079358516</v>
      </c>
      <c r="L704" s="304">
        <f t="shared" ca="1" si="290"/>
        <v>368.22838985454342</v>
      </c>
      <c r="M704" s="306">
        <f t="shared" ca="1" si="306"/>
        <v>-1.5299377841036552</v>
      </c>
      <c r="N704" s="304">
        <f t="shared" ca="1" si="307"/>
        <v>-87.658977946736769</v>
      </c>
      <c r="P704" s="310">
        <f t="shared" ca="1" si="308"/>
        <v>23</v>
      </c>
      <c r="Q704" s="304">
        <f t="shared" ca="1" si="309"/>
        <v>0</v>
      </c>
      <c r="R704" s="306">
        <f t="shared" ca="1" si="310"/>
        <v>0</v>
      </c>
      <c r="S704" s="307">
        <f t="shared" ca="1" si="311"/>
        <v>3.0118999999999994</v>
      </c>
      <c r="T704" s="304">
        <f t="shared" ca="1" si="291"/>
        <v>29.546738999999995</v>
      </c>
      <c r="U704" s="311">
        <f t="shared" ca="1" si="292"/>
        <v>0</v>
      </c>
      <c r="V704" s="306">
        <f t="shared" ca="1" si="293"/>
        <v>1.2261322482481443</v>
      </c>
      <c r="W704" s="304">
        <f t="shared" ca="1" si="294"/>
        <v>26.597442750245328</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0.97105273922874069</v>
      </c>
      <c r="AH704" s="304">
        <f t="shared" ca="1" si="318"/>
        <v>-8.8307597365381838</v>
      </c>
    </row>
    <row r="705" spans="1:34" x14ac:dyDescent="0.2">
      <c r="A705" s="347">
        <f t="shared" ca="1" si="296"/>
        <v>1E-4</v>
      </c>
      <c r="B705" s="304">
        <f t="shared" ca="1" si="297"/>
        <v>32.631700000001224</v>
      </c>
      <c r="D705" s="306">
        <f t="shared" ca="1" si="298"/>
        <v>-0.36071264196564484</v>
      </c>
      <c r="E705" s="307">
        <f t="shared" ca="1" si="299"/>
        <v>-0.98658465406195361</v>
      </c>
      <c r="F705" s="304">
        <f t="shared" ca="1" si="300"/>
        <v>1.0504584188364527</v>
      </c>
      <c r="G705" s="306">
        <f t="shared" ca="1" si="301"/>
        <v>4.2115117113304157</v>
      </c>
      <c r="H705" s="307">
        <f t="shared" ca="1" si="302"/>
        <v>-103.01904230457082</v>
      </c>
      <c r="I705" s="304">
        <f t="shared" ca="1" si="303"/>
        <v>103.10509157284923</v>
      </c>
      <c r="J705" s="306">
        <f t="shared" ca="1" si="304"/>
        <v>368.11247718340587</v>
      </c>
      <c r="K705" s="307">
        <f t="shared" ca="1" si="305"/>
        <v>-9.248875207233386</v>
      </c>
      <c r="L705" s="304">
        <f t="shared" ca="1" si="290"/>
        <v>368.22864846546435</v>
      </c>
      <c r="M705" s="306">
        <f t="shared" ca="1" si="306"/>
        <v>-1.5299381727467216</v>
      </c>
      <c r="N705" s="304">
        <f t="shared" ca="1" si="307"/>
        <v>-87.659000214344218</v>
      </c>
      <c r="P705" s="310">
        <f t="shared" ca="1" si="308"/>
        <v>23</v>
      </c>
      <c r="Q705" s="304">
        <f t="shared" ca="1" si="309"/>
        <v>0</v>
      </c>
      <c r="R705" s="306">
        <f t="shared" ca="1" si="310"/>
        <v>0</v>
      </c>
      <c r="S705" s="307">
        <f t="shared" ca="1" si="311"/>
        <v>3.0118999999999994</v>
      </c>
      <c r="T705" s="304">
        <f t="shared" ca="1" si="291"/>
        <v>29.546738999999995</v>
      </c>
      <c r="U705" s="311">
        <f t="shared" ca="1" si="292"/>
        <v>0</v>
      </c>
      <c r="V705" s="306">
        <f t="shared" ca="1" si="293"/>
        <v>1.2261335113981597</v>
      </c>
      <c r="W705" s="304">
        <f t="shared" ca="1" si="294"/>
        <v>26.597520248896686</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0.97102716377629861</v>
      </c>
      <c r="AH705" s="304">
        <f t="shared" ca="1" si="318"/>
        <v>-8.8307854677264626</v>
      </c>
    </row>
    <row r="706" spans="1:34" x14ac:dyDescent="0.2">
      <c r="A706" s="347">
        <f t="shared" ca="1" si="296"/>
        <v>1E-4</v>
      </c>
      <c r="B706" s="304">
        <f t="shared" ca="1" si="297"/>
        <v>32.631800000001228</v>
      </c>
      <c r="D706" s="306">
        <f t="shared" ca="1" si="298"/>
        <v>-0.36071026382767141</v>
      </c>
      <c r="E706" s="307">
        <f t="shared" ca="1" si="299"/>
        <v>-0.98655880453032552</v>
      </c>
      <c r="F706" s="304">
        <f t="shared" ca="1" si="300"/>
        <v>1.050433324503242</v>
      </c>
      <c r="G706" s="306">
        <f t="shared" ca="1" si="301"/>
        <v>4.211475640304033</v>
      </c>
      <c r="H706" s="307">
        <f t="shared" ca="1" si="302"/>
        <v>-103.01914096045127</v>
      </c>
      <c r="I706" s="304">
        <f t="shared" ca="1" si="303"/>
        <v>103.10518867301589</v>
      </c>
      <c r="J706" s="306">
        <f t="shared" ca="1" si="304"/>
        <v>368.11247718340587</v>
      </c>
      <c r="K706" s="307">
        <f t="shared" ca="1" si="305"/>
        <v>-9.2591771163966374</v>
      </c>
      <c r="L706" s="304">
        <f t="shared" ca="1" si="290"/>
        <v>368.22890736466672</v>
      </c>
      <c r="M706" s="306">
        <f t="shared" ca="1" si="306"/>
        <v>-1.5299385613857275</v>
      </c>
      <c r="N706" s="304">
        <f t="shared" ca="1" si="307"/>
        <v>-87.659022481719006</v>
      </c>
      <c r="P706" s="310">
        <f t="shared" ca="1" si="308"/>
        <v>23</v>
      </c>
      <c r="Q706" s="304">
        <f t="shared" ca="1" si="309"/>
        <v>0</v>
      </c>
      <c r="R706" s="306">
        <f t="shared" ca="1" si="310"/>
        <v>0</v>
      </c>
      <c r="S706" s="307">
        <f t="shared" ca="1" si="311"/>
        <v>3.0118999999999994</v>
      </c>
      <c r="T706" s="304">
        <f t="shared" ca="1" si="291"/>
        <v>29.546738999999995</v>
      </c>
      <c r="U706" s="311">
        <f t="shared" ca="1" si="292"/>
        <v>0</v>
      </c>
      <c r="V706" s="306">
        <f t="shared" ca="1" si="293"/>
        <v>1.2261347745506863</v>
      </c>
      <c r="W706" s="304">
        <f t="shared" ca="1" si="294"/>
        <v>26.597597746433419</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0.97100158869082165</v>
      </c>
      <c r="AH706" s="304">
        <f t="shared" ca="1" si="318"/>
        <v>-8.8308111985446693</v>
      </c>
    </row>
    <row r="707" spans="1:34" x14ac:dyDescent="0.2">
      <c r="A707" s="347">
        <f t="shared" ca="1" si="296"/>
        <v>1E-4</v>
      </c>
      <c r="B707" s="304">
        <f t="shared" ca="1" si="297"/>
        <v>32.631900000001231</v>
      </c>
      <c r="D707" s="306">
        <f t="shared" ca="1" si="298"/>
        <v>-0.36070788569037188</v>
      </c>
      <c r="E707" s="307">
        <f t="shared" ca="1" si="299"/>
        <v>-0.9865329553704445</v>
      </c>
      <c r="F707" s="304">
        <f t="shared" ca="1" si="300"/>
        <v>1.0504082305614144</v>
      </c>
      <c r="G707" s="306">
        <f t="shared" ca="1" si="301"/>
        <v>4.2114395695154636</v>
      </c>
      <c r="H707" s="307">
        <f t="shared" ca="1" si="302"/>
        <v>-103.01923961374681</v>
      </c>
      <c r="I707" s="304">
        <f t="shared" ca="1" si="303"/>
        <v>103.10528577062507</v>
      </c>
      <c r="J707" s="306">
        <f t="shared" ca="1" si="304"/>
        <v>368.11247718340587</v>
      </c>
      <c r="K707" s="307">
        <f t="shared" ca="1" si="305"/>
        <v>-9.2694790354253467</v>
      </c>
      <c r="L707" s="304">
        <f t="shared" ca="1" si="290"/>
        <v>368.22916655215096</v>
      </c>
      <c r="M707" s="306">
        <f t="shared" ca="1" si="306"/>
        <v>-1.5299389500206726</v>
      </c>
      <c r="N707" s="304">
        <f t="shared" ca="1" si="307"/>
        <v>-87.659044748861135</v>
      </c>
      <c r="P707" s="310">
        <f t="shared" ca="1" si="308"/>
        <v>23</v>
      </c>
      <c r="Q707" s="304">
        <f t="shared" ca="1" si="309"/>
        <v>0</v>
      </c>
      <c r="R707" s="306">
        <f t="shared" ca="1" si="310"/>
        <v>0</v>
      </c>
      <c r="S707" s="307">
        <f t="shared" ca="1" si="311"/>
        <v>3.0118999999999994</v>
      </c>
      <c r="T707" s="304">
        <f t="shared" ca="1" si="291"/>
        <v>29.546738999999995</v>
      </c>
      <c r="U707" s="311">
        <f t="shared" ca="1" si="292"/>
        <v>0</v>
      </c>
      <c r="V707" s="306">
        <f t="shared" ca="1" si="293"/>
        <v>1.2261360377057244</v>
      </c>
      <c r="W707" s="304">
        <f t="shared" ca="1" si="294"/>
        <v>26.597675242855551</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0.97097601397230804</v>
      </c>
      <c r="AH707" s="304">
        <f t="shared" ca="1" si="318"/>
        <v>-8.8308369289928041</v>
      </c>
    </row>
    <row r="708" spans="1:34" x14ac:dyDescent="0.2">
      <c r="A708" s="347">
        <f t="shared" ca="1" si="296"/>
        <v>1E-4</v>
      </c>
      <c r="B708" s="304">
        <f t="shared" ca="1" si="297"/>
        <v>32.632000000001234</v>
      </c>
      <c r="D708" s="306">
        <f t="shared" ca="1" si="298"/>
        <v>-0.36070550755374897</v>
      </c>
      <c r="E708" s="307">
        <f t="shared" ca="1" si="299"/>
        <v>-0.98650710658230167</v>
      </c>
      <c r="F708" s="304">
        <f t="shared" ca="1" si="300"/>
        <v>1.0503831370109635</v>
      </c>
      <c r="G708" s="306">
        <f t="shared" ca="1" si="301"/>
        <v>4.2114034989647084</v>
      </c>
      <c r="H708" s="307">
        <f t="shared" ca="1" si="302"/>
        <v>-103.01933826445746</v>
      </c>
      <c r="I708" s="304">
        <f t="shared" ca="1" si="303"/>
        <v>103.1053828656768</v>
      </c>
      <c r="J708" s="306">
        <f t="shared" ca="1" si="304"/>
        <v>368.11247718340587</v>
      </c>
      <c r="K708" s="307">
        <f t="shared" ca="1" si="305"/>
        <v>-9.2797809643192561</v>
      </c>
      <c r="L708" s="304">
        <f t="shared" ref="L708:L771" ca="1" si="319">SQRT(pos_x^2+pos_z^2)</f>
        <v>368.2294260279171</v>
      </c>
      <c r="M708" s="306">
        <f t="shared" ca="1" si="306"/>
        <v>-1.5299393386515572</v>
      </c>
      <c r="N708" s="304">
        <f t="shared" ca="1" si="307"/>
        <v>-87.659067015770603</v>
      </c>
      <c r="P708" s="310">
        <f t="shared" ca="1" si="308"/>
        <v>23</v>
      </c>
      <c r="Q708" s="304">
        <f t="shared" ca="1" si="309"/>
        <v>0</v>
      </c>
      <c r="R708" s="306">
        <f t="shared" ca="1" si="310"/>
        <v>0</v>
      </c>
      <c r="S708" s="307">
        <f t="shared" ca="1" si="311"/>
        <v>3.0118999999999994</v>
      </c>
      <c r="T708" s="304">
        <f t="shared" ref="T708:T771" ca="1" si="320">m*g</f>
        <v>29.546738999999995</v>
      </c>
      <c r="U708" s="311">
        <f t="shared" ref="U708:U771" ca="1" si="321">IF(pos_xz&lt;L_rampe,Poids*COS(Beta),0)</f>
        <v>0</v>
      </c>
      <c r="V708" s="306">
        <f t="shared" ref="V708:V771" ca="1" si="322">Rho_moyen*(20000-Alt_rampe-pos_z)/(20000+Alt_rampe+pos_z)</f>
        <v>1.2261373008632743</v>
      </c>
      <c r="W708" s="304">
        <f t="shared" ref="W708:W771" ca="1" si="323">1/2*Rho*Sref*Cx*vit_xz^2</f>
        <v>26.597752738163095</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0.97095043962075778</v>
      </c>
      <c r="AH708" s="304">
        <f t="shared" ca="1" si="318"/>
        <v>-8.8308626590708705</v>
      </c>
    </row>
    <row r="709" spans="1:34" x14ac:dyDescent="0.2">
      <c r="A709" s="347">
        <f t="shared" ref="A709:A772" ca="1" si="325">IF(B708+0.01&lt;=T_ini+ROUNDUP(Temps_fin_propu,0), 0.01, IF(K708&gt;0, 0.1, 0.0001))</f>
        <v>1E-4</v>
      </c>
      <c r="B709" s="304">
        <f t="shared" ref="B709:B772" ca="1" si="326">B708+pas</f>
        <v>32.632100000001238</v>
      </c>
      <c r="D709" s="306">
        <f t="shared" ref="D709:D772" ca="1" si="327">IF(AND(L708&lt;L_rampe,Poussee&lt;Poids*SIN(M708)),0,(-W708+Poussee)/m*COS(M708)-U708/m*SIN(M708))</f>
        <v>-0.36070312941780192</v>
      </c>
      <c r="E709" s="307">
        <f t="shared" ref="E709:E772" ca="1" si="328">IF(AND(L708&lt;L_rampe,Poussee&lt;Poids*SIN(M708)),0,(-W708+Poussee)/m*SIN(M708)+U708/m*COS(M708)-Poids/m)</f>
        <v>-0.98648125816588994</v>
      </c>
      <c r="F709" s="304">
        <f t="shared" ref="F709:F772" ca="1" si="329">SQRT(acc_x^2+acc_z^2)</f>
        <v>1.0503580438518823</v>
      </c>
      <c r="G709" s="306">
        <f t="shared" ref="G709:G772" ca="1" si="330">G708+acc_x*pas</f>
        <v>4.2113674286517666</v>
      </c>
      <c r="H709" s="307">
        <f t="shared" ref="H709:H772" ca="1" si="331">H708+acc_z*pas</f>
        <v>-103.01943691258327</v>
      </c>
      <c r="I709" s="304">
        <f t="shared" ref="I709:I772" ca="1" si="332">SQRT(vit_x^2+vit_z^2)</f>
        <v>103.10547995817116</v>
      </c>
      <c r="J709" s="306">
        <f t="shared" ref="J709:J772" ca="1" si="333">J708+0.5*(vit_x+G708)*pas*(K708&gt;=0)</f>
        <v>368.11247718340587</v>
      </c>
      <c r="K709" s="307">
        <f t="shared" ref="K709:K772" ca="1" si="334">K708+0.5*(vit_z+H708)*pas</f>
        <v>-9.2900829030781082</v>
      </c>
      <c r="L709" s="304">
        <f t="shared" ca="1" si="319"/>
        <v>368.22968579196538</v>
      </c>
      <c r="M709" s="306">
        <f t="shared" ref="M709:M772" ca="1" si="335">IF(AND(L708&gt;L_rampe,G709&gt;0),ATAN2(G709,H709),$M$4)</f>
        <v>-1.5299397272783812</v>
      </c>
      <c r="N709" s="304">
        <f t="shared" ref="N709:N772" ca="1" si="336">DEGREES(Beta)</f>
        <v>-87.659089282447425</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3.0118999999999994</v>
      </c>
      <c r="T709" s="304">
        <f t="shared" ca="1" si="320"/>
        <v>29.546738999999995</v>
      </c>
      <c r="U709" s="311">
        <f t="shared" ca="1" si="321"/>
        <v>0</v>
      </c>
      <c r="V709" s="306">
        <f t="shared" ca="1" si="322"/>
        <v>1.2261385640233353</v>
      </c>
      <c r="W709" s="304">
        <f t="shared" ca="1" si="323"/>
        <v>26.597830232356053</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0.97092486563615665</v>
      </c>
      <c r="AH709" s="304">
        <f t="shared" ref="AH709:AH772" ca="1" si="347">IF(AND(L708&lt;L_rampe,Poussee&lt;Poids*SIN(M708)), g*SIN(M708), (-W708+Poussee)/m)</f>
        <v>-8.8308883887788774</v>
      </c>
    </row>
    <row r="710" spans="1:34" x14ac:dyDescent="0.2">
      <c r="A710" s="347">
        <f t="shared" ca="1" si="325"/>
        <v>1E-4</v>
      </c>
      <c r="B710" s="304">
        <f t="shared" ca="1" si="326"/>
        <v>32.632200000001241</v>
      </c>
      <c r="D710" s="306">
        <f t="shared" ca="1" si="327"/>
        <v>-0.36070075128253137</v>
      </c>
      <c r="E710" s="307">
        <f t="shared" ca="1" si="328"/>
        <v>-0.98645541012121285</v>
      </c>
      <c r="F710" s="304">
        <f t="shared" ca="1" si="329"/>
        <v>1.0503329510841755</v>
      </c>
      <c r="G710" s="306">
        <f t="shared" ca="1" si="330"/>
        <v>4.2113313585766381</v>
      </c>
      <c r="H710" s="307">
        <f t="shared" ca="1" si="331"/>
        <v>-103.01953555812429</v>
      </c>
      <c r="I710" s="304">
        <f t="shared" ca="1" si="332"/>
        <v>103.10557704810816</v>
      </c>
      <c r="J710" s="306">
        <f t="shared" ca="1" si="333"/>
        <v>368.11247718340587</v>
      </c>
      <c r="K710" s="307">
        <f t="shared" ca="1" si="334"/>
        <v>-9.3003848517016436</v>
      </c>
      <c r="L710" s="304">
        <f t="shared" ca="1" si="319"/>
        <v>368.2299458442962</v>
      </c>
      <c r="M710" s="306">
        <f t="shared" ca="1" si="335"/>
        <v>-1.529940115901145</v>
      </c>
      <c r="N710" s="304">
        <f t="shared" ca="1" si="336"/>
        <v>-87.659111548891616</v>
      </c>
      <c r="P710" s="310">
        <f t="shared" ca="1" si="337"/>
        <v>23</v>
      </c>
      <c r="Q710" s="304">
        <f t="shared" ca="1" si="338"/>
        <v>0</v>
      </c>
      <c r="R710" s="306">
        <f t="shared" ca="1" si="339"/>
        <v>0</v>
      </c>
      <c r="S710" s="307">
        <f t="shared" ca="1" si="340"/>
        <v>3.0118999999999994</v>
      </c>
      <c r="T710" s="304">
        <f t="shared" ca="1" si="320"/>
        <v>29.546738999999995</v>
      </c>
      <c r="U710" s="311">
        <f t="shared" ca="1" si="321"/>
        <v>0</v>
      </c>
      <c r="V710" s="306">
        <f t="shared" ca="1" si="322"/>
        <v>1.2261398271859081</v>
      </c>
      <c r="W710" s="304">
        <f t="shared" ca="1" si="323"/>
        <v>26.597907725434453</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0.97089929201851177</v>
      </c>
      <c r="AH710" s="304">
        <f t="shared" ca="1" si="347"/>
        <v>-8.8309141181168229</v>
      </c>
    </row>
    <row r="711" spans="1:34" x14ac:dyDescent="0.2">
      <c r="A711" s="347">
        <f t="shared" ca="1" si="325"/>
        <v>1E-4</v>
      </c>
      <c r="B711" s="304">
        <f t="shared" ca="1" si="326"/>
        <v>32.632300000001244</v>
      </c>
      <c r="D711" s="306">
        <f t="shared" ca="1" si="327"/>
        <v>-0.36069837314793651</v>
      </c>
      <c r="E711" s="307">
        <f t="shared" ca="1" si="328"/>
        <v>-0.98642956244825797</v>
      </c>
      <c r="F711" s="304">
        <f t="shared" ca="1" si="329"/>
        <v>1.0503078587078314</v>
      </c>
      <c r="G711" s="306">
        <f t="shared" ca="1" si="330"/>
        <v>4.2112952887393229</v>
      </c>
      <c r="H711" s="307">
        <f t="shared" ca="1" si="331"/>
        <v>-103.01963420108054</v>
      </c>
      <c r="I711" s="304">
        <f t="shared" ca="1" si="332"/>
        <v>103.10567413548782</v>
      </c>
      <c r="J711" s="306">
        <f t="shared" ca="1" si="333"/>
        <v>368.11247718340587</v>
      </c>
      <c r="K711" s="307">
        <f t="shared" ca="1" si="334"/>
        <v>-9.3106868101896048</v>
      </c>
      <c r="L711" s="304">
        <f t="shared" ca="1" si="319"/>
        <v>368.23020618490949</v>
      </c>
      <c r="M711" s="306">
        <f t="shared" ca="1" si="335"/>
        <v>-1.5299405045198482</v>
      </c>
      <c r="N711" s="304">
        <f t="shared" ca="1" si="336"/>
        <v>-87.659133815103147</v>
      </c>
      <c r="P711" s="310">
        <f t="shared" ca="1" si="337"/>
        <v>23</v>
      </c>
      <c r="Q711" s="304">
        <f t="shared" ca="1" si="338"/>
        <v>0</v>
      </c>
      <c r="R711" s="306">
        <f t="shared" ca="1" si="339"/>
        <v>0</v>
      </c>
      <c r="S711" s="307">
        <f t="shared" ca="1" si="340"/>
        <v>3.0118999999999994</v>
      </c>
      <c r="T711" s="304">
        <f t="shared" ca="1" si="320"/>
        <v>29.546738999999995</v>
      </c>
      <c r="U711" s="311">
        <f t="shared" ca="1" si="321"/>
        <v>0</v>
      </c>
      <c r="V711" s="306">
        <f t="shared" ca="1" si="322"/>
        <v>1.2261410903509924</v>
      </c>
      <c r="W711" s="304">
        <f t="shared" ca="1" si="323"/>
        <v>26.597985217398286</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0.9708737187678107</v>
      </c>
      <c r="AH711" s="304">
        <f t="shared" ca="1" si="347"/>
        <v>-8.830939847084716</v>
      </c>
    </row>
    <row r="712" spans="1:34" x14ac:dyDescent="0.2">
      <c r="A712" s="347">
        <f t="shared" ca="1" si="325"/>
        <v>1E-4</v>
      </c>
      <c r="B712" s="304">
        <f t="shared" ca="1" si="326"/>
        <v>32.632400000001248</v>
      </c>
      <c r="D712" s="306">
        <f t="shared" ca="1" si="327"/>
        <v>-0.36069599501402005</v>
      </c>
      <c r="E712" s="307">
        <f t="shared" ca="1" si="328"/>
        <v>-0.98640371514702707</v>
      </c>
      <c r="F712" s="304">
        <f t="shared" ca="1" si="329"/>
        <v>1.0502827667228531</v>
      </c>
      <c r="G712" s="306">
        <f t="shared" ca="1" si="330"/>
        <v>4.2112592191398219</v>
      </c>
      <c r="H712" s="307">
        <f t="shared" ca="1" si="331"/>
        <v>-103.01973284145205</v>
      </c>
      <c r="I712" s="304">
        <f t="shared" ca="1" si="332"/>
        <v>103.10577122031019</v>
      </c>
      <c r="J712" s="306">
        <f t="shared" ca="1" si="333"/>
        <v>368.11247718340587</v>
      </c>
      <c r="K712" s="307">
        <f t="shared" ca="1" si="334"/>
        <v>-9.3209887785417322</v>
      </c>
      <c r="L712" s="304">
        <f t="shared" ca="1" si="319"/>
        <v>368.23046681380566</v>
      </c>
      <c r="M712" s="306">
        <f t="shared" ca="1" si="335"/>
        <v>-1.5299408931344911</v>
      </c>
      <c r="N712" s="304">
        <f t="shared" ca="1" si="336"/>
        <v>-87.659156081082045</v>
      </c>
      <c r="P712" s="310">
        <f t="shared" ca="1" si="337"/>
        <v>23</v>
      </c>
      <c r="Q712" s="304">
        <f t="shared" ca="1" si="338"/>
        <v>0</v>
      </c>
      <c r="R712" s="306">
        <f t="shared" ca="1" si="339"/>
        <v>0</v>
      </c>
      <c r="S712" s="307">
        <f t="shared" ca="1" si="340"/>
        <v>3.0118999999999994</v>
      </c>
      <c r="T712" s="304">
        <f t="shared" ca="1" si="320"/>
        <v>29.546738999999995</v>
      </c>
      <c r="U712" s="311">
        <f t="shared" ca="1" si="321"/>
        <v>0</v>
      </c>
      <c r="V712" s="306">
        <f t="shared" ca="1" si="322"/>
        <v>1.2261423535185878</v>
      </c>
      <c r="W712" s="304">
        <f t="shared" ca="1" si="323"/>
        <v>26.598062708247571</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0.97084814588405521</v>
      </c>
      <c r="AH712" s="304">
        <f t="shared" ca="1" si="347"/>
        <v>-8.8309655756825567</v>
      </c>
    </row>
    <row r="713" spans="1:34" x14ac:dyDescent="0.2">
      <c r="A713" s="347">
        <f t="shared" ca="1" si="325"/>
        <v>1E-4</v>
      </c>
      <c r="B713" s="304">
        <f t="shared" ca="1" si="326"/>
        <v>32.632500000001251</v>
      </c>
      <c r="D713" s="306">
        <f t="shared" ca="1" si="327"/>
        <v>-0.36069361688078083</v>
      </c>
      <c r="E713" s="307">
        <f t="shared" ca="1" si="328"/>
        <v>-0.98637786821751661</v>
      </c>
      <c r="F713" s="304">
        <f t="shared" ca="1" si="329"/>
        <v>1.0502576751292381</v>
      </c>
      <c r="G713" s="306">
        <f t="shared" ca="1" si="330"/>
        <v>4.2112231497781343</v>
      </c>
      <c r="H713" s="307">
        <f t="shared" ca="1" si="331"/>
        <v>-103.01983147923887</v>
      </c>
      <c r="I713" s="304">
        <f t="shared" ca="1" si="332"/>
        <v>103.1058683025753</v>
      </c>
      <c r="J713" s="306">
        <f t="shared" ca="1" si="333"/>
        <v>368.11247718340587</v>
      </c>
      <c r="K713" s="307">
        <f t="shared" ca="1" si="334"/>
        <v>-9.3312907567577668</v>
      </c>
      <c r="L713" s="304">
        <f t="shared" ca="1" si="319"/>
        <v>368.23072773098482</v>
      </c>
      <c r="M713" s="306">
        <f t="shared" ca="1" si="335"/>
        <v>-1.5299412817450737</v>
      </c>
      <c r="N713" s="304">
        <f t="shared" ca="1" si="336"/>
        <v>-87.659178346828298</v>
      </c>
      <c r="P713" s="310">
        <f t="shared" ca="1" si="337"/>
        <v>23</v>
      </c>
      <c r="Q713" s="304">
        <f t="shared" ca="1" si="338"/>
        <v>0</v>
      </c>
      <c r="R713" s="306">
        <f t="shared" ca="1" si="339"/>
        <v>0</v>
      </c>
      <c r="S713" s="307">
        <f t="shared" ca="1" si="340"/>
        <v>3.0118999999999994</v>
      </c>
      <c r="T713" s="304">
        <f t="shared" ca="1" si="320"/>
        <v>29.546738999999995</v>
      </c>
      <c r="U713" s="311">
        <f t="shared" ca="1" si="321"/>
        <v>0</v>
      </c>
      <c r="V713" s="306">
        <f t="shared" ca="1" si="322"/>
        <v>1.2261436166886945</v>
      </c>
      <c r="W713" s="304">
        <f t="shared" ca="1" si="323"/>
        <v>26.598140197982307</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0.97082257336724176</v>
      </c>
      <c r="AH713" s="304">
        <f t="shared" ca="1" si="347"/>
        <v>-8.8309913039103485</v>
      </c>
    </row>
    <row r="714" spans="1:34" x14ac:dyDescent="0.2">
      <c r="A714" s="347">
        <f t="shared" ca="1" si="325"/>
        <v>1E-4</v>
      </c>
      <c r="B714" s="304">
        <f t="shared" ca="1" si="326"/>
        <v>32.632600000001254</v>
      </c>
      <c r="D714" s="306">
        <f t="shared" ca="1" si="327"/>
        <v>-0.36069123874821968</v>
      </c>
      <c r="E714" s="307">
        <f t="shared" ca="1" si="328"/>
        <v>-0.98635202165972657</v>
      </c>
      <c r="F714" s="304">
        <f t="shared" ca="1" si="329"/>
        <v>1.0502325839269866</v>
      </c>
      <c r="G714" s="306">
        <f t="shared" ca="1" si="330"/>
        <v>4.2111870806542591</v>
      </c>
      <c r="H714" s="307">
        <f t="shared" ca="1" si="331"/>
        <v>-103.01993011444104</v>
      </c>
      <c r="I714" s="304">
        <f t="shared" ca="1" si="332"/>
        <v>103.10596538228322</v>
      </c>
      <c r="J714" s="306">
        <f t="shared" ca="1" si="333"/>
        <v>368.11247718340587</v>
      </c>
      <c r="K714" s="307">
        <f t="shared" ca="1" si="334"/>
        <v>-9.3415927448374507</v>
      </c>
      <c r="L714" s="304">
        <f t="shared" ca="1" si="319"/>
        <v>368.2309889364472</v>
      </c>
      <c r="M714" s="306">
        <f t="shared" ca="1" si="335"/>
        <v>-1.529941670351596</v>
      </c>
      <c r="N714" s="304">
        <f t="shared" ca="1" si="336"/>
        <v>-87.65920061234192</v>
      </c>
      <c r="P714" s="310">
        <f t="shared" ca="1" si="337"/>
        <v>23</v>
      </c>
      <c r="Q714" s="304">
        <f t="shared" ca="1" si="338"/>
        <v>0</v>
      </c>
      <c r="R714" s="306">
        <f t="shared" ca="1" si="339"/>
        <v>0</v>
      </c>
      <c r="S714" s="307">
        <f t="shared" ca="1" si="340"/>
        <v>3.0118999999999994</v>
      </c>
      <c r="T714" s="304">
        <f t="shared" ca="1" si="320"/>
        <v>29.546738999999995</v>
      </c>
      <c r="U714" s="311">
        <f t="shared" ca="1" si="321"/>
        <v>0</v>
      </c>
      <c r="V714" s="306">
        <f t="shared" ca="1" si="322"/>
        <v>1.2261448798613128</v>
      </c>
      <c r="W714" s="304">
        <f t="shared" ca="1" si="323"/>
        <v>26.598217686602531</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0.97079700121737034</v>
      </c>
      <c r="AH714" s="304">
        <f t="shared" ca="1" si="347"/>
        <v>-8.8310170317680914</v>
      </c>
    </row>
    <row r="715" spans="1:34" x14ac:dyDescent="0.2">
      <c r="A715" s="347">
        <f t="shared" ca="1" si="325"/>
        <v>1E-4</v>
      </c>
      <c r="B715" s="304">
        <f t="shared" ca="1" si="326"/>
        <v>32.632700000001257</v>
      </c>
      <c r="D715" s="306">
        <f t="shared" ca="1" si="327"/>
        <v>-0.36068886061633781</v>
      </c>
      <c r="E715" s="307">
        <f t="shared" ca="1" si="328"/>
        <v>-0.98632617547364632</v>
      </c>
      <c r="F715" s="304">
        <f t="shared" ca="1" si="329"/>
        <v>1.0502074931160899</v>
      </c>
      <c r="G715" s="306">
        <f t="shared" ca="1" si="330"/>
        <v>4.2111510117681972</v>
      </c>
      <c r="H715" s="307">
        <f t="shared" ca="1" si="331"/>
        <v>-103.02002874705859</v>
      </c>
      <c r="I715" s="304">
        <f t="shared" ca="1" si="332"/>
        <v>103.10606245943394</v>
      </c>
      <c r="J715" s="306">
        <f t="shared" ca="1" si="333"/>
        <v>368.11247718340587</v>
      </c>
      <c r="K715" s="307">
        <f t="shared" ca="1" si="334"/>
        <v>-9.3518947427805266</v>
      </c>
      <c r="L715" s="304">
        <f t="shared" ca="1" si="319"/>
        <v>368.23125043019309</v>
      </c>
      <c r="M715" s="306">
        <f t="shared" ca="1" si="335"/>
        <v>-1.529942058954058</v>
      </c>
      <c r="N715" s="304">
        <f t="shared" ca="1" si="336"/>
        <v>-87.659222877622909</v>
      </c>
      <c r="P715" s="310">
        <f t="shared" ca="1" si="337"/>
        <v>23</v>
      </c>
      <c r="Q715" s="304">
        <f t="shared" ca="1" si="338"/>
        <v>0</v>
      </c>
      <c r="R715" s="306">
        <f t="shared" ca="1" si="339"/>
        <v>0</v>
      </c>
      <c r="S715" s="307">
        <f t="shared" ca="1" si="340"/>
        <v>3.0118999999999994</v>
      </c>
      <c r="T715" s="304">
        <f t="shared" ca="1" si="320"/>
        <v>29.546738999999995</v>
      </c>
      <c r="U715" s="311">
        <f t="shared" ca="1" si="321"/>
        <v>0</v>
      </c>
      <c r="V715" s="306">
        <f t="shared" ca="1" si="322"/>
        <v>1.2261461430364424</v>
      </c>
      <c r="W715" s="304">
        <f t="shared" ca="1" si="323"/>
        <v>26.598295174108241</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0.97077142943442496</v>
      </c>
      <c r="AH715" s="304">
        <f t="shared" ca="1" si="347"/>
        <v>-8.8310427592557978</v>
      </c>
    </row>
    <row r="716" spans="1:34" x14ac:dyDescent="0.2">
      <c r="A716" s="347">
        <f t="shared" ca="1" si="325"/>
        <v>1E-4</v>
      </c>
      <c r="B716" s="304">
        <f t="shared" ca="1" si="326"/>
        <v>32.632800000001261</v>
      </c>
      <c r="D716" s="306">
        <f t="shared" ca="1" si="327"/>
        <v>-0.36068648248513602</v>
      </c>
      <c r="E716" s="307">
        <f t="shared" ca="1" si="328"/>
        <v>-0.98630032965927228</v>
      </c>
      <c r="F716" s="304">
        <f t="shared" ca="1" si="329"/>
        <v>1.0501824026965456</v>
      </c>
      <c r="G716" s="306">
        <f t="shared" ca="1" si="330"/>
        <v>4.2111149431199486</v>
      </c>
      <c r="H716" s="307">
        <f t="shared" ca="1" si="331"/>
        <v>-103.02012737709155</v>
      </c>
      <c r="I716" s="304">
        <f t="shared" ca="1" si="332"/>
        <v>103.10615953402754</v>
      </c>
      <c r="J716" s="306">
        <f t="shared" ca="1" si="333"/>
        <v>368.11247718340587</v>
      </c>
      <c r="K716" s="307">
        <f t="shared" ca="1" si="334"/>
        <v>-9.362196750586735</v>
      </c>
      <c r="L716" s="304">
        <f t="shared" ca="1" si="319"/>
        <v>368.23151221222258</v>
      </c>
      <c r="M716" s="306">
        <f t="shared" ca="1" si="335"/>
        <v>-1.5299424475524601</v>
      </c>
      <c r="N716" s="304">
        <f t="shared" ca="1" si="336"/>
        <v>-87.659245142671267</v>
      </c>
      <c r="P716" s="310">
        <f t="shared" ca="1" si="337"/>
        <v>23</v>
      </c>
      <c r="Q716" s="304">
        <f t="shared" ca="1" si="338"/>
        <v>0</v>
      </c>
      <c r="R716" s="306">
        <f t="shared" ca="1" si="339"/>
        <v>0</v>
      </c>
      <c r="S716" s="307">
        <f t="shared" ca="1" si="340"/>
        <v>3.0118999999999994</v>
      </c>
      <c r="T716" s="304">
        <f t="shared" ca="1" si="320"/>
        <v>29.546738999999995</v>
      </c>
      <c r="U716" s="311">
        <f t="shared" ca="1" si="321"/>
        <v>0</v>
      </c>
      <c r="V716" s="306">
        <f t="shared" ca="1" si="322"/>
        <v>1.2261474062140834</v>
      </c>
      <c r="W716" s="304">
        <f t="shared" ca="1" si="323"/>
        <v>26.598372660499443</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0.97074585801841096</v>
      </c>
      <c r="AH716" s="304">
        <f t="shared" ca="1" si="347"/>
        <v>-8.8310684863734679</v>
      </c>
    </row>
    <row r="717" spans="1:34" x14ac:dyDescent="0.2">
      <c r="A717" s="347">
        <f t="shared" ca="1" si="325"/>
        <v>1E-4</v>
      </c>
      <c r="B717" s="304">
        <f t="shared" ca="1" si="326"/>
        <v>32.632900000001264</v>
      </c>
      <c r="D717" s="306">
        <f t="shared" ca="1" si="327"/>
        <v>-0.36068410435461123</v>
      </c>
      <c r="E717" s="307">
        <f t="shared" ca="1" si="328"/>
        <v>-0.98627448421660446</v>
      </c>
      <c r="F717" s="304">
        <f t="shared" ca="1" si="329"/>
        <v>1.050157312668353</v>
      </c>
      <c r="G717" s="306">
        <f t="shared" ca="1" si="330"/>
        <v>4.2110788747095134</v>
      </c>
      <c r="H717" s="307">
        <f t="shared" ca="1" si="331"/>
        <v>-103.02022600453998</v>
      </c>
      <c r="I717" s="304">
        <f t="shared" ca="1" si="332"/>
        <v>103.10625660606402</v>
      </c>
      <c r="J717" s="306">
        <f t="shared" ca="1" si="333"/>
        <v>368.11247718340587</v>
      </c>
      <c r="K717" s="307">
        <f t="shared" ca="1" si="334"/>
        <v>-9.3724987682558165</v>
      </c>
      <c r="L717" s="304">
        <f t="shared" ca="1" si="319"/>
        <v>368.23177428253592</v>
      </c>
      <c r="M717" s="306">
        <f t="shared" ca="1" si="335"/>
        <v>-1.5299428361468022</v>
      </c>
      <c r="N717" s="304">
        <f t="shared" ca="1" si="336"/>
        <v>-87.659267407487008</v>
      </c>
      <c r="P717" s="310">
        <f t="shared" ca="1" si="337"/>
        <v>23</v>
      </c>
      <c r="Q717" s="304">
        <f t="shared" ca="1" si="338"/>
        <v>0</v>
      </c>
      <c r="R717" s="306">
        <f t="shared" ca="1" si="339"/>
        <v>0</v>
      </c>
      <c r="S717" s="307">
        <f t="shared" ca="1" si="340"/>
        <v>3.0118999999999994</v>
      </c>
      <c r="T717" s="304">
        <f t="shared" ca="1" si="320"/>
        <v>29.546738999999995</v>
      </c>
      <c r="U717" s="311">
        <f t="shared" ca="1" si="321"/>
        <v>0</v>
      </c>
      <c r="V717" s="306">
        <f t="shared" ca="1" si="322"/>
        <v>1.2261486693942354</v>
      </c>
      <c r="W717" s="304">
        <f t="shared" ca="1" si="323"/>
        <v>26.598450145776152</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0.97072028696932655</v>
      </c>
      <c r="AH717" s="304">
        <f t="shared" ca="1" si="347"/>
        <v>-8.8310942131211032</v>
      </c>
    </row>
    <row r="718" spans="1:34" x14ac:dyDescent="0.2">
      <c r="A718" s="347">
        <f t="shared" ca="1" si="325"/>
        <v>1E-4</v>
      </c>
      <c r="B718" s="304">
        <f t="shared" ca="1" si="326"/>
        <v>32.633000000001267</v>
      </c>
      <c r="D718" s="306">
        <f t="shared" ca="1" si="327"/>
        <v>-0.36068172622476613</v>
      </c>
      <c r="E718" s="307">
        <f t="shared" ca="1" si="328"/>
        <v>-0.98624863914563932</v>
      </c>
      <c r="F718" s="304">
        <f t="shared" ca="1" si="329"/>
        <v>1.0501322230315109</v>
      </c>
      <c r="G718" s="306">
        <f t="shared" ca="1" si="330"/>
        <v>4.2110428065368906</v>
      </c>
      <c r="H718" s="307">
        <f t="shared" ca="1" si="331"/>
        <v>-103.02032462940389</v>
      </c>
      <c r="I718" s="304">
        <f t="shared" ca="1" si="332"/>
        <v>103.10635367554343</v>
      </c>
      <c r="J718" s="306">
        <f t="shared" ca="1" si="333"/>
        <v>368.11247718340587</v>
      </c>
      <c r="K718" s="307">
        <f t="shared" ca="1" si="334"/>
        <v>-9.3828007957875137</v>
      </c>
      <c r="L718" s="304">
        <f t="shared" ca="1" si="319"/>
        <v>368.23203664113333</v>
      </c>
      <c r="M718" s="306">
        <f t="shared" ca="1" si="335"/>
        <v>-1.5299432247370839</v>
      </c>
      <c r="N718" s="304">
        <f t="shared" ca="1" si="336"/>
        <v>-87.659289672070116</v>
      </c>
      <c r="P718" s="310">
        <f t="shared" ca="1" si="337"/>
        <v>23</v>
      </c>
      <c r="Q718" s="304">
        <f t="shared" ca="1" si="338"/>
        <v>0</v>
      </c>
      <c r="R718" s="306">
        <f t="shared" ca="1" si="339"/>
        <v>0</v>
      </c>
      <c r="S718" s="307">
        <f t="shared" ca="1" si="340"/>
        <v>3.0118999999999994</v>
      </c>
      <c r="T718" s="304">
        <f t="shared" ca="1" si="320"/>
        <v>29.546738999999995</v>
      </c>
      <c r="U718" s="311">
        <f t="shared" ca="1" si="321"/>
        <v>0</v>
      </c>
      <c r="V718" s="306">
        <f t="shared" ca="1" si="322"/>
        <v>1.2261499325768992</v>
      </c>
      <c r="W718" s="304">
        <f t="shared" ca="1" si="323"/>
        <v>26.598527629938381</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0.97069471628716641</v>
      </c>
      <c r="AH718" s="304">
        <f t="shared" ca="1" si="347"/>
        <v>-8.8311199394987074</v>
      </c>
    </row>
    <row r="719" spans="1:34" x14ac:dyDescent="0.2">
      <c r="A719" s="347">
        <f t="shared" ca="1" si="325"/>
        <v>1E-4</v>
      </c>
      <c r="B719" s="304">
        <f t="shared" ca="1" si="326"/>
        <v>32.633100000001271</v>
      </c>
      <c r="D719" s="306">
        <f t="shared" ca="1" si="327"/>
        <v>-0.36067934809560392</v>
      </c>
      <c r="E719" s="307">
        <f t="shared" ca="1" si="328"/>
        <v>-0.98622279444637151</v>
      </c>
      <c r="F719" s="304">
        <f t="shared" ca="1" si="329"/>
        <v>1.0501071337860151</v>
      </c>
      <c r="G719" s="306">
        <f t="shared" ca="1" si="330"/>
        <v>4.2110067386020811</v>
      </c>
      <c r="H719" s="307">
        <f t="shared" ca="1" si="331"/>
        <v>-103.02042325168333</v>
      </c>
      <c r="I719" s="304">
        <f t="shared" ca="1" si="332"/>
        <v>103.10645074246581</v>
      </c>
      <c r="J719" s="306">
        <f t="shared" ca="1" si="333"/>
        <v>368.11247718340587</v>
      </c>
      <c r="K719" s="307">
        <f t="shared" ca="1" si="334"/>
        <v>-9.3931028331815689</v>
      </c>
      <c r="L719" s="304">
        <f t="shared" ca="1" si="319"/>
        <v>368.23229928801499</v>
      </c>
      <c r="M719" s="306">
        <f t="shared" ca="1" si="335"/>
        <v>-1.529943613323306</v>
      </c>
      <c r="N719" s="304">
        <f t="shared" ca="1" si="336"/>
        <v>-87.659311936420622</v>
      </c>
      <c r="P719" s="310">
        <f t="shared" ca="1" si="337"/>
        <v>23</v>
      </c>
      <c r="Q719" s="304">
        <f t="shared" ca="1" si="338"/>
        <v>0</v>
      </c>
      <c r="R719" s="306">
        <f t="shared" ca="1" si="339"/>
        <v>0</v>
      </c>
      <c r="S719" s="307">
        <f t="shared" ca="1" si="340"/>
        <v>3.0118999999999994</v>
      </c>
      <c r="T719" s="304">
        <f t="shared" ca="1" si="320"/>
        <v>29.546738999999995</v>
      </c>
      <c r="U719" s="311">
        <f t="shared" ca="1" si="321"/>
        <v>0</v>
      </c>
      <c r="V719" s="306">
        <f t="shared" ca="1" si="322"/>
        <v>1.2261511957620737</v>
      </c>
      <c r="W719" s="304">
        <f t="shared" ca="1" si="323"/>
        <v>26.598605112986128</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0.97066914597191989</v>
      </c>
      <c r="AH719" s="304">
        <f t="shared" ca="1" si="347"/>
        <v>-8.8311456655062877</v>
      </c>
    </row>
    <row r="720" spans="1:34" x14ac:dyDescent="0.2">
      <c r="A720" s="347">
        <f t="shared" ca="1" si="325"/>
        <v>1E-4</v>
      </c>
      <c r="B720" s="304">
        <f t="shared" ca="1" si="326"/>
        <v>32.633200000001274</v>
      </c>
      <c r="D720" s="306">
        <f t="shared" ca="1" si="327"/>
        <v>-0.36067696996711912</v>
      </c>
      <c r="E720" s="307">
        <f t="shared" ca="1" si="328"/>
        <v>-0.98619695011880104</v>
      </c>
      <c r="F720" s="304">
        <f t="shared" ca="1" si="329"/>
        <v>1.0500820449318649</v>
      </c>
      <c r="G720" s="306">
        <f t="shared" ca="1" si="330"/>
        <v>4.210970670905084</v>
      </c>
      <c r="H720" s="307">
        <f t="shared" ca="1" si="331"/>
        <v>-103.02052187137834</v>
      </c>
      <c r="I720" s="304">
        <f t="shared" ca="1" si="332"/>
        <v>103.10654780683119</v>
      </c>
      <c r="J720" s="306">
        <f t="shared" ca="1" si="333"/>
        <v>368.11247718340587</v>
      </c>
      <c r="K720" s="307">
        <f t="shared" ca="1" si="334"/>
        <v>-9.4034048804377228</v>
      </c>
      <c r="L720" s="304">
        <f t="shared" ca="1" si="319"/>
        <v>368.23256222318111</v>
      </c>
      <c r="M720" s="306">
        <f t="shared" ca="1" si="335"/>
        <v>-1.529944001905468</v>
      </c>
      <c r="N720" s="304">
        <f t="shared" ca="1" si="336"/>
        <v>-87.659334200538495</v>
      </c>
      <c r="P720" s="310">
        <f t="shared" ca="1" si="337"/>
        <v>23</v>
      </c>
      <c r="Q720" s="304">
        <f t="shared" ca="1" si="338"/>
        <v>0</v>
      </c>
      <c r="R720" s="306">
        <f t="shared" ca="1" si="339"/>
        <v>0</v>
      </c>
      <c r="S720" s="307">
        <f t="shared" ca="1" si="340"/>
        <v>3.0118999999999994</v>
      </c>
      <c r="T720" s="304">
        <f t="shared" ca="1" si="320"/>
        <v>29.546738999999995</v>
      </c>
      <c r="U720" s="311">
        <f t="shared" ca="1" si="321"/>
        <v>0</v>
      </c>
      <c r="V720" s="306">
        <f t="shared" ca="1" si="322"/>
        <v>1.2261524589497594</v>
      </c>
      <c r="W720" s="304">
        <f t="shared" ca="1" si="323"/>
        <v>26.598682594919417</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0.97064357602359763</v>
      </c>
      <c r="AH720" s="304">
        <f t="shared" ca="1" si="347"/>
        <v>-8.8311713911438403</v>
      </c>
    </row>
    <row r="721" spans="1:34" x14ac:dyDescent="0.2">
      <c r="A721" s="347">
        <f t="shared" ca="1" si="325"/>
        <v>1E-4</v>
      </c>
      <c r="B721" s="304">
        <f t="shared" ca="1" si="326"/>
        <v>32.633300000001277</v>
      </c>
      <c r="D721" s="306">
        <f t="shared" ca="1" si="327"/>
        <v>-0.36067459183931705</v>
      </c>
      <c r="E721" s="307">
        <f t="shared" ca="1" si="328"/>
        <v>-0.98617110616291903</v>
      </c>
      <c r="F721" s="304">
        <f t="shared" ca="1" si="329"/>
        <v>1.0500569564690543</v>
      </c>
      <c r="G721" s="306">
        <f t="shared" ca="1" si="330"/>
        <v>4.2109346034459003</v>
      </c>
      <c r="H721" s="307">
        <f t="shared" ca="1" si="331"/>
        <v>-103.02062048848894</v>
      </c>
      <c r="I721" s="304">
        <f t="shared" ca="1" si="332"/>
        <v>103.10664486863961</v>
      </c>
      <c r="J721" s="306">
        <f t="shared" ca="1" si="333"/>
        <v>368.11247718340587</v>
      </c>
      <c r="K721" s="307">
        <f t="shared" ca="1" si="334"/>
        <v>-9.4137069375557161</v>
      </c>
      <c r="L721" s="304">
        <f t="shared" ca="1" si="319"/>
        <v>368.23282544663192</v>
      </c>
      <c r="M721" s="306">
        <f t="shared" ca="1" si="335"/>
        <v>-1.5299443904835701</v>
      </c>
      <c r="N721" s="304">
        <f t="shared" ca="1" si="336"/>
        <v>-87.659356464423752</v>
      </c>
      <c r="P721" s="310">
        <f t="shared" ca="1" si="337"/>
        <v>23</v>
      </c>
      <c r="Q721" s="304">
        <f t="shared" ca="1" si="338"/>
        <v>0</v>
      </c>
      <c r="R721" s="306">
        <f t="shared" ca="1" si="339"/>
        <v>0</v>
      </c>
      <c r="S721" s="307">
        <f t="shared" ca="1" si="340"/>
        <v>3.0118999999999994</v>
      </c>
      <c r="T721" s="304">
        <f t="shared" ca="1" si="320"/>
        <v>29.546738999999995</v>
      </c>
      <c r="U721" s="311">
        <f t="shared" ca="1" si="321"/>
        <v>0</v>
      </c>
      <c r="V721" s="306">
        <f t="shared" ca="1" si="322"/>
        <v>1.2261537221399565</v>
      </c>
      <c r="W721" s="304">
        <f t="shared" ca="1" si="323"/>
        <v>26.598760075738262</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0.97061800644218366</v>
      </c>
      <c r="AH721" s="304">
        <f t="shared" ca="1" si="347"/>
        <v>-8.8311971164113761</v>
      </c>
    </row>
    <row r="722" spans="1:34" x14ac:dyDescent="0.2">
      <c r="A722" s="347">
        <f t="shared" ca="1" si="325"/>
        <v>1E-4</v>
      </c>
      <c r="B722" s="304">
        <f t="shared" ca="1" si="326"/>
        <v>32.633400000001281</v>
      </c>
      <c r="D722" s="306">
        <f t="shared" ca="1" si="327"/>
        <v>-0.36067221371219638</v>
      </c>
      <c r="E722" s="307">
        <f t="shared" ca="1" si="328"/>
        <v>-0.9861452625787237</v>
      </c>
      <c r="F722" s="304">
        <f t="shared" ca="1" si="329"/>
        <v>1.0500318683975816</v>
      </c>
      <c r="G722" s="306">
        <f t="shared" ca="1" si="330"/>
        <v>4.210898536224529</v>
      </c>
      <c r="H722" s="307">
        <f t="shared" ca="1" si="331"/>
        <v>-103.0207191030152</v>
      </c>
      <c r="I722" s="304">
        <f t="shared" ca="1" si="332"/>
        <v>103.10674192789111</v>
      </c>
      <c r="J722" s="306">
        <f t="shared" ca="1" si="333"/>
        <v>368.11247718340587</v>
      </c>
      <c r="K722" s="307">
        <f t="shared" ca="1" si="334"/>
        <v>-9.4240090045352911</v>
      </c>
      <c r="L722" s="304">
        <f t="shared" ca="1" si="319"/>
        <v>368.2330889583676</v>
      </c>
      <c r="M722" s="306">
        <f t="shared" ca="1" si="335"/>
        <v>-1.5299447790576126</v>
      </c>
      <c r="N722" s="304">
        <f t="shared" ca="1" si="336"/>
        <v>-87.659378728076419</v>
      </c>
      <c r="P722" s="310">
        <f t="shared" ca="1" si="337"/>
        <v>23</v>
      </c>
      <c r="Q722" s="304">
        <f t="shared" ca="1" si="338"/>
        <v>0</v>
      </c>
      <c r="R722" s="306">
        <f t="shared" ca="1" si="339"/>
        <v>0</v>
      </c>
      <c r="S722" s="307">
        <f t="shared" ca="1" si="340"/>
        <v>3.0118999999999994</v>
      </c>
      <c r="T722" s="304">
        <f t="shared" ca="1" si="320"/>
        <v>29.546738999999995</v>
      </c>
      <c r="U722" s="311">
        <f t="shared" ca="1" si="321"/>
        <v>0</v>
      </c>
      <c r="V722" s="306">
        <f t="shared" ca="1" si="322"/>
        <v>1.2261549853326643</v>
      </c>
      <c r="W722" s="304">
        <f t="shared" ca="1" si="323"/>
        <v>26.59883755544266</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0.97059243722767974</v>
      </c>
      <c r="AH722" s="304">
        <f t="shared" ca="1" si="347"/>
        <v>-8.8312228413088967</v>
      </c>
    </row>
    <row r="723" spans="1:34" x14ac:dyDescent="0.2">
      <c r="A723" s="347">
        <f t="shared" ca="1" si="325"/>
        <v>1E-4</v>
      </c>
      <c r="B723" s="304">
        <f t="shared" ca="1" si="326"/>
        <v>32.633500000001284</v>
      </c>
      <c r="D723" s="306">
        <f t="shared" ca="1" si="327"/>
        <v>-0.3606698355857561</v>
      </c>
      <c r="E723" s="307">
        <f t="shared" ca="1" si="328"/>
        <v>-0.9861194193662115</v>
      </c>
      <c r="F723" s="304">
        <f t="shared" ca="1" si="329"/>
        <v>1.050006780717444</v>
      </c>
      <c r="G723" s="306">
        <f t="shared" ca="1" si="330"/>
        <v>4.2108624692409702</v>
      </c>
      <c r="H723" s="307">
        <f t="shared" ca="1" si="331"/>
        <v>-103.02081771495713</v>
      </c>
      <c r="I723" s="304">
        <f t="shared" ca="1" si="332"/>
        <v>103.10683898458572</v>
      </c>
      <c r="J723" s="306">
        <f t="shared" ca="1" si="333"/>
        <v>368.11247718340587</v>
      </c>
      <c r="K723" s="307">
        <f t="shared" ca="1" si="334"/>
        <v>-9.4343110813761903</v>
      </c>
      <c r="L723" s="304">
        <f t="shared" ca="1" si="319"/>
        <v>368.23335275838838</v>
      </c>
      <c r="M723" s="306">
        <f t="shared" ca="1" si="335"/>
        <v>-1.5299451676275952</v>
      </c>
      <c r="N723" s="304">
        <f t="shared" ca="1" si="336"/>
        <v>-87.659400991496469</v>
      </c>
      <c r="P723" s="310">
        <f t="shared" ca="1" si="337"/>
        <v>23</v>
      </c>
      <c r="Q723" s="304">
        <f t="shared" ca="1" si="338"/>
        <v>0</v>
      </c>
      <c r="R723" s="306">
        <f t="shared" ca="1" si="339"/>
        <v>0</v>
      </c>
      <c r="S723" s="307">
        <f t="shared" ca="1" si="340"/>
        <v>3.0118999999999994</v>
      </c>
      <c r="T723" s="304">
        <f t="shared" ca="1" si="320"/>
        <v>29.546738999999995</v>
      </c>
      <c r="U723" s="311">
        <f t="shared" ca="1" si="321"/>
        <v>0</v>
      </c>
      <c r="V723" s="306">
        <f t="shared" ca="1" si="322"/>
        <v>1.2261562485278836</v>
      </c>
      <c r="W723" s="304">
        <f t="shared" ca="1" si="323"/>
        <v>26.598915034032633</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0.97056686838008233</v>
      </c>
      <c r="AH723" s="304">
        <f t="shared" ca="1" si="347"/>
        <v>-8.8312485658364039</v>
      </c>
    </row>
    <row r="724" spans="1:34" x14ac:dyDescent="0.2">
      <c r="A724" s="347">
        <f t="shared" ca="1" si="325"/>
        <v>1E-4</v>
      </c>
      <c r="B724" s="304">
        <f t="shared" ca="1" si="326"/>
        <v>32.633600000001287</v>
      </c>
      <c r="D724" s="306">
        <f t="shared" ca="1" si="327"/>
        <v>-0.36066745745999901</v>
      </c>
      <c r="E724" s="307">
        <f t="shared" ca="1" si="328"/>
        <v>-0.98609357652538066</v>
      </c>
      <c r="F724" s="304">
        <f t="shared" ca="1" si="329"/>
        <v>1.049981693428641</v>
      </c>
      <c r="G724" s="306">
        <f t="shared" ca="1" si="330"/>
        <v>4.2108264024952238</v>
      </c>
      <c r="H724" s="307">
        <f t="shared" ca="1" si="331"/>
        <v>-103.02091632431478</v>
      </c>
      <c r="I724" s="304">
        <f t="shared" ca="1" si="332"/>
        <v>103.1069360387235</v>
      </c>
      <c r="J724" s="306">
        <f t="shared" ca="1" si="333"/>
        <v>368.11247718340587</v>
      </c>
      <c r="K724" s="307">
        <f t="shared" ca="1" si="334"/>
        <v>-9.4446131680781544</v>
      </c>
      <c r="L724" s="304">
        <f t="shared" ca="1" si="319"/>
        <v>368.23361684669442</v>
      </c>
      <c r="M724" s="306">
        <f t="shared" ca="1" si="335"/>
        <v>-1.5299455561935182</v>
      </c>
      <c r="N724" s="304">
        <f t="shared" ca="1" si="336"/>
        <v>-87.659423254683915</v>
      </c>
      <c r="P724" s="310">
        <f t="shared" ca="1" si="337"/>
        <v>23</v>
      </c>
      <c r="Q724" s="304">
        <f t="shared" ca="1" si="338"/>
        <v>0</v>
      </c>
      <c r="R724" s="306">
        <f t="shared" ca="1" si="339"/>
        <v>0</v>
      </c>
      <c r="S724" s="307">
        <f t="shared" ca="1" si="340"/>
        <v>3.0118999999999994</v>
      </c>
      <c r="T724" s="304">
        <f t="shared" ca="1" si="320"/>
        <v>29.546738999999995</v>
      </c>
      <c r="U724" s="311">
        <f t="shared" ca="1" si="321"/>
        <v>0</v>
      </c>
      <c r="V724" s="306">
        <f t="shared" ca="1" si="322"/>
        <v>1.2261575117256138</v>
      </c>
      <c r="W724" s="304">
        <f t="shared" ca="1" si="323"/>
        <v>26.598992511508197</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0.97054129989938609</v>
      </c>
      <c r="AH724" s="304">
        <f t="shared" ca="1" si="347"/>
        <v>-8.8312742899939032</v>
      </c>
    </row>
    <row r="725" spans="1:34" x14ac:dyDescent="0.2">
      <c r="A725" s="347">
        <f t="shared" ca="1" si="325"/>
        <v>1E-4</v>
      </c>
      <c r="B725" s="304">
        <f t="shared" ca="1" si="326"/>
        <v>32.633700000001291</v>
      </c>
      <c r="D725" s="306">
        <f t="shared" ca="1" si="327"/>
        <v>-0.36066507933492437</v>
      </c>
      <c r="E725" s="307">
        <f t="shared" ca="1" si="328"/>
        <v>-0.98606773405622228</v>
      </c>
      <c r="F725" s="304">
        <f t="shared" ca="1" si="329"/>
        <v>1.0499566065311652</v>
      </c>
      <c r="G725" s="306">
        <f t="shared" ca="1" si="330"/>
        <v>4.2107903359872907</v>
      </c>
      <c r="H725" s="307">
        <f t="shared" ca="1" si="331"/>
        <v>-103.02101493108819</v>
      </c>
      <c r="I725" s="304">
        <f t="shared" ca="1" si="332"/>
        <v>103.10703309030447</v>
      </c>
      <c r="J725" s="306">
        <f t="shared" ca="1" si="333"/>
        <v>368.11247718340587</v>
      </c>
      <c r="K725" s="307">
        <f t="shared" ca="1" si="334"/>
        <v>-9.454915264640924</v>
      </c>
      <c r="L725" s="304">
        <f t="shared" ca="1" si="319"/>
        <v>368.23388122328595</v>
      </c>
      <c r="M725" s="306">
        <f t="shared" ca="1" si="335"/>
        <v>-1.5299459447553816</v>
      </c>
      <c r="N725" s="304">
        <f t="shared" ca="1" si="336"/>
        <v>-87.659445517638773</v>
      </c>
      <c r="P725" s="310">
        <f t="shared" ca="1" si="337"/>
        <v>23</v>
      </c>
      <c r="Q725" s="304">
        <f t="shared" ca="1" si="338"/>
        <v>0</v>
      </c>
      <c r="R725" s="306">
        <f t="shared" ca="1" si="339"/>
        <v>0</v>
      </c>
      <c r="S725" s="307">
        <f t="shared" ca="1" si="340"/>
        <v>3.0118999999999994</v>
      </c>
      <c r="T725" s="304">
        <f t="shared" ca="1" si="320"/>
        <v>29.546738999999995</v>
      </c>
      <c r="U725" s="311">
        <f t="shared" ca="1" si="321"/>
        <v>0</v>
      </c>
      <c r="V725" s="306">
        <f t="shared" ca="1" si="322"/>
        <v>1.2261587749258551</v>
      </c>
      <c r="W725" s="304">
        <f t="shared" ca="1" si="323"/>
        <v>26.59906998786936</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0.97051573178558392</v>
      </c>
      <c r="AH725" s="304">
        <f t="shared" ca="1" si="347"/>
        <v>-8.8313000137814015</v>
      </c>
    </row>
    <row r="726" spans="1:34" x14ac:dyDescent="0.2">
      <c r="A726" s="347">
        <f t="shared" ca="1" si="325"/>
        <v>1E-4</v>
      </c>
      <c r="B726" s="304">
        <f t="shared" ca="1" si="326"/>
        <v>32.633800000001294</v>
      </c>
      <c r="D726" s="306">
        <f t="shared" ca="1" si="327"/>
        <v>-0.36066270121053268</v>
      </c>
      <c r="E726" s="307">
        <f t="shared" ca="1" si="328"/>
        <v>-0.9860418919587346</v>
      </c>
      <c r="F726" s="304">
        <f t="shared" ca="1" si="329"/>
        <v>1.0499315200250152</v>
      </c>
      <c r="G726" s="306">
        <f t="shared" ca="1" si="330"/>
        <v>4.21075426971717</v>
      </c>
      <c r="H726" s="307">
        <f t="shared" ca="1" si="331"/>
        <v>-103.02111353527738</v>
      </c>
      <c r="I726" s="304">
        <f t="shared" ca="1" si="332"/>
        <v>103.10713013932865</v>
      </c>
      <c r="J726" s="306">
        <f t="shared" ca="1" si="333"/>
        <v>368.11247718340587</v>
      </c>
      <c r="K726" s="307">
        <f t="shared" ca="1" si="334"/>
        <v>-9.4652173710642415</v>
      </c>
      <c r="L726" s="304">
        <f t="shared" ca="1" si="319"/>
        <v>368.23414588816314</v>
      </c>
      <c r="M726" s="306">
        <f t="shared" ca="1" si="335"/>
        <v>-1.5299463333131853</v>
      </c>
      <c r="N726" s="304">
        <f t="shared" ca="1" si="336"/>
        <v>-87.659467780361027</v>
      </c>
      <c r="P726" s="310">
        <f t="shared" ca="1" si="337"/>
        <v>23</v>
      </c>
      <c r="Q726" s="304">
        <f t="shared" ca="1" si="338"/>
        <v>0</v>
      </c>
      <c r="R726" s="306">
        <f t="shared" ca="1" si="339"/>
        <v>0</v>
      </c>
      <c r="S726" s="307">
        <f t="shared" ca="1" si="340"/>
        <v>3.0118999999999994</v>
      </c>
      <c r="T726" s="304">
        <f t="shared" ca="1" si="320"/>
        <v>29.546738999999995</v>
      </c>
      <c r="U726" s="311">
        <f t="shared" ca="1" si="321"/>
        <v>0</v>
      </c>
      <c r="V726" s="306">
        <f t="shared" ca="1" si="322"/>
        <v>1.2261600381286077</v>
      </c>
      <c r="W726" s="304">
        <f t="shared" ca="1" si="323"/>
        <v>26.599147463116122</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0.97049016403867761</v>
      </c>
      <c r="AH726" s="304">
        <f t="shared" ca="1" si="347"/>
        <v>-8.8313257371988989</v>
      </c>
    </row>
    <row r="727" spans="1:34" x14ac:dyDescent="0.2">
      <c r="A727" s="347">
        <f t="shared" ca="1" si="325"/>
        <v>1E-4</v>
      </c>
      <c r="B727" s="304">
        <f t="shared" ca="1" si="326"/>
        <v>32.633900000001297</v>
      </c>
      <c r="D727" s="306">
        <f t="shared" ca="1" si="327"/>
        <v>-0.36066032308682505</v>
      </c>
      <c r="E727" s="307">
        <f t="shared" ca="1" si="328"/>
        <v>-0.98601605023291583</v>
      </c>
      <c r="F727" s="304">
        <f t="shared" ca="1" si="329"/>
        <v>1.0499064339101905</v>
      </c>
      <c r="G727" s="306">
        <f t="shared" ca="1" si="330"/>
        <v>4.2107182036848609</v>
      </c>
      <c r="H727" s="307">
        <f t="shared" ca="1" si="331"/>
        <v>-103.0212121368824</v>
      </c>
      <c r="I727" s="304">
        <f t="shared" ca="1" si="332"/>
        <v>103.10722718579608</v>
      </c>
      <c r="J727" s="306">
        <f t="shared" ca="1" si="333"/>
        <v>368.11247718340587</v>
      </c>
      <c r="K727" s="307">
        <f t="shared" ca="1" si="334"/>
        <v>-9.4755194873478494</v>
      </c>
      <c r="L727" s="304">
        <f t="shared" ca="1" si="319"/>
        <v>368.23441084132622</v>
      </c>
      <c r="M727" s="306">
        <f t="shared" ca="1" si="335"/>
        <v>-1.5299467218669296</v>
      </c>
      <c r="N727" s="304">
        <f t="shared" ca="1" si="336"/>
        <v>-87.659490042850678</v>
      </c>
      <c r="P727" s="310">
        <f t="shared" ca="1" si="337"/>
        <v>23</v>
      </c>
      <c r="Q727" s="304">
        <f t="shared" ca="1" si="338"/>
        <v>0</v>
      </c>
      <c r="R727" s="306">
        <f t="shared" ca="1" si="339"/>
        <v>0</v>
      </c>
      <c r="S727" s="307">
        <f t="shared" ca="1" si="340"/>
        <v>3.0118999999999994</v>
      </c>
      <c r="T727" s="304">
        <f t="shared" ca="1" si="320"/>
        <v>29.546738999999995</v>
      </c>
      <c r="U727" s="311">
        <f t="shared" ca="1" si="321"/>
        <v>0</v>
      </c>
      <c r="V727" s="306">
        <f t="shared" ca="1" si="322"/>
        <v>1.2261613013338712</v>
      </c>
      <c r="W727" s="304">
        <f t="shared" ca="1" si="323"/>
        <v>26.59922493724849</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0.9704645966586618</v>
      </c>
      <c r="AH727" s="304">
        <f t="shared" ca="1" si="347"/>
        <v>-8.8313514602463989</v>
      </c>
    </row>
    <row r="728" spans="1:34" x14ac:dyDescent="0.2">
      <c r="A728" s="347">
        <f t="shared" ca="1" si="325"/>
        <v>1E-4</v>
      </c>
      <c r="B728" s="304">
        <f t="shared" ca="1" si="326"/>
        <v>32.634000000001301</v>
      </c>
      <c r="D728" s="306">
        <f t="shared" ca="1" si="327"/>
        <v>-0.36065794496380005</v>
      </c>
      <c r="E728" s="307">
        <f t="shared" ca="1" si="328"/>
        <v>-0.98599020887876776</v>
      </c>
      <c r="F728" s="304">
        <f t="shared" ca="1" si="329"/>
        <v>1.0498813481866927</v>
      </c>
      <c r="G728" s="306">
        <f t="shared" ca="1" si="330"/>
        <v>4.2106821378903643</v>
      </c>
      <c r="H728" s="307">
        <f t="shared" ca="1" si="331"/>
        <v>-103.02131073590328</v>
      </c>
      <c r="I728" s="304">
        <f t="shared" ca="1" si="332"/>
        <v>103.10732422970683</v>
      </c>
      <c r="J728" s="306">
        <f t="shared" ca="1" si="333"/>
        <v>368.11247718340587</v>
      </c>
      <c r="K728" s="307">
        <f t="shared" ca="1" si="334"/>
        <v>-9.4858216134914883</v>
      </c>
      <c r="L728" s="304">
        <f t="shared" ca="1" si="319"/>
        <v>368.23467608277537</v>
      </c>
      <c r="M728" s="306">
        <f t="shared" ca="1" si="335"/>
        <v>-1.5299471104166145</v>
      </c>
      <c r="N728" s="304">
        <f t="shared" ca="1" si="336"/>
        <v>-87.659512305107754</v>
      </c>
      <c r="P728" s="310">
        <f t="shared" ca="1" si="337"/>
        <v>23</v>
      </c>
      <c r="Q728" s="304">
        <f t="shared" ca="1" si="338"/>
        <v>0</v>
      </c>
      <c r="R728" s="306">
        <f t="shared" ca="1" si="339"/>
        <v>0</v>
      </c>
      <c r="S728" s="307">
        <f t="shared" ca="1" si="340"/>
        <v>3.0118999999999994</v>
      </c>
      <c r="T728" s="304">
        <f t="shared" ca="1" si="320"/>
        <v>29.546738999999995</v>
      </c>
      <c r="U728" s="311">
        <f t="shared" ca="1" si="321"/>
        <v>0</v>
      </c>
      <c r="V728" s="306">
        <f t="shared" ca="1" si="322"/>
        <v>1.2261625645416458</v>
      </c>
      <c r="W728" s="304">
        <f t="shared" ca="1" si="323"/>
        <v>26.599302410266517</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0.9704390296455383</v>
      </c>
      <c r="AH728" s="304">
        <f t="shared" ca="1" si="347"/>
        <v>-8.8313771829238998</v>
      </c>
    </row>
    <row r="729" spans="1:34" x14ac:dyDescent="0.2">
      <c r="A729" s="347">
        <f t="shared" ca="1" si="325"/>
        <v>1E-4</v>
      </c>
      <c r="B729" s="304">
        <f t="shared" ca="1" si="326"/>
        <v>32.634100000001304</v>
      </c>
      <c r="D729" s="306">
        <f t="shared" ca="1" si="327"/>
        <v>-0.36065556684145939</v>
      </c>
      <c r="E729" s="307">
        <f t="shared" ca="1" si="328"/>
        <v>-0.98596436789626907</v>
      </c>
      <c r="F729" s="304">
        <f t="shared" ca="1" si="329"/>
        <v>1.0498562628545032</v>
      </c>
      <c r="G729" s="306">
        <f t="shared" ca="1" si="330"/>
        <v>4.21064607233368</v>
      </c>
      <c r="H729" s="307">
        <f t="shared" ca="1" si="331"/>
        <v>-103.02140933234007</v>
      </c>
      <c r="I729" s="304">
        <f t="shared" ca="1" si="332"/>
        <v>103.10742127106091</v>
      </c>
      <c r="J729" s="306">
        <f t="shared" ca="1" si="333"/>
        <v>368.11247718340587</v>
      </c>
      <c r="K729" s="307">
        <f t="shared" ca="1" si="334"/>
        <v>-9.4961237494949007</v>
      </c>
      <c r="L729" s="304">
        <f t="shared" ca="1" si="319"/>
        <v>368.2349416125108</v>
      </c>
      <c r="M729" s="306">
        <f t="shared" ca="1" si="335"/>
        <v>-1.5299474989622399</v>
      </c>
      <c r="N729" s="304">
        <f t="shared" ca="1" si="336"/>
        <v>-87.659534567132241</v>
      </c>
      <c r="P729" s="310">
        <f t="shared" ca="1" si="337"/>
        <v>23</v>
      </c>
      <c r="Q729" s="304">
        <f t="shared" ca="1" si="338"/>
        <v>0</v>
      </c>
      <c r="R729" s="306">
        <f t="shared" ca="1" si="339"/>
        <v>0</v>
      </c>
      <c r="S729" s="307">
        <f t="shared" ca="1" si="340"/>
        <v>3.0118999999999994</v>
      </c>
      <c r="T729" s="304">
        <f t="shared" ca="1" si="320"/>
        <v>29.546738999999995</v>
      </c>
      <c r="U729" s="311">
        <f t="shared" ca="1" si="321"/>
        <v>0</v>
      </c>
      <c r="V729" s="306">
        <f t="shared" ca="1" si="322"/>
        <v>1.2261638277519307</v>
      </c>
      <c r="W729" s="304">
        <f t="shared" ca="1" si="323"/>
        <v>26.599379882170144</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0.97041346299928755</v>
      </c>
      <c r="AH729" s="304">
        <f t="shared" ca="1" si="347"/>
        <v>-8.8314029052314229</v>
      </c>
    </row>
    <row r="730" spans="1:34" x14ac:dyDescent="0.2">
      <c r="A730" s="347">
        <f t="shared" ca="1" si="325"/>
        <v>1E-4</v>
      </c>
      <c r="B730" s="304">
        <f t="shared" ca="1" si="326"/>
        <v>32.634200000001307</v>
      </c>
      <c r="D730" s="306">
        <f t="shared" ca="1" si="327"/>
        <v>-0.36065318871980284</v>
      </c>
      <c r="E730" s="307">
        <f t="shared" ca="1" si="328"/>
        <v>-0.98593852728544107</v>
      </c>
      <c r="F730" s="304">
        <f t="shared" ca="1" si="329"/>
        <v>1.0498311779136424</v>
      </c>
      <c r="G730" s="306">
        <f t="shared" ca="1" si="330"/>
        <v>4.2106100070148083</v>
      </c>
      <c r="H730" s="307">
        <f t="shared" ca="1" si="331"/>
        <v>-103.0215079261928</v>
      </c>
      <c r="I730" s="304">
        <f t="shared" ca="1" si="332"/>
        <v>103.10751830985838</v>
      </c>
      <c r="J730" s="306">
        <f t="shared" ca="1" si="333"/>
        <v>368.11247718340587</v>
      </c>
      <c r="K730" s="307">
        <f t="shared" ca="1" si="334"/>
        <v>-9.5064258953578271</v>
      </c>
      <c r="L730" s="304">
        <f t="shared" ca="1" si="319"/>
        <v>368.23520743053268</v>
      </c>
      <c r="M730" s="306">
        <f t="shared" ca="1" si="335"/>
        <v>-1.5299478875038059</v>
      </c>
      <c r="N730" s="304">
        <f t="shared" ca="1" si="336"/>
        <v>-87.659556828924138</v>
      </c>
      <c r="P730" s="310">
        <f t="shared" ca="1" si="337"/>
        <v>23</v>
      </c>
      <c r="Q730" s="304">
        <f t="shared" ca="1" si="338"/>
        <v>0</v>
      </c>
      <c r="R730" s="306">
        <f t="shared" ca="1" si="339"/>
        <v>0</v>
      </c>
      <c r="S730" s="307">
        <f t="shared" ca="1" si="340"/>
        <v>3.0118999999999994</v>
      </c>
      <c r="T730" s="304">
        <f t="shared" ca="1" si="320"/>
        <v>29.546738999999995</v>
      </c>
      <c r="U730" s="311">
        <f t="shared" ca="1" si="321"/>
        <v>0</v>
      </c>
      <c r="V730" s="306">
        <f t="shared" ca="1" si="322"/>
        <v>1.2261650909647273</v>
      </c>
      <c r="W730" s="304">
        <f t="shared" ca="1" si="323"/>
        <v>26.599457352959455</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0.97038789671992731</v>
      </c>
      <c r="AH730" s="304">
        <f t="shared" ca="1" si="347"/>
        <v>-8.8314286271689468</v>
      </c>
    </row>
    <row r="731" spans="1:34" x14ac:dyDescent="0.2">
      <c r="A731" s="347">
        <f t="shared" ca="1" si="325"/>
        <v>1E-4</v>
      </c>
      <c r="B731" s="304">
        <f t="shared" ca="1" si="326"/>
        <v>32.634300000001311</v>
      </c>
      <c r="D731" s="306">
        <f t="shared" ca="1" si="327"/>
        <v>-0.36065081059883236</v>
      </c>
      <c r="E731" s="307">
        <f t="shared" ca="1" si="328"/>
        <v>-0.98591268704625712</v>
      </c>
      <c r="F731" s="304">
        <f t="shared" ca="1" si="329"/>
        <v>1.0498060933640869</v>
      </c>
      <c r="G731" s="306">
        <f t="shared" ca="1" si="330"/>
        <v>4.210573941933748</v>
      </c>
      <c r="H731" s="307">
        <f t="shared" ca="1" si="331"/>
        <v>-103.02160651746151</v>
      </c>
      <c r="I731" s="304">
        <f t="shared" ca="1" si="332"/>
        <v>103.10761534609924</v>
      </c>
      <c r="J731" s="306">
        <f t="shared" ca="1" si="333"/>
        <v>368.11247718340587</v>
      </c>
      <c r="K731" s="307">
        <f t="shared" ca="1" si="334"/>
        <v>-9.5167280510800101</v>
      </c>
      <c r="L731" s="304">
        <f t="shared" ca="1" si="319"/>
        <v>368.23547353684125</v>
      </c>
      <c r="M731" s="306">
        <f t="shared" ca="1" si="335"/>
        <v>-1.5299482760413128</v>
      </c>
      <c r="N731" s="304">
        <f t="shared" ca="1" si="336"/>
        <v>-87.659579090483462</v>
      </c>
      <c r="P731" s="310">
        <f t="shared" ca="1" si="337"/>
        <v>23</v>
      </c>
      <c r="Q731" s="304">
        <f t="shared" ca="1" si="338"/>
        <v>0</v>
      </c>
      <c r="R731" s="306">
        <f t="shared" ca="1" si="339"/>
        <v>0</v>
      </c>
      <c r="S731" s="307">
        <f t="shared" ca="1" si="340"/>
        <v>3.0118999999999994</v>
      </c>
      <c r="T731" s="304">
        <f t="shared" ca="1" si="320"/>
        <v>29.546738999999995</v>
      </c>
      <c r="U731" s="311">
        <f t="shared" ca="1" si="321"/>
        <v>0</v>
      </c>
      <c r="V731" s="306">
        <f t="shared" ca="1" si="322"/>
        <v>1.2261663541800345</v>
      </c>
      <c r="W731" s="304">
        <f t="shared" ca="1" si="323"/>
        <v>26.599534822634411</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0.97036233080743806</v>
      </c>
      <c r="AH731" s="304">
        <f t="shared" ca="1" si="347"/>
        <v>-8.8314543487364983</v>
      </c>
    </row>
    <row r="732" spans="1:34" x14ac:dyDescent="0.2">
      <c r="A732" s="347">
        <f t="shared" ca="1" si="325"/>
        <v>1E-4</v>
      </c>
      <c r="B732" s="304">
        <f t="shared" ca="1" si="326"/>
        <v>32.634400000001314</v>
      </c>
      <c r="D732" s="306">
        <f t="shared" ca="1" si="327"/>
        <v>-0.36064843247854622</v>
      </c>
      <c r="E732" s="307">
        <f t="shared" ca="1" si="328"/>
        <v>-0.98588684717872788</v>
      </c>
      <c r="F732" s="304">
        <f t="shared" ca="1" si="329"/>
        <v>1.0497810092058462</v>
      </c>
      <c r="G732" s="306">
        <f t="shared" ca="1" si="330"/>
        <v>4.2105378770905002</v>
      </c>
      <c r="H732" s="307">
        <f t="shared" ca="1" si="331"/>
        <v>-103.02170510614623</v>
      </c>
      <c r="I732" s="304">
        <f t="shared" ca="1" si="332"/>
        <v>103.10771237978355</v>
      </c>
      <c r="J732" s="306">
        <f t="shared" ca="1" si="333"/>
        <v>368.11247718340587</v>
      </c>
      <c r="K732" s="307">
        <f t="shared" ca="1" si="334"/>
        <v>-9.5270302166611902</v>
      </c>
      <c r="L732" s="304">
        <f t="shared" ca="1" si="319"/>
        <v>368.23573993143668</v>
      </c>
      <c r="M732" s="306">
        <f t="shared" ca="1" si="335"/>
        <v>-1.5299486645747602</v>
      </c>
      <c r="N732" s="304">
        <f t="shared" ca="1" si="336"/>
        <v>-87.65960135181021</v>
      </c>
      <c r="P732" s="310">
        <f t="shared" ca="1" si="337"/>
        <v>23</v>
      </c>
      <c r="Q732" s="304">
        <f t="shared" ca="1" si="338"/>
        <v>0</v>
      </c>
      <c r="R732" s="306">
        <f t="shared" ca="1" si="339"/>
        <v>0</v>
      </c>
      <c r="S732" s="307">
        <f t="shared" ca="1" si="340"/>
        <v>3.0118999999999994</v>
      </c>
      <c r="T732" s="304">
        <f t="shared" ca="1" si="320"/>
        <v>29.546738999999995</v>
      </c>
      <c r="U732" s="311">
        <f t="shared" ca="1" si="321"/>
        <v>0</v>
      </c>
      <c r="V732" s="306">
        <f t="shared" ca="1" si="322"/>
        <v>1.2261676173978526</v>
      </c>
      <c r="W732" s="304">
        <f t="shared" ca="1" si="323"/>
        <v>26.599612291195047</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0.97033676526182155</v>
      </c>
      <c r="AH732" s="304">
        <f t="shared" ca="1" si="347"/>
        <v>-8.8314800699340665</v>
      </c>
    </row>
    <row r="733" spans="1:34" x14ac:dyDescent="0.2">
      <c r="A733" s="347">
        <f t="shared" ca="1" si="325"/>
        <v>1E-4</v>
      </c>
      <c r="B733" s="304">
        <f t="shared" ca="1" si="326"/>
        <v>32.634500000001317</v>
      </c>
      <c r="D733" s="306">
        <f t="shared" ca="1" si="327"/>
        <v>-0.36064605435894759</v>
      </c>
      <c r="E733" s="307">
        <f t="shared" ca="1" si="328"/>
        <v>-0.98586100768284091</v>
      </c>
      <c r="F733" s="304">
        <f t="shared" ca="1" si="329"/>
        <v>1.0497559254389106</v>
      </c>
      <c r="G733" s="306">
        <f t="shared" ca="1" si="330"/>
        <v>4.2105018124850639</v>
      </c>
      <c r="H733" s="307">
        <f t="shared" ca="1" si="331"/>
        <v>-103.02180369224699</v>
      </c>
      <c r="I733" s="304">
        <f t="shared" ca="1" si="332"/>
        <v>103.10780941091134</v>
      </c>
      <c r="J733" s="306">
        <f t="shared" ca="1" si="333"/>
        <v>368.11247718340587</v>
      </c>
      <c r="K733" s="307">
        <f t="shared" ca="1" si="334"/>
        <v>-9.5373323921011099</v>
      </c>
      <c r="L733" s="304">
        <f t="shared" ca="1" si="319"/>
        <v>368.23600661431919</v>
      </c>
      <c r="M733" s="306">
        <f t="shared" ca="1" si="335"/>
        <v>-1.5299490531041486</v>
      </c>
      <c r="N733" s="304">
        <f t="shared" ca="1" si="336"/>
        <v>-87.659623612904383</v>
      </c>
      <c r="P733" s="310">
        <f t="shared" ca="1" si="337"/>
        <v>23</v>
      </c>
      <c r="Q733" s="304">
        <f t="shared" ca="1" si="338"/>
        <v>0</v>
      </c>
      <c r="R733" s="306">
        <f t="shared" ca="1" si="339"/>
        <v>0</v>
      </c>
      <c r="S733" s="307">
        <f t="shared" ca="1" si="340"/>
        <v>3.0118999999999994</v>
      </c>
      <c r="T733" s="304">
        <f t="shared" ca="1" si="320"/>
        <v>29.546738999999995</v>
      </c>
      <c r="U733" s="311">
        <f t="shared" ca="1" si="321"/>
        <v>0</v>
      </c>
      <c r="V733" s="306">
        <f t="shared" ca="1" si="322"/>
        <v>1.2261688806181816</v>
      </c>
      <c r="W733" s="304">
        <f t="shared" ca="1" si="323"/>
        <v>26.599689758641365</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0.97031120008307425</v>
      </c>
      <c r="AH733" s="304">
        <f t="shared" ca="1" si="347"/>
        <v>-8.8315057907616623</v>
      </c>
    </row>
    <row r="734" spans="1:34" x14ac:dyDescent="0.2">
      <c r="A734" s="347">
        <f t="shared" ca="1" si="325"/>
        <v>1E-4</v>
      </c>
      <c r="B734" s="304">
        <f t="shared" ca="1" si="326"/>
        <v>32.634600000001321</v>
      </c>
      <c r="D734" s="306">
        <f t="shared" ca="1" si="327"/>
        <v>-0.36064367624003341</v>
      </c>
      <c r="E734" s="307">
        <f t="shared" ca="1" si="328"/>
        <v>-0.98583516855859621</v>
      </c>
      <c r="F734" s="304">
        <f t="shared" ca="1" si="329"/>
        <v>1.0497308420632794</v>
      </c>
      <c r="G734" s="306">
        <f t="shared" ca="1" si="330"/>
        <v>4.2104657481174401</v>
      </c>
      <c r="H734" s="307">
        <f t="shared" ca="1" si="331"/>
        <v>-103.02190227576385</v>
      </c>
      <c r="I734" s="304">
        <f t="shared" ca="1" si="332"/>
        <v>103.10790643948265</v>
      </c>
      <c r="J734" s="306">
        <f t="shared" ca="1" si="333"/>
        <v>368.11247718340587</v>
      </c>
      <c r="K734" s="307">
        <f t="shared" ca="1" si="334"/>
        <v>-9.5476345773995099</v>
      </c>
      <c r="L734" s="304">
        <f t="shared" ca="1" si="319"/>
        <v>368.23627358548896</v>
      </c>
      <c r="M734" s="306">
        <f t="shared" ca="1" si="335"/>
        <v>-1.5299494416294779</v>
      </c>
      <c r="N734" s="304">
        <f t="shared" ca="1" si="336"/>
        <v>-87.659645873765982</v>
      </c>
      <c r="P734" s="310">
        <f t="shared" ca="1" si="337"/>
        <v>23</v>
      </c>
      <c r="Q734" s="304">
        <f t="shared" ca="1" si="338"/>
        <v>0</v>
      </c>
      <c r="R734" s="306">
        <f t="shared" ca="1" si="339"/>
        <v>0</v>
      </c>
      <c r="S734" s="307">
        <f t="shared" ca="1" si="340"/>
        <v>3.0118999999999994</v>
      </c>
      <c r="T734" s="304">
        <f t="shared" ca="1" si="320"/>
        <v>29.546738999999995</v>
      </c>
      <c r="U734" s="311">
        <f t="shared" ca="1" si="321"/>
        <v>0</v>
      </c>
      <c r="V734" s="306">
        <f t="shared" ca="1" si="322"/>
        <v>1.2261701438410215</v>
      </c>
      <c r="W734" s="304">
        <f t="shared" ca="1" si="323"/>
        <v>26.59976722497337</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0.97028563527119083</v>
      </c>
      <c r="AH734" s="304">
        <f t="shared" ca="1" si="347"/>
        <v>-8.8315315112192874</v>
      </c>
    </row>
    <row r="735" spans="1:34" x14ac:dyDescent="0.2">
      <c r="A735" s="347">
        <f t="shared" ca="1" si="325"/>
        <v>1E-4</v>
      </c>
      <c r="B735" s="304">
        <f t="shared" ca="1" si="326"/>
        <v>32.634700000001324</v>
      </c>
      <c r="D735" s="306">
        <f t="shared" ca="1" si="327"/>
        <v>-0.36064129812180629</v>
      </c>
      <c r="E735" s="307">
        <f t="shared" ca="1" si="328"/>
        <v>-0.98580932980599378</v>
      </c>
      <c r="F735" s="304">
        <f t="shared" ca="1" si="329"/>
        <v>1.0497057590789545</v>
      </c>
      <c r="G735" s="306">
        <f t="shared" ca="1" si="330"/>
        <v>4.2104296839876278</v>
      </c>
      <c r="H735" s="307">
        <f t="shared" ca="1" si="331"/>
        <v>-103.02200085669683</v>
      </c>
      <c r="I735" s="304">
        <f t="shared" ca="1" si="332"/>
        <v>103.10800346549752</v>
      </c>
      <c r="J735" s="306">
        <f t="shared" ca="1" si="333"/>
        <v>368.11247718340587</v>
      </c>
      <c r="K735" s="307">
        <f t="shared" ca="1" si="334"/>
        <v>-9.5579367725561326</v>
      </c>
      <c r="L735" s="304">
        <f t="shared" ca="1" si="319"/>
        <v>368.23654084494615</v>
      </c>
      <c r="M735" s="306">
        <f t="shared" ca="1" si="335"/>
        <v>-1.5299498301507481</v>
      </c>
      <c r="N735" s="304">
        <f t="shared" ca="1" si="336"/>
        <v>-87.659668134395019</v>
      </c>
      <c r="P735" s="310">
        <f t="shared" ca="1" si="337"/>
        <v>23</v>
      </c>
      <c r="Q735" s="304">
        <f t="shared" ca="1" si="338"/>
        <v>0</v>
      </c>
      <c r="R735" s="306">
        <f t="shared" ca="1" si="339"/>
        <v>0</v>
      </c>
      <c r="S735" s="307">
        <f t="shared" ca="1" si="340"/>
        <v>3.0118999999999994</v>
      </c>
      <c r="T735" s="304">
        <f t="shared" ca="1" si="320"/>
        <v>29.546738999999995</v>
      </c>
      <c r="U735" s="311">
        <f t="shared" ca="1" si="321"/>
        <v>0</v>
      </c>
      <c r="V735" s="306">
        <f t="shared" ca="1" si="322"/>
        <v>1.2261714070663718</v>
      </c>
      <c r="W735" s="304">
        <f t="shared" ca="1" si="323"/>
        <v>26.599844690191077</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0.97026007082617305</v>
      </c>
      <c r="AH735" s="304">
        <f t="shared" ca="1" si="347"/>
        <v>-8.8315572313069417</v>
      </c>
    </row>
    <row r="736" spans="1:34" x14ac:dyDescent="0.2">
      <c r="A736" s="347">
        <f t="shared" ca="1" si="325"/>
        <v>1E-4</v>
      </c>
      <c r="B736" s="304">
        <f t="shared" ca="1" si="326"/>
        <v>32.634800000001327</v>
      </c>
      <c r="D736" s="306">
        <f t="shared" ca="1" si="327"/>
        <v>-0.36063892000426523</v>
      </c>
      <c r="E736" s="307">
        <f t="shared" ca="1" si="328"/>
        <v>-0.9857834914250283</v>
      </c>
      <c r="F736" s="304">
        <f t="shared" ca="1" si="329"/>
        <v>1.049680676485931</v>
      </c>
      <c r="G736" s="306">
        <f t="shared" ca="1" si="330"/>
        <v>4.2103936200956271</v>
      </c>
      <c r="H736" s="307">
        <f t="shared" ca="1" si="331"/>
        <v>-103.02209943504597</v>
      </c>
      <c r="I736" s="304">
        <f t="shared" ca="1" si="332"/>
        <v>103.10810048895597</v>
      </c>
      <c r="J736" s="306">
        <f t="shared" ca="1" si="333"/>
        <v>368.11247718340587</v>
      </c>
      <c r="K736" s="307">
        <f t="shared" ca="1" si="334"/>
        <v>-9.5682389775707204</v>
      </c>
      <c r="L736" s="304">
        <f t="shared" ca="1" si="319"/>
        <v>368.23680839269099</v>
      </c>
      <c r="M736" s="306">
        <f t="shared" ca="1" si="335"/>
        <v>-1.5299502186679592</v>
      </c>
      <c r="N736" s="304">
        <f t="shared" ca="1" si="336"/>
        <v>-87.659690394791483</v>
      </c>
      <c r="P736" s="310">
        <f t="shared" ca="1" si="337"/>
        <v>23</v>
      </c>
      <c r="Q736" s="304">
        <f t="shared" ca="1" si="338"/>
        <v>0</v>
      </c>
      <c r="R736" s="306">
        <f t="shared" ca="1" si="339"/>
        <v>0</v>
      </c>
      <c r="S736" s="307">
        <f t="shared" ca="1" si="340"/>
        <v>3.0118999999999994</v>
      </c>
      <c r="T736" s="304">
        <f t="shared" ca="1" si="320"/>
        <v>29.546738999999995</v>
      </c>
      <c r="U736" s="311">
        <f t="shared" ca="1" si="321"/>
        <v>0</v>
      </c>
      <c r="V736" s="306">
        <f t="shared" ca="1" si="322"/>
        <v>1.2261726702942335</v>
      </c>
      <c r="W736" s="304">
        <f t="shared" ca="1" si="323"/>
        <v>26.599922154294504</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0.97023450674801559</v>
      </c>
      <c r="AH736" s="304">
        <f t="shared" ca="1" si="347"/>
        <v>-8.8315829510246306</v>
      </c>
    </row>
    <row r="737" spans="1:34" x14ac:dyDescent="0.2">
      <c r="A737" s="347">
        <f t="shared" ca="1" si="325"/>
        <v>1E-4</v>
      </c>
      <c r="B737" s="304">
        <f t="shared" ca="1" si="326"/>
        <v>32.634900000001331</v>
      </c>
      <c r="D737" s="306">
        <f t="shared" ca="1" si="327"/>
        <v>-0.36063654188741329</v>
      </c>
      <c r="E737" s="307">
        <f t="shared" ca="1" si="328"/>
        <v>-0.98575765341569266</v>
      </c>
      <c r="F737" s="304">
        <f t="shared" ca="1" si="329"/>
        <v>1.0496555942842036</v>
      </c>
      <c r="G737" s="306">
        <f t="shared" ca="1" si="330"/>
        <v>4.2103575564414379</v>
      </c>
      <c r="H737" s="307">
        <f t="shared" ca="1" si="331"/>
        <v>-103.02219801081131</v>
      </c>
      <c r="I737" s="304">
        <f t="shared" ca="1" si="332"/>
        <v>103.10819750985804</v>
      </c>
      <c r="J737" s="306">
        <f t="shared" ca="1" si="333"/>
        <v>368.11247718340587</v>
      </c>
      <c r="K737" s="307">
        <f t="shared" ca="1" si="334"/>
        <v>-9.5785411924430139</v>
      </c>
      <c r="L737" s="304">
        <f t="shared" ca="1" si="319"/>
        <v>368.23707622872365</v>
      </c>
      <c r="M737" s="306">
        <f t="shared" ca="1" si="335"/>
        <v>-1.5299506071811113</v>
      </c>
      <c r="N737" s="304">
        <f t="shared" ca="1" si="336"/>
        <v>-87.659712654955385</v>
      </c>
      <c r="P737" s="310">
        <f t="shared" ca="1" si="337"/>
        <v>23</v>
      </c>
      <c r="Q737" s="304">
        <f t="shared" ca="1" si="338"/>
        <v>0</v>
      </c>
      <c r="R737" s="306">
        <f t="shared" ca="1" si="339"/>
        <v>0</v>
      </c>
      <c r="S737" s="307">
        <f t="shared" ca="1" si="340"/>
        <v>3.0118999999999994</v>
      </c>
      <c r="T737" s="304">
        <f t="shared" ca="1" si="320"/>
        <v>29.546738999999995</v>
      </c>
      <c r="U737" s="311">
        <f t="shared" ca="1" si="321"/>
        <v>0</v>
      </c>
      <c r="V737" s="306">
        <f t="shared" ca="1" si="322"/>
        <v>1.2261739335246058</v>
      </c>
      <c r="W737" s="304">
        <f t="shared" ca="1" si="323"/>
        <v>26.599999617283665</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0.97020894303671135</v>
      </c>
      <c r="AH737" s="304">
        <f t="shared" ca="1" si="347"/>
        <v>-8.8316086703723595</v>
      </c>
    </row>
    <row r="738" spans="1:34" x14ac:dyDescent="0.2">
      <c r="A738" s="347">
        <f t="shared" ca="1" si="325"/>
        <v>1E-4</v>
      </c>
      <c r="B738" s="304">
        <f t="shared" ca="1" si="326"/>
        <v>32.635000000001334</v>
      </c>
      <c r="D738" s="306">
        <f t="shared" ca="1" si="327"/>
        <v>-0.36063416377124929</v>
      </c>
      <c r="E738" s="307">
        <f t="shared" ca="1" si="328"/>
        <v>-0.9857318157779833</v>
      </c>
      <c r="F738" s="304">
        <f t="shared" ca="1" si="329"/>
        <v>1.0496305124737697</v>
      </c>
      <c r="G738" s="306">
        <f t="shared" ca="1" si="330"/>
        <v>4.2103214930250612</v>
      </c>
      <c r="H738" s="307">
        <f t="shared" ca="1" si="331"/>
        <v>-103.02229658399288</v>
      </c>
      <c r="I738" s="304">
        <f t="shared" ca="1" si="332"/>
        <v>103.10829452820379</v>
      </c>
      <c r="J738" s="306">
        <f t="shared" ca="1" si="333"/>
        <v>368.11247718340587</v>
      </c>
      <c r="K738" s="307">
        <f t="shared" ca="1" si="334"/>
        <v>-9.5888434171727539</v>
      </c>
      <c r="L738" s="304">
        <f t="shared" ca="1" si="319"/>
        <v>368.23734435304436</v>
      </c>
      <c r="M738" s="306">
        <f t="shared" ca="1" si="335"/>
        <v>-1.5299509956902047</v>
      </c>
      <c r="N738" s="304">
        <f t="shared" ca="1" si="336"/>
        <v>-87.659734914886727</v>
      </c>
      <c r="P738" s="310">
        <f t="shared" ca="1" si="337"/>
        <v>23</v>
      </c>
      <c r="Q738" s="304">
        <f t="shared" ca="1" si="338"/>
        <v>0</v>
      </c>
      <c r="R738" s="306">
        <f t="shared" ca="1" si="339"/>
        <v>0</v>
      </c>
      <c r="S738" s="307">
        <f t="shared" ca="1" si="340"/>
        <v>3.0118999999999994</v>
      </c>
      <c r="T738" s="304">
        <f t="shared" ca="1" si="320"/>
        <v>29.546738999999995</v>
      </c>
      <c r="U738" s="311">
        <f t="shared" ca="1" si="321"/>
        <v>0</v>
      </c>
      <c r="V738" s="306">
        <f t="shared" ca="1" si="322"/>
        <v>1.2261751967574883</v>
      </c>
      <c r="W738" s="304">
        <f t="shared" ca="1" si="323"/>
        <v>26.600077079158542</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0.97018337969225676</v>
      </c>
      <c r="AH738" s="304">
        <f t="shared" ca="1" si="347"/>
        <v>-8.8316343893501337</v>
      </c>
    </row>
    <row r="739" spans="1:34" x14ac:dyDescent="0.2">
      <c r="A739" s="347">
        <f t="shared" ca="1" si="325"/>
        <v>1E-4</v>
      </c>
      <c r="B739" s="304">
        <f t="shared" ca="1" si="326"/>
        <v>32.635100000001337</v>
      </c>
      <c r="D739" s="306">
        <f t="shared" ca="1" si="327"/>
        <v>-0.36063178565577209</v>
      </c>
      <c r="E739" s="307">
        <f t="shared" ca="1" si="328"/>
        <v>-0.98570597851190556</v>
      </c>
      <c r="F739" s="304">
        <f t="shared" ca="1" si="329"/>
        <v>1.0496054310546339</v>
      </c>
      <c r="G739" s="306">
        <f t="shared" ca="1" si="330"/>
        <v>4.210285429846496</v>
      </c>
      <c r="H739" s="307">
        <f t="shared" ca="1" si="331"/>
        <v>-103.02239515459074</v>
      </c>
      <c r="I739" s="304">
        <f t="shared" ca="1" si="332"/>
        <v>103.10839154399325</v>
      </c>
      <c r="J739" s="306">
        <f t="shared" ca="1" si="333"/>
        <v>368.11247718340587</v>
      </c>
      <c r="K739" s="307">
        <f t="shared" ca="1" si="334"/>
        <v>-9.5991456517596827</v>
      </c>
      <c r="L739" s="304">
        <f t="shared" ca="1" si="319"/>
        <v>368.2376127656533</v>
      </c>
      <c r="M739" s="306">
        <f t="shared" ca="1" si="335"/>
        <v>-1.529951384195239</v>
      </c>
      <c r="N739" s="304">
        <f t="shared" ca="1" si="336"/>
        <v>-87.659757174585522</v>
      </c>
      <c r="P739" s="310">
        <f t="shared" ca="1" si="337"/>
        <v>23</v>
      </c>
      <c r="Q739" s="304">
        <f t="shared" ca="1" si="338"/>
        <v>0</v>
      </c>
      <c r="R739" s="306">
        <f t="shared" ca="1" si="339"/>
        <v>0</v>
      </c>
      <c r="S739" s="307">
        <f t="shared" ca="1" si="340"/>
        <v>3.0118999999999994</v>
      </c>
      <c r="T739" s="304">
        <f t="shared" ca="1" si="320"/>
        <v>29.546738999999995</v>
      </c>
      <c r="U739" s="311">
        <f t="shared" ca="1" si="321"/>
        <v>0</v>
      </c>
      <c r="V739" s="306">
        <f t="shared" ca="1" si="322"/>
        <v>1.2261764599928817</v>
      </c>
      <c r="W739" s="304">
        <f t="shared" ca="1" si="323"/>
        <v>26.600154539919195</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0.9701578167146554</v>
      </c>
      <c r="AH739" s="304">
        <f t="shared" ca="1" si="347"/>
        <v>-8.8316601079579495</v>
      </c>
    </row>
    <row r="740" spans="1:34" x14ac:dyDescent="0.2">
      <c r="A740" s="347">
        <f t="shared" ca="1" si="325"/>
        <v>1E-4</v>
      </c>
      <c r="B740" s="304">
        <f t="shared" ca="1" si="326"/>
        <v>32.63520000000134</v>
      </c>
      <c r="D740" s="306">
        <f t="shared" ca="1" si="327"/>
        <v>-0.36062940754098483</v>
      </c>
      <c r="E740" s="307">
        <f t="shared" ca="1" si="328"/>
        <v>-0.98568014161743811</v>
      </c>
      <c r="F740" s="304">
        <f t="shared" ca="1" si="329"/>
        <v>1.0495803500267784</v>
      </c>
      <c r="G740" s="306">
        <f t="shared" ca="1" si="330"/>
        <v>4.2102493669057415</v>
      </c>
      <c r="H740" s="307">
        <f t="shared" ca="1" si="331"/>
        <v>-103.02249372260491</v>
      </c>
      <c r="I740" s="304">
        <f t="shared" ca="1" si="332"/>
        <v>103.10848855722645</v>
      </c>
      <c r="J740" s="306">
        <f t="shared" ca="1" si="333"/>
        <v>368.11247718340587</v>
      </c>
      <c r="K740" s="307">
        <f t="shared" ca="1" si="334"/>
        <v>-9.6094478962035428</v>
      </c>
      <c r="L740" s="304">
        <f t="shared" ca="1" si="319"/>
        <v>368.23788146655062</v>
      </c>
      <c r="M740" s="306">
        <f t="shared" ca="1" si="335"/>
        <v>-1.5299517726962149</v>
      </c>
      <c r="N740" s="304">
        <f t="shared" ca="1" si="336"/>
        <v>-87.659779434051771</v>
      </c>
      <c r="P740" s="310">
        <f t="shared" ca="1" si="337"/>
        <v>23</v>
      </c>
      <c r="Q740" s="304">
        <f t="shared" ca="1" si="338"/>
        <v>0</v>
      </c>
      <c r="R740" s="306">
        <f t="shared" ca="1" si="339"/>
        <v>0</v>
      </c>
      <c r="S740" s="307">
        <f t="shared" ca="1" si="340"/>
        <v>3.0118999999999994</v>
      </c>
      <c r="T740" s="304">
        <f t="shared" ca="1" si="320"/>
        <v>29.546738999999995</v>
      </c>
      <c r="U740" s="311">
        <f t="shared" ca="1" si="321"/>
        <v>0</v>
      </c>
      <c r="V740" s="306">
        <f t="shared" ca="1" si="322"/>
        <v>1.2261777232307862</v>
      </c>
      <c r="W740" s="304">
        <f t="shared" ca="1" si="323"/>
        <v>26.600231999565608</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0.97013225410389126</v>
      </c>
      <c r="AH740" s="304">
        <f t="shared" ca="1" si="347"/>
        <v>-8.8316858261958231</v>
      </c>
    </row>
    <row r="741" spans="1:34" x14ac:dyDescent="0.2">
      <c r="A741" s="347">
        <f t="shared" ca="1" si="325"/>
        <v>1E-4</v>
      </c>
      <c r="B741" s="304">
        <f t="shared" ca="1" si="326"/>
        <v>32.635300000001344</v>
      </c>
      <c r="D741" s="306">
        <f t="shared" ca="1" si="327"/>
        <v>-0.36062702942688429</v>
      </c>
      <c r="E741" s="307">
        <f t="shared" ca="1" si="328"/>
        <v>-0.98565430509458984</v>
      </c>
      <c r="F741" s="304">
        <f t="shared" ca="1" si="329"/>
        <v>1.0495552693902106</v>
      </c>
      <c r="G741" s="306">
        <f t="shared" ca="1" si="330"/>
        <v>4.2102133042027985</v>
      </c>
      <c r="H741" s="307">
        <f t="shared" ca="1" si="331"/>
        <v>-103.02259228803541</v>
      </c>
      <c r="I741" s="304">
        <f t="shared" ca="1" si="332"/>
        <v>103.10858556790342</v>
      </c>
      <c r="J741" s="306">
        <f t="shared" ca="1" si="333"/>
        <v>368.11247718340587</v>
      </c>
      <c r="K741" s="307">
        <f t="shared" ca="1" si="334"/>
        <v>-9.6197501505040748</v>
      </c>
      <c r="L741" s="304">
        <f t="shared" ca="1" si="319"/>
        <v>368.2381504557365</v>
      </c>
      <c r="M741" s="306">
        <f t="shared" ca="1" si="335"/>
        <v>-1.5299521611931317</v>
      </c>
      <c r="N741" s="304">
        <f t="shared" ca="1" si="336"/>
        <v>-87.659801693285459</v>
      </c>
      <c r="P741" s="310">
        <f t="shared" ca="1" si="337"/>
        <v>23</v>
      </c>
      <c r="Q741" s="304">
        <f t="shared" ca="1" si="338"/>
        <v>0</v>
      </c>
      <c r="R741" s="306">
        <f t="shared" ca="1" si="339"/>
        <v>0</v>
      </c>
      <c r="S741" s="307">
        <f t="shared" ca="1" si="340"/>
        <v>3.0118999999999994</v>
      </c>
      <c r="T741" s="304">
        <f t="shared" ca="1" si="320"/>
        <v>29.546738999999995</v>
      </c>
      <c r="U741" s="311">
        <f t="shared" ca="1" si="321"/>
        <v>0</v>
      </c>
      <c r="V741" s="306">
        <f t="shared" ca="1" si="322"/>
        <v>1.2261789864712012</v>
      </c>
      <c r="W741" s="304">
        <f t="shared" ca="1" si="323"/>
        <v>26.600309458097779</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0.97010669185996612</v>
      </c>
      <c r="AH741" s="304">
        <f t="shared" ca="1" si="347"/>
        <v>-8.8317115440637508</v>
      </c>
    </row>
    <row r="742" spans="1:34" x14ac:dyDescent="0.2">
      <c r="A742" s="347">
        <f t="shared" ca="1" si="325"/>
        <v>1E-4</v>
      </c>
      <c r="B742" s="304">
        <f t="shared" ca="1" si="326"/>
        <v>32.635400000001347</v>
      </c>
      <c r="D742" s="306">
        <f t="shared" ca="1" si="327"/>
        <v>-0.36062465131347521</v>
      </c>
      <c r="E742" s="307">
        <f t="shared" ca="1" si="328"/>
        <v>-0.98562846894335721</v>
      </c>
      <c r="F742" s="304">
        <f t="shared" ca="1" si="329"/>
        <v>1.0495301891449298</v>
      </c>
      <c r="G742" s="306">
        <f t="shared" ca="1" si="330"/>
        <v>4.2101772417376671</v>
      </c>
      <c r="H742" s="307">
        <f t="shared" ca="1" si="331"/>
        <v>-103.02269085088231</v>
      </c>
      <c r="I742" s="304">
        <f t="shared" ca="1" si="332"/>
        <v>103.10868257602419</v>
      </c>
      <c r="J742" s="306">
        <f t="shared" ca="1" si="333"/>
        <v>368.11247718340587</v>
      </c>
      <c r="K742" s="307">
        <f t="shared" ca="1" si="334"/>
        <v>-9.6300524146610211</v>
      </c>
      <c r="L742" s="304">
        <f t="shared" ca="1" si="319"/>
        <v>368.23841973321123</v>
      </c>
      <c r="M742" s="306">
        <f t="shared" ca="1" si="335"/>
        <v>-1.52995254968599</v>
      </c>
      <c r="N742" s="304">
        <f t="shared" ca="1" si="336"/>
        <v>-87.659823952286615</v>
      </c>
      <c r="P742" s="310">
        <f t="shared" ca="1" si="337"/>
        <v>23</v>
      </c>
      <c r="Q742" s="304">
        <f t="shared" ca="1" si="338"/>
        <v>0</v>
      </c>
      <c r="R742" s="306">
        <f t="shared" ca="1" si="339"/>
        <v>0</v>
      </c>
      <c r="S742" s="307">
        <f t="shared" ca="1" si="340"/>
        <v>3.0118999999999994</v>
      </c>
      <c r="T742" s="304">
        <f t="shared" ca="1" si="320"/>
        <v>29.546738999999995</v>
      </c>
      <c r="U742" s="311">
        <f t="shared" ca="1" si="321"/>
        <v>0</v>
      </c>
      <c r="V742" s="306">
        <f t="shared" ca="1" si="322"/>
        <v>1.2261802497141265</v>
      </c>
      <c r="W742" s="304">
        <f t="shared" ca="1" si="323"/>
        <v>26.600386915515731</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0.97008112998288354</v>
      </c>
      <c r="AH742" s="304">
        <f t="shared" ca="1" si="347"/>
        <v>-8.8317372615617327</v>
      </c>
    </row>
    <row r="743" spans="1:34" x14ac:dyDescent="0.2">
      <c r="A743" s="347">
        <f t="shared" ca="1" si="325"/>
        <v>1E-4</v>
      </c>
      <c r="B743" s="304">
        <f t="shared" ca="1" si="326"/>
        <v>32.63550000000135</v>
      </c>
      <c r="D743" s="306">
        <f t="shared" ca="1" si="327"/>
        <v>-0.36062227320075452</v>
      </c>
      <c r="E743" s="307">
        <f t="shared" ca="1" si="328"/>
        <v>-0.98560263316373486</v>
      </c>
      <c r="F743" s="304">
        <f t="shared" ca="1" si="329"/>
        <v>1.0495051092909302</v>
      </c>
      <c r="G743" s="306">
        <f t="shared" ca="1" si="330"/>
        <v>4.2101411795103472</v>
      </c>
      <c r="H743" s="307">
        <f t="shared" ca="1" si="331"/>
        <v>-103.02278941114562</v>
      </c>
      <c r="I743" s="304">
        <f t="shared" ca="1" si="332"/>
        <v>103.10877958158882</v>
      </c>
      <c r="J743" s="306">
        <f t="shared" ca="1" si="333"/>
        <v>368.11247718340587</v>
      </c>
      <c r="K743" s="307">
        <f t="shared" ca="1" si="334"/>
        <v>-9.6403546886741225</v>
      </c>
      <c r="L743" s="304">
        <f t="shared" ca="1" si="319"/>
        <v>368.23868929897486</v>
      </c>
      <c r="M743" s="306">
        <f t="shared" ca="1" si="335"/>
        <v>-1.5299529381747896</v>
      </c>
      <c r="N743" s="304">
        <f t="shared" ca="1" si="336"/>
        <v>-87.659846211055211</v>
      </c>
      <c r="P743" s="310">
        <f t="shared" ca="1" si="337"/>
        <v>23</v>
      </c>
      <c r="Q743" s="304">
        <f t="shared" ca="1" si="338"/>
        <v>0</v>
      </c>
      <c r="R743" s="306">
        <f t="shared" ca="1" si="339"/>
        <v>0</v>
      </c>
      <c r="S743" s="307">
        <f t="shared" ca="1" si="340"/>
        <v>3.0118999999999994</v>
      </c>
      <c r="T743" s="304">
        <f t="shared" ca="1" si="320"/>
        <v>29.546738999999995</v>
      </c>
      <c r="U743" s="311">
        <f t="shared" ca="1" si="321"/>
        <v>0</v>
      </c>
      <c r="V743" s="306">
        <f t="shared" ca="1" si="322"/>
        <v>1.2261815129595628</v>
      </c>
      <c r="W743" s="304">
        <f t="shared" ca="1" si="323"/>
        <v>26.600464371819481</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0.97005556847263463</v>
      </c>
      <c r="AH743" s="304">
        <f t="shared" ca="1" si="347"/>
        <v>-8.8317629786897758</v>
      </c>
    </row>
    <row r="744" spans="1:34" x14ac:dyDescent="0.2">
      <c r="A744" s="347">
        <f t="shared" ca="1" si="325"/>
        <v>1E-4</v>
      </c>
      <c r="B744" s="304">
        <f t="shared" ca="1" si="326"/>
        <v>32.635600000001354</v>
      </c>
      <c r="D744" s="306">
        <f t="shared" ca="1" si="327"/>
        <v>-0.36061989508872527</v>
      </c>
      <c r="E744" s="307">
        <f t="shared" ca="1" si="328"/>
        <v>-0.98557679775571749</v>
      </c>
      <c r="F744" s="304">
        <f t="shared" ca="1" si="329"/>
        <v>1.0494800298282085</v>
      </c>
      <c r="G744" s="306">
        <f t="shared" ca="1" si="330"/>
        <v>4.2101051175208379</v>
      </c>
      <c r="H744" s="307">
        <f t="shared" ca="1" si="331"/>
        <v>-103.0228879688254</v>
      </c>
      <c r="I744" s="304">
        <f t="shared" ca="1" si="332"/>
        <v>103.10887658459734</v>
      </c>
      <c r="J744" s="306">
        <f t="shared" ca="1" si="333"/>
        <v>368.11247718340587</v>
      </c>
      <c r="K744" s="307">
        <f t="shared" ca="1" si="334"/>
        <v>-9.6506569725431213</v>
      </c>
      <c r="L744" s="304">
        <f t="shared" ca="1" si="319"/>
        <v>368.23895915302774</v>
      </c>
      <c r="M744" s="306">
        <f t="shared" ca="1" si="335"/>
        <v>-1.5299533266595307</v>
      </c>
      <c r="N744" s="304">
        <f t="shared" ca="1" si="336"/>
        <v>-87.659868469591288</v>
      </c>
      <c r="P744" s="310">
        <f t="shared" ca="1" si="337"/>
        <v>23</v>
      </c>
      <c r="Q744" s="304">
        <f t="shared" ca="1" si="338"/>
        <v>0</v>
      </c>
      <c r="R744" s="306">
        <f t="shared" ca="1" si="339"/>
        <v>0</v>
      </c>
      <c r="S744" s="307">
        <f t="shared" ca="1" si="340"/>
        <v>3.0118999999999994</v>
      </c>
      <c r="T744" s="304">
        <f t="shared" ca="1" si="320"/>
        <v>29.546738999999995</v>
      </c>
      <c r="U744" s="311">
        <f t="shared" ca="1" si="321"/>
        <v>0</v>
      </c>
      <c r="V744" s="306">
        <f t="shared" ca="1" si="322"/>
        <v>1.2261827762075093</v>
      </c>
      <c r="W744" s="304">
        <f t="shared" ca="1" si="323"/>
        <v>26.600541827009035</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0.9700300073292123</v>
      </c>
      <c r="AH744" s="304">
        <f t="shared" ca="1" si="347"/>
        <v>-8.8317886954478855</v>
      </c>
    </row>
    <row r="745" spans="1:34" x14ac:dyDescent="0.2">
      <c r="A745" s="347">
        <f t="shared" ca="1" si="325"/>
        <v>1E-4</v>
      </c>
      <c r="B745" s="304">
        <f t="shared" ca="1" si="326"/>
        <v>32.635700000001357</v>
      </c>
      <c r="D745" s="306">
        <f t="shared" ca="1" si="327"/>
        <v>-0.36061751697738631</v>
      </c>
      <c r="E745" s="307">
        <f t="shared" ca="1" si="328"/>
        <v>-0.98555096271930154</v>
      </c>
      <c r="F745" s="304">
        <f t="shared" ca="1" si="329"/>
        <v>1.0494549507567619</v>
      </c>
      <c r="G745" s="306">
        <f t="shared" ca="1" si="330"/>
        <v>4.2100690557691403</v>
      </c>
      <c r="H745" s="307">
        <f t="shared" ca="1" si="331"/>
        <v>-103.02298652392167</v>
      </c>
      <c r="I745" s="304">
        <f t="shared" ca="1" si="332"/>
        <v>103.10897358504977</v>
      </c>
      <c r="J745" s="306">
        <f t="shared" ca="1" si="333"/>
        <v>368.11247718340587</v>
      </c>
      <c r="K745" s="307">
        <f t="shared" ca="1" si="334"/>
        <v>-9.6609592662677581</v>
      </c>
      <c r="L745" s="304">
        <f t="shared" ca="1" si="319"/>
        <v>368.23922929536985</v>
      </c>
      <c r="M745" s="306">
        <f t="shared" ca="1" si="335"/>
        <v>-1.5299537151402132</v>
      </c>
      <c r="N745" s="304">
        <f t="shared" ca="1" si="336"/>
        <v>-87.659890727894819</v>
      </c>
      <c r="P745" s="310">
        <f t="shared" ca="1" si="337"/>
        <v>23</v>
      </c>
      <c r="Q745" s="304">
        <f t="shared" ca="1" si="338"/>
        <v>0</v>
      </c>
      <c r="R745" s="306">
        <f t="shared" ca="1" si="339"/>
        <v>0</v>
      </c>
      <c r="S745" s="307">
        <f t="shared" ca="1" si="340"/>
        <v>3.0118999999999994</v>
      </c>
      <c r="T745" s="304">
        <f t="shared" ca="1" si="320"/>
        <v>29.546738999999995</v>
      </c>
      <c r="U745" s="311">
        <f t="shared" ca="1" si="321"/>
        <v>0</v>
      </c>
      <c r="V745" s="306">
        <f t="shared" ca="1" si="322"/>
        <v>1.2261840394579666</v>
      </c>
      <c r="W745" s="304">
        <f t="shared" ca="1" si="323"/>
        <v>26.600619281084413</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0.97000444655261653</v>
      </c>
      <c r="AH745" s="304">
        <f t="shared" ca="1" si="347"/>
        <v>-8.8318144118360635</v>
      </c>
    </row>
    <row r="746" spans="1:34" x14ac:dyDescent="0.2">
      <c r="A746" s="347">
        <f t="shared" ca="1" si="325"/>
        <v>1E-4</v>
      </c>
      <c r="B746" s="304">
        <f t="shared" ca="1" si="326"/>
        <v>32.63580000000136</v>
      </c>
      <c r="D746" s="306">
        <f t="shared" ca="1" si="327"/>
        <v>-0.36061513886673874</v>
      </c>
      <c r="E746" s="307">
        <f t="shared" ca="1" si="328"/>
        <v>-0.98552512805448167</v>
      </c>
      <c r="F746" s="304">
        <f t="shared" ca="1" si="329"/>
        <v>1.049429872076586</v>
      </c>
      <c r="G746" s="306">
        <f t="shared" ca="1" si="330"/>
        <v>4.2100329942552532</v>
      </c>
      <c r="H746" s="307">
        <f t="shared" ca="1" si="331"/>
        <v>-103.02308507643448</v>
      </c>
      <c r="I746" s="304">
        <f t="shared" ca="1" si="332"/>
        <v>103.10907058294617</v>
      </c>
      <c r="J746" s="306">
        <f t="shared" ca="1" si="333"/>
        <v>368.11247718340587</v>
      </c>
      <c r="K746" s="307">
        <f t="shared" ca="1" si="334"/>
        <v>-9.6712615698477755</v>
      </c>
      <c r="L746" s="304">
        <f t="shared" ca="1" si="319"/>
        <v>368.23949972600161</v>
      </c>
      <c r="M746" s="306">
        <f t="shared" ca="1" si="335"/>
        <v>-1.5299541036168371</v>
      </c>
      <c r="N746" s="304">
        <f t="shared" ca="1" si="336"/>
        <v>-87.659912985965804</v>
      </c>
      <c r="P746" s="310">
        <f t="shared" ca="1" si="337"/>
        <v>23</v>
      </c>
      <c r="Q746" s="304">
        <f t="shared" ca="1" si="338"/>
        <v>0</v>
      </c>
      <c r="R746" s="306">
        <f t="shared" ca="1" si="339"/>
        <v>0</v>
      </c>
      <c r="S746" s="307">
        <f t="shared" ca="1" si="340"/>
        <v>3.0118999999999994</v>
      </c>
      <c r="T746" s="304">
        <f t="shared" ca="1" si="320"/>
        <v>29.546738999999995</v>
      </c>
      <c r="U746" s="311">
        <f t="shared" ca="1" si="321"/>
        <v>0</v>
      </c>
      <c r="V746" s="306">
        <f t="shared" ca="1" si="322"/>
        <v>1.2261853027109344</v>
      </c>
      <c r="W746" s="304">
        <f t="shared" ca="1" si="323"/>
        <v>26.600696734045609</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0.969978886142842</v>
      </c>
      <c r="AH746" s="304">
        <f t="shared" ca="1" si="347"/>
        <v>-8.831840127854317</v>
      </c>
    </row>
    <row r="747" spans="1:34" x14ac:dyDescent="0.2">
      <c r="A747" s="347">
        <f t="shared" ca="1" si="325"/>
        <v>1E-4</v>
      </c>
      <c r="B747" s="304">
        <f t="shared" ca="1" si="326"/>
        <v>32.635900000001364</v>
      </c>
      <c r="D747" s="306">
        <f t="shared" ca="1" si="327"/>
        <v>-0.36061276075678311</v>
      </c>
      <c r="E747" s="307">
        <f t="shared" ca="1" si="328"/>
        <v>-0.98549929376125966</v>
      </c>
      <c r="F747" s="304">
        <f t="shared" ca="1" si="329"/>
        <v>1.0494047937876834</v>
      </c>
      <c r="G747" s="306">
        <f t="shared" ca="1" si="330"/>
        <v>4.2099969329791778</v>
      </c>
      <c r="H747" s="307">
        <f t="shared" ca="1" si="331"/>
        <v>-103.02318362636386</v>
      </c>
      <c r="I747" s="304">
        <f t="shared" ca="1" si="332"/>
        <v>103.10916757828656</v>
      </c>
      <c r="J747" s="306">
        <f t="shared" ca="1" si="333"/>
        <v>368.11247718340587</v>
      </c>
      <c r="K747" s="307">
        <f t="shared" ca="1" si="334"/>
        <v>-9.6815638832829158</v>
      </c>
      <c r="L747" s="304">
        <f t="shared" ca="1" si="319"/>
        <v>368.23977044492301</v>
      </c>
      <c r="M747" s="306">
        <f t="shared" ca="1" si="335"/>
        <v>-1.529954492089403</v>
      </c>
      <c r="N747" s="304">
        <f t="shared" ca="1" si="336"/>
        <v>-87.659935243804284</v>
      </c>
      <c r="P747" s="310">
        <f t="shared" ca="1" si="337"/>
        <v>23</v>
      </c>
      <c r="Q747" s="304">
        <f t="shared" ca="1" si="338"/>
        <v>0</v>
      </c>
      <c r="R747" s="306">
        <f t="shared" ca="1" si="339"/>
        <v>0</v>
      </c>
      <c r="S747" s="307">
        <f t="shared" ca="1" si="340"/>
        <v>3.0118999999999994</v>
      </c>
      <c r="T747" s="304">
        <f t="shared" ca="1" si="320"/>
        <v>29.546738999999995</v>
      </c>
      <c r="U747" s="311">
        <f t="shared" ca="1" si="321"/>
        <v>0</v>
      </c>
      <c r="V747" s="306">
        <f t="shared" ca="1" si="322"/>
        <v>1.2261865659664124</v>
      </c>
      <c r="W747" s="304">
        <f t="shared" ca="1" si="323"/>
        <v>26.600774185892636</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0.96995332609988694</v>
      </c>
      <c r="AH747" s="304">
        <f t="shared" ca="1" si="347"/>
        <v>-8.8318658435026443</v>
      </c>
    </row>
    <row r="748" spans="1:34" x14ac:dyDescent="0.2">
      <c r="A748" s="347">
        <f t="shared" ca="1" si="325"/>
        <v>1E-4</v>
      </c>
      <c r="B748" s="304">
        <f t="shared" ca="1" si="326"/>
        <v>32.636000000001367</v>
      </c>
      <c r="D748" s="306">
        <f t="shared" ca="1" si="327"/>
        <v>-0.36061038264751644</v>
      </c>
      <c r="E748" s="307">
        <f t="shared" ca="1" si="328"/>
        <v>-0.98547345983963019</v>
      </c>
      <c r="F748" s="304">
        <f t="shared" ca="1" si="329"/>
        <v>1.0493797158900486</v>
      </c>
      <c r="G748" s="306">
        <f t="shared" ca="1" si="330"/>
        <v>4.209960871940913</v>
      </c>
      <c r="H748" s="307">
        <f t="shared" ca="1" si="331"/>
        <v>-103.02328217370984</v>
      </c>
      <c r="I748" s="304">
        <f t="shared" ca="1" si="332"/>
        <v>103.10926457107098</v>
      </c>
      <c r="J748" s="306">
        <f t="shared" ca="1" si="333"/>
        <v>368.11247718340587</v>
      </c>
      <c r="K748" s="307">
        <f t="shared" ca="1" si="334"/>
        <v>-9.6918662065729198</v>
      </c>
      <c r="L748" s="304">
        <f t="shared" ca="1" si="319"/>
        <v>368.24004145213439</v>
      </c>
      <c r="M748" s="306">
        <f t="shared" ca="1" si="335"/>
        <v>-1.5299548805579102</v>
      </c>
      <c r="N748" s="304">
        <f t="shared" ca="1" si="336"/>
        <v>-87.659957501410219</v>
      </c>
      <c r="P748" s="310">
        <f t="shared" ca="1" si="337"/>
        <v>23</v>
      </c>
      <c r="Q748" s="304">
        <f t="shared" ca="1" si="338"/>
        <v>0</v>
      </c>
      <c r="R748" s="306">
        <f t="shared" ca="1" si="339"/>
        <v>0</v>
      </c>
      <c r="S748" s="307">
        <f t="shared" ca="1" si="340"/>
        <v>3.0118999999999994</v>
      </c>
      <c r="T748" s="304">
        <f t="shared" ca="1" si="320"/>
        <v>29.546738999999995</v>
      </c>
      <c r="U748" s="311">
        <f t="shared" ca="1" si="321"/>
        <v>0</v>
      </c>
      <c r="V748" s="306">
        <f t="shared" ca="1" si="322"/>
        <v>1.2261878292244011</v>
      </c>
      <c r="W748" s="304">
        <f t="shared" ca="1" si="323"/>
        <v>26.600851636625521</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0.96992776642375311</v>
      </c>
      <c r="AH748" s="304">
        <f t="shared" ca="1" si="347"/>
        <v>-8.8318915587810487</v>
      </c>
    </row>
    <row r="749" spans="1:34" x14ac:dyDescent="0.2">
      <c r="A749" s="347">
        <f t="shared" ca="1" si="325"/>
        <v>1E-4</v>
      </c>
      <c r="B749" s="304">
        <f t="shared" ca="1" si="326"/>
        <v>32.63610000000137</v>
      </c>
      <c r="D749" s="306">
        <f t="shared" ca="1" si="327"/>
        <v>-0.3606080045389457</v>
      </c>
      <c r="E749" s="307">
        <f t="shared" ca="1" si="328"/>
        <v>-0.98544762628958438</v>
      </c>
      <c r="F749" s="304">
        <f t="shared" ca="1" si="329"/>
        <v>1.0493546383836767</v>
      </c>
      <c r="G749" s="306">
        <f t="shared" ca="1" si="330"/>
        <v>4.2099248111404588</v>
      </c>
      <c r="H749" s="307">
        <f t="shared" ca="1" si="331"/>
        <v>-103.02338071847247</v>
      </c>
      <c r="I749" s="304">
        <f t="shared" ca="1" si="332"/>
        <v>103.10936156129948</v>
      </c>
      <c r="J749" s="306">
        <f t="shared" ca="1" si="333"/>
        <v>368.11247718340587</v>
      </c>
      <c r="K749" s="307">
        <f t="shared" ca="1" si="334"/>
        <v>-9.7021685397175297</v>
      </c>
      <c r="L749" s="304">
        <f t="shared" ca="1" si="319"/>
        <v>368.24031274763576</v>
      </c>
      <c r="M749" s="306">
        <f t="shared" ca="1" si="335"/>
        <v>-1.5299552690223592</v>
      </c>
      <c r="N749" s="304">
        <f t="shared" ca="1" si="336"/>
        <v>-87.659979758783649</v>
      </c>
      <c r="P749" s="310">
        <f t="shared" ca="1" si="337"/>
        <v>23</v>
      </c>
      <c r="Q749" s="304">
        <f t="shared" ca="1" si="338"/>
        <v>0</v>
      </c>
      <c r="R749" s="306">
        <f t="shared" ca="1" si="339"/>
        <v>0</v>
      </c>
      <c r="S749" s="307">
        <f t="shared" ca="1" si="340"/>
        <v>3.0118999999999994</v>
      </c>
      <c r="T749" s="304">
        <f t="shared" ca="1" si="320"/>
        <v>29.546738999999995</v>
      </c>
      <c r="U749" s="311">
        <f t="shared" ca="1" si="321"/>
        <v>0</v>
      </c>
      <c r="V749" s="306">
        <f t="shared" ca="1" si="322"/>
        <v>1.2261890924849002</v>
      </c>
      <c r="W749" s="304">
        <f t="shared" ca="1" si="323"/>
        <v>26.60092908624426</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0.96990220711442277</v>
      </c>
      <c r="AH749" s="304">
        <f t="shared" ca="1" si="347"/>
        <v>-8.831917273689541</v>
      </c>
    </row>
    <row r="750" spans="1:34" x14ac:dyDescent="0.2">
      <c r="A750" s="347">
        <f t="shared" ca="1" si="325"/>
        <v>1E-4</v>
      </c>
      <c r="B750" s="304">
        <f t="shared" ca="1" si="326"/>
        <v>32.636200000001374</v>
      </c>
      <c r="D750" s="306">
        <f t="shared" ca="1" si="327"/>
        <v>-0.36060562643106575</v>
      </c>
      <c r="E750" s="307">
        <f t="shared" ca="1" si="328"/>
        <v>-0.98542179311112577</v>
      </c>
      <c r="F750" s="304">
        <f t="shared" ca="1" si="329"/>
        <v>1.0493295612685691</v>
      </c>
      <c r="G750" s="306">
        <f t="shared" ca="1" si="330"/>
        <v>4.2098887505778153</v>
      </c>
      <c r="H750" s="307">
        <f t="shared" ca="1" si="331"/>
        <v>-103.02347926065178</v>
      </c>
      <c r="I750" s="304">
        <f t="shared" ca="1" si="332"/>
        <v>103.10945854897207</v>
      </c>
      <c r="J750" s="306">
        <f t="shared" ca="1" si="333"/>
        <v>368.11247718340587</v>
      </c>
      <c r="K750" s="307">
        <f t="shared" ca="1" si="334"/>
        <v>-9.7124708827164863</v>
      </c>
      <c r="L750" s="304">
        <f t="shared" ca="1" si="319"/>
        <v>368.2405843314275</v>
      </c>
      <c r="M750" s="306">
        <f t="shared" ca="1" si="335"/>
        <v>-1.5299556574827502</v>
      </c>
      <c r="N750" s="304">
        <f t="shared" ca="1" si="336"/>
        <v>-87.660002015924547</v>
      </c>
      <c r="P750" s="310">
        <f t="shared" ca="1" si="337"/>
        <v>23</v>
      </c>
      <c r="Q750" s="304">
        <f t="shared" ca="1" si="338"/>
        <v>0</v>
      </c>
      <c r="R750" s="306">
        <f t="shared" ca="1" si="339"/>
        <v>0</v>
      </c>
      <c r="S750" s="307">
        <f t="shared" ca="1" si="340"/>
        <v>3.0118999999999994</v>
      </c>
      <c r="T750" s="304">
        <f t="shared" ca="1" si="320"/>
        <v>29.546738999999995</v>
      </c>
      <c r="U750" s="311">
        <f t="shared" ca="1" si="321"/>
        <v>0</v>
      </c>
      <c r="V750" s="306">
        <f t="shared" ca="1" si="322"/>
        <v>1.2261903557479101</v>
      </c>
      <c r="W750" s="304">
        <f t="shared" ca="1" si="323"/>
        <v>26.601006534748873</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0.96987664817190655</v>
      </c>
      <c r="AH750" s="304">
        <f t="shared" ca="1" si="347"/>
        <v>-8.8319429882281177</v>
      </c>
    </row>
    <row r="751" spans="1:34" x14ac:dyDescent="0.2">
      <c r="A751" s="347">
        <f t="shared" ca="1" si="325"/>
        <v>1E-4</v>
      </c>
      <c r="B751" s="304">
        <f t="shared" ca="1" si="326"/>
        <v>32.636300000001377</v>
      </c>
      <c r="D751" s="306">
        <f t="shared" ca="1" si="327"/>
        <v>-0.36060324832387758</v>
      </c>
      <c r="E751" s="307">
        <f t="shared" ca="1" si="328"/>
        <v>-0.98539596030424548</v>
      </c>
      <c r="F751" s="304">
        <f t="shared" ca="1" si="329"/>
        <v>1.0493044845447188</v>
      </c>
      <c r="G751" s="306">
        <f t="shared" ca="1" si="330"/>
        <v>4.2098526902529834</v>
      </c>
      <c r="H751" s="307">
        <f t="shared" ca="1" si="331"/>
        <v>-103.02357780024781</v>
      </c>
      <c r="I751" s="304">
        <f t="shared" ca="1" si="332"/>
        <v>103.1095555340888</v>
      </c>
      <c r="J751" s="306">
        <f t="shared" ca="1" si="333"/>
        <v>368.11247718340587</v>
      </c>
      <c r="K751" s="307">
        <f t="shared" ca="1" si="334"/>
        <v>-9.722773235569532</v>
      </c>
      <c r="L751" s="304">
        <f t="shared" ca="1" si="319"/>
        <v>368.24085620350957</v>
      </c>
      <c r="M751" s="306">
        <f t="shared" ca="1" si="335"/>
        <v>-1.5299560459390829</v>
      </c>
      <c r="N751" s="304">
        <f t="shared" ca="1" si="336"/>
        <v>-87.660024272832942</v>
      </c>
      <c r="P751" s="310">
        <f t="shared" ca="1" si="337"/>
        <v>23</v>
      </c>
      <c r="Q751" s="304">
        <f t="shared" ca="1" si="338"/>
        <v>0</v>
      </c>
      <c r="R751" s="306">
        <f t="shared" ca="1" si="339"/>
        <v>0</v>
      </c>
      <c r="S751" s="307">
        <f t="shared" ca="1" si="340"/>
        <v>3.0118999999999994</v>
      </c>
      <c r="T751" s="304">
        <f t="shared" ca="1" si="320"/>
        <v>29.546738999999995</v>
      </c>
      <c r="U751" s="311">
        <f t="shared" ca="1" si="321"/>
        <v>0</v>
      </c>
      <c r="V751" s="306">
        <f t="shared" ca="1" si="322"/>
        <v>1.2261916190134297</v>
      </c>
      <c r="W751" s="304">
        <f t="shared" ca="1" si="323"/>
        <v>26.60108398213935</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0.96985108959619204</v>
      </c>
      <c r="AH751" s="304">
        <f t="shared" ca="1" si="347"/>
        <v>-8.8319687023967859</v>
      </c>
    </row>
    <row r="752" spans="1:34" x14ac:dyDescent="0.2">
      <c r="A752" s="347">
        <f t="shared" ca="1" si="325"/>
        <v>1E-4</v>
      </c>
      <c r="B752" s="304">
        <f t="shared" ca="1" si="326"/>
        <v>32.63640000000138</v>
      </c>
      <c r="D752" s="306">
        <f t="shared" ca="1" si="327"/>
        <v>-0.36060087021738391</v>
      </c>
      <c r="E752" s="307">
        <f t="shared" ca="1" si="328"/>
        <v>-0.98537012786894707</v>
      </c>
      <c r="F752" s="304">
        <f t="shared" ca="1" si="329"/>
        <v>1.0492794082121308</v>
      </c>
      <c r="G752" s="306">
        <f t="shared" ca="1" si="330"/>
        <v>4.2098166301659612</v>
      </c>
      <c r="H752" s="307">
        <f t="shared" ca="1" si="331"/>
        <v>-103.0236763372606</v>
      </c>
      <c r="I752" s="304">
        <f t="shared" ca="1" si="332"/>
        <v>103.10965251664972</v>
      </c>
      <c r="J752" s="306">
        <f t="shared" ca="1" si="333"/>
        <v>368.11247718340587</v>
      </c>
      <c r="K752" s="307">
        <f t="shared" ca="1" si="334"/>
        <v>-9.7330755982764074</v>
      </c>
      <c r="L752" s="304">
        <f t="shared" ca="1" si="319"/>
        <v>368.24112836388235</v>
      </c>
      <c r="M752" s="306">
        <f t="shared" ca="1" si="335"/>
        <v>-1.5299564343913574</v>
      </c>
      <c r="N752" s="304">
        <f t="shared" ca="1" si="336"/>
        <v>-87.660046529508818</v>
      </c>
      <c r="P752" s="310">
        <f t="shared" ca="1" si="337"/>
        <v>23</v>
      </c>
      <c r="Q752" s="304">
        <f t="shared" ca="1" si="338"/>
        <v>0</v>
      </c>
      <c r="R752" s="306">
        <f t="shared" ca="1" si="339"/>
        <v>0</v>
      </c>
      <c r="S752" s="307">
        <f t="shared" ca="1" si="340"/>
        <v>3.0118999999999994</v>
      </c>
      <c r="T752" s="304">
        <f t="shared" ca="1" si="320"/>
        <v>29.546738999999995</v>
      </c>
      <c r="U752" s="311">
        <f t="shared" ca="1" si="321"/>
        <v>0</v>
      </c>
      <c r="V752" s="306">
        <f t="shared" ca="1" si="322"/>
        <v>1.2261928822814601</v>
      </c>
      <c r="W752" s="304">
        <f t="shared" ca="1" si="323"/>
        <v>26.60116142841574</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0.96982553138728456</v>
      </c>
      <c r="AH752" s="304">
        <f t="shared" ca="1" si="347"/>
        <v>-8.8319944161955437</v>
      </c>
    </row>
    <row r="753" spans="1:34" x14ac:dyDescent="0.2">
      <c r="A753" s="347">
        <f t="shared" ca="1" si="325"/>
        <v>1E-4</v>
      </c>
      <c r="B753" s="304">
        <f t="shared" ca="1" si="326"/>
        <v>32.636500000001384</v>
      </c>
      <c r="D753" s="306">
        <f t="shared" ca="1" si="327"/>
        <v>-0.36059849211158385</v>
      </c>
      <c r="E753" s="307">
        <f t="shared" ca="1" si="328"/>
        <v>-0.98534429580521454</v>
      </c>
      <c r="F753" s="304">
        <f t="shared" ca="1" si="329"/>
        <v>1.0492543322707903</v>
      </c>
      <c r="G753" s="306">
        <f t="shared" ca="1" si="330"/>
        <v>4.2097805703167497</v>
      </c>
      <c r="H753" s="307">
        <f t="shared" ca="1" si="331"/>
        <v>-103.02377487169018</v>
      </c>
      <c r="I753" s="304">
        <f t="shared" ca="1" si="332"/>
        <v>103.10974949665486</v>
      </c>
      <c r="J753" s="306">
        <f t="shared" ca="1" si="333"/>
        <v>368.11247718340587</v>
      </c>
      <c r="K753" s="307">
        <f t="shared" ca="1" si="334"/>
        <v>-9.7433779708368551</v>
      </c>
      <c r="L753" s="304">
        <f t="shared" ca="1" si="319"/>
        <v>368.24140081254598</v>
      </c>
      <c r="M753" s="306">
        <f t="shared" ca="1" si="335"/>
        <v>-1.5299568228395739</v>
      </c>
      <c r="N753" s="304">
        <f t="shared" ca="1" si="336"/>
        <v>-87.660068785952177</v>
      </c>
      <c r="P753" s="310">
        <f t="shared" ca="1" si="337"/>
        <v>23</v>
      </c>
      <c r="Q753" s="304">
        <f t="shared" ca="1" si="338"/>
        <v>0</v>
      </c>
      <c r="R753" s="306">
        <f t="shared" ca="1" si="339"/>
        <v>0</v>
      </c>
      <c r="S753" s="307">
        <f t="shared" ca="1" si="340"/>
        <v>3.0118999999999994</v>
      </c>
      <c r="T753" s="304">
        <f t="shared" ca="1" si="320"/>
        <v>29.546738999999995</v>
      </c>
      <c r="U753" s="311">
        <f t="shared" ca="1" si="321"/>
        <v>0</v>
      </c>
      <c r="V753" s="306">
        <f t="shared" ca="1" si="322"/>
        <v>1.2261941455520009</v>
      </c>
      <c r="W753" s="304">
        <f t="shared" ca="1" si="323"/>
        <v>26.601238873578037</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0.96979997354516989</v>
      </c>
      <c r="AH753" s="304">
        <f t="shared" ca="1" si="347"/>
        <v>-8.8320201296244054</v>
      </c>
    </row>
    <row r="754" spans="1:34" x14ac:dyDescent="0.2">
      <c r="A754" s="347">
        <f t="shared" ca="1" si="325"/>
        <v>1E-4</v>
      </c>
      <c r="B754" s="304">
        <f t="shared" ca="1" si="326"/>
        <v>32.636600000001387</v>
      </c>
      <c r="D754" s="306">
        <f t="shared" ca="1" si="327"/>
        <v>-0.36059611400647845</v>
      </c>
      <c r="E754" s="307">
        <f t="shared" ca="1" si="328"/>
        <v>-0.98531846411305146</v>
      </c>
      <c r="F754" s="304">
        <f t="shared" ca="1" si="329"/>
        <v>1.0492292567207016</v>
      </c>
      <c r="G754" s="306">
        <f t="shared" ca="1" si="330"/>
        <v>4.2097445107053488</v>
      </c>
      <c r="H754" s="307">
        <f t="shared" ca="1" si="331"/>
        <v>-103.02387340353658</v>
      </c>
      <c r="I754" s="304">
        <f t="shared" ca="1" si="332"/>
        <v>103.10984647410424</v>
      </c>
      <c r="J754" s="306">
        <f t="shared" ca="1" si="333"/>
        <v>368.11247718340587</v>
      </c>
      <c r="K754" s="307">
        <f t="shared" ca="1" si="334"/>
        <v>-9.7536803532506156</v>
      </c>
      <c r="L754" s="304">
        <f t="shared" ca="1" si="319"/>
        <v>368.24167354950049</v>
      </c>
      <c r="M754" s="306">
        <f t="shared" ca="1" si="335"/>
        <v>-1.5299572112837323</v>
      </c>
      <c r="N754" s="304">
        <f t="shared" ca="1" si="336"/>
        <v>-87.660091042163032</v>
      </c>
      <c r="P754" s="310">
        <f t="shared" ca="1" si="337"/>
        <v>23</v>
      </c>
      <c r="Q754" s="304">
        <f t="shared" ca="1" si="338"/>
        <v>0</v>
      </c>
      <c r="R754" s="306">
        <f t="shared" ca="1" si="339"/>
        <v>0</v>
      </c>
      <c r="S754" s="307">
        <f t="shared" ca="1" si="340"/>
        <v>3.0118999999999994</v>
      </c>
      <c r="T754" s="304">
        <f t="shared" ca="1" si="320"/>
        <v>29.546738999999995</v>
      </c>
      <c r="U754" s="311">
        <f t="shared" ca="1" si="321"/>
        <v>0</v>
      </c>
      <c r="V754" s="306">
        <f t="shared" ca="1" si="322"/>
        <v>1.2261954088250515</v>
      </c>
      <c r="W754" s="304">
        <f t="shared" ca="1" si="323"/>
        <v>26.601316317626232</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0.96977441606984449</v>
      </c>
      <c r="AH754" s="304">
        <f t="shared" ca="1" si="347"/>
        <v>-8.832045842683371</v>
      </c>
    </row>
    <row r="755" spans="1:34" x14ac:dyDescent="0.2">
      <c r="A755" s="347">
        <f t="shared" ca="1" si="325"/>
        <v>1E-4</v>
      </c>
      <c r="B755" s="304">
        <f t="shared" ca="1" si="326"/>
        <v>32.63670000000139</v>
      </c>
      <c r="D755" s="306">
        <f t="shared" ca="1" si="327"/>
        <v>-0.360593735902068</v>
      </c>
      <c r="E755" s="307">
        <f t="shared" ca="1" si="328"/>
        <v>-0.9852926327924596</v>
      </c>
      <c r="F755" s="304">
        <f t="shared" ca="1" si="329"/>
        <v>1.0492041815618669</v>
      </c>
      <c r="G755" s="306">
        <f t="shared" ca="1" si="330"/>
        <v>4.2097084513317586</v>
      </c>
      <c r="H755" s="307">
        <f t="shared" ca="1" si="331"/>
        <v>-103.02397193279987</v>
      </c>
      <c r="I755" s="304">
        <f t="shared" ca="1" si="332"/>
        <v>103.10994344899792</v>
      </c>
      <c r="J755" s="306">
        <f t="shared" ca="1" si="333"/>
        <v>368.11247718340587</v>
      </c>
      <c r="K755" s="307">
        <f t="shared" ca="1" si="334"/>
        <v>-9.7639827455174331</v>
      </c>
      <c r="L755" s="304">
        <f t="shared" ca="1" si="319"/>
        <v>368.24194657474629</v>
      </c>
      <c r="M755" s="306">
        <f t="shared" ca="1" si="335"/>
        <v>-1.5299575997238328</v>
      </c>
      <c r="N755" s="304">
        <f t="shared" ca="1" si="336"/>
        <v>-87.660113298141383</v>
      </c>
      <c r="P755" s="310">
        <f t="shared" ca="1" si="337"/>
        <v>23</v>
      </c>
      <c r="Q755" s="304">
        <f t="shared" ca="1" si="338"/>
        <v>0</v>
      </c>
      <c r="R755" s="306">
        <f t="shared" ca="1" si="339"/>
        <v>0</v>
      </c>
      <c r="S755" s="307">
        <f t="shared" ca="1" si="340"/>
        <v>3.0118999999999994</v>
      </c>
      <c r="T755" s="304">
        <f t="shared" ca="1" si="320"/>
        <v>29.546738999999995</v>
      </c>
      <c r="U755" s="311">
        <f t="shared" ca="1" si="321"/>
        <v>0</v>
      </c>
      <c r="V755" s="306">
        <f t="shared" ca="1" si="322"/>
        <v>1.226196672100613</v>
      </c>
      <c r="W755" s="304">
        <f t="shared" ca="1" si="323"/>
        <v>26.60139376056037</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0.96974885896131724</v>
      </c>
      <c r="AH755" s="304">
        <f t="shared" ca="1" si="347"/>
        <v>-8.8320715553724352</v>
      </c>
    </row>
    <row r="756" spans="1:34" x14ac:dyDescent="0.2">
      <c r="A756" s="347">
        <f t="shared" ca="1" si="325"/>
        <v>1E-4</v>
      </c>
      <c r="B756" s="304">
        <f t="shared" ca="1" si="326"/>
        <v>32.636800000001394</v>
      </c>
      <c r="D756" s="306">
        <f t="shared" ca="1" si="327"/>
        <v>-0.36059135779835216</v>
      </c>
      <c r="E756" s="307">
        <f t="shared" ca="1" si="328"/>
        <v>-0.98526680184342119</v>
      </c>
      <c r="F756" s="304">
        <f t="shared" ca="1" si="329"/>
        <v>1.0491791067942702</v>
      </c>
      <c r="G756" s="306">
        <f t="shared" ca="1" si="330"/>
        <v>4.2096723921959791</v>
      </c>
      <c r="H756" s="307">
        <f t="shared" ca="1" si="331"/>
        <v>-103.02407045948006</v>
      </c>
      <c r="I756" s="304">
        <f t="shared" ca="1" si="332"/>
        <v>103.11004042133594</v>
      </c>
      <c r="J756" s="306">
        <f t="shared" ca="1" si="333"/>
        <v>368.11247718340587</v>
      </c>
      <c r="K756" s="307">
        <f t="shared" ca="1" si="334"/>
        <v>-9.7742851476370465</v>
      </c>
      <c r="L756" s="304">
        <f t="shared" ca="1" si="319"/>
        <v>368.24221988828339</v>
      </c>
      <c r="M756" s="306">
        <f t="shared" ca="1" si="335"/>
        <v>-1.5299579881598753</v>
      </c>
      <c r="N756" s="304">
        <f t="shared" ca="1" si="336"/>
        <v>-87.66013555388723</v>
      </c>
      <c r="P756" s="310">
        <f t="shared" ca="1" si="337"/>
        <v>23</v>
      </c>
      <c r="Q756" s="304">
        <f t="shared" ca="1" si="338"/>
        <v>0</v>
      </c>
      <c r="R756" s="306">
        <f t="shared" ca="1" si="339"/>
        <v>0</v>
      </c>
      <c r="S756" s="307">
        <f t="shared" ca="1" si="340"/>
        <v>3.0118999999999994</v>
      </c>
      <c r="T756" s="304">
        <f t="shared" ca="1" si="320"/>
        <v>29.546738999999995</v>
      </c>
      <c r="U756" s="311">
        <f t="shared" ca="1" si="321"/>
        <v>0</v>
      </c>
      <c r="V756" s="306">
        <f t="shared" ca="1" si="322"/>
        <v>1.2261979353786845</v>
      </c>
      <c r="W756" s="304">
        <f t="shared" ca="1" si="323"/>
        <v>26.601471202380441</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0.96972330221956859</v>
      </c>
      <c r="AH756" s="304">
        <f t="shared" ca="1" si="347"/>
        <v>-8.8320972676916156</v>
      </c>
    </row>
    <row r="757" spans="1:34" x14ac:dyDescent="0.2">
      <c r="A757" s="347">
        <f t="shared" ca="1" si="325"/>
        <v>1E-4</v>
      </c>
      <c r="B757" s="304">
        <f t="shared" ca="1" si="326"/>
        <v>32.636900000001397</v>
      </c>
      <c r="D757" s="306">
        <f t="shared" ca="1" si="327"/>
        <v>-0.36058897969533332</v>
      </c>
      <c r="E757" s="307">
        <f t="shared" ca="1" si="328"/>
        <v>-0.98524097126594334</v>
      </c>
      <c r="F757" s="304">
        <f t="shared" ca="1" si="329"/>
        <v>1.0491540324179196</v>
      </c>
      <c r="G757" s="306">
        <f t="shared" ca="1" si="330"/>
        <v>4.2096363332980093</v>
      </c>
      <c r="H757" s="307">
        <f t="shared" ca="1" si="331"/>
        <v>-103.02416898357718</v>
      </c>
      <c r="I757" s="304">
        <f t="shared" ca="1" si="332"/>
        <v>103.11013739111829</v>
      </c>
      <c r="J757" s="306">
        <f t="shared" ca="1" si="333"/>
        <v>368.11247718340587</v>
      </c>
      <c r="K757" s="307">
        <f t="shared" ca="1" si="334"/>
        <v>-9.7845875596092</v>
      </c>
      <c r="L757" s="304">
        <f t="shared" ca="1" si="319"/>
        <v>368.242493490112</v>
      </c>
      <c r="M757" s="306">
        <f t="shared" ca="1" si="335"/>
        <v>-1.5299583765918601</v>
      </c>
      <c r="N757" s="304">
        <f t="shared" ca="1" si="336"/>
        <v>-87.660157809400587</v>
      </c>
      <c r="P757" s="310">
        <f t="shared" ca="1" si="337"/>
        <v>23</v>
      </c>
      <c r="Q757" s="304">
        <f t="shared" ca="1" si="338"/>
        <v>0</v>
      </c>
      <c r="R757" s="306">
        <f t="shared" ca="1" si="339"/>
        <v>0</v>
      </c>
      <c r="S757" s="307">
        <f t="shared" ca="1" si="340"/>
        <v>3.0118999999999994</v>
      </c>
      <c r="T757" s="304">
        <f t="shared" ca="1" si="320"/>
        <v>29.546738999999995</v>
      </c>
      <c r="U757" s="311">
        <f t="shared" ca="1" si="321"/>
        <v>0</v>
      </c>
      <c r="V757" s="306">
        <f t="shared" ca="1" si="322"/>
        <v>1.2261991986592664</v>
      </c>
      <c r="W757" s="304">
        <f t="shared" ca="1" si="323"/>
        <v>26.601548643086442</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0.96969774584460566</v>
      </c>
      <c r="AH757" s="304">
        <f t="shared" ca="1" si="347"/>
        <v>-8.8321229796409071</v>
      </c>
    </row>
    <row r="758" spans="1:34" x14ac:dyDescent="0.2">
      <c r="A758" s="347">
        <f t="shared" ca="1" si="325"/>
        <v>1E-4</v>
      </c>
      <c r="B758" s="304">
        <f t="shared" ca="1" si="326"/>
        <v>32.6370000000014</v>
      </c>
      <c r="D758" s="306">
        <f t="shared" ca="1" si="327"/>
        <v>-0.36058660159300832</v>
      </c>
      <c r="E758" s="307">
        <f t="shared" ca="1" si="328"/>
        <v>-0.98521514106002606</v>
      </c>
      <c r="F758" s="304">
        <f t="shared" ca="1" si="329"/>
        <v>1.0491289584328145</v>
      </c>
      <c r="G758" s="306">
        <f t="shared" ca="1" si="330"/>
        <v>4.2096002746378502</v>
      </c>
      <c r="H758" s="307">
        <f t="shared" ca="1" si="331"/>
        <v>-103.02426750509129</v>
      </c>
      <c r="I758" s="304">
        <f t="shared" ca="1" si="332"/>
        <v>103.11023435834505</v>
      </c>
      <c r="J758" s="306">
        <f t="shared" ca="1" si="333"/>
        <v>368.11247718340587</v>
      </c>
      <c r="K758" s="307">
        <f t="shared" ca="1" si="334"/>
        <v>-9.7948899814336343</v>
      </c>
      <c r="L758" s="304">
        <f t="shared" ca="1" si="319"/>
        <v>368.24276738023235</v>
      </c>
      <c r="M758" s="306">
        <f t="shared" ca="1" si="335"/>
        <v>-1.529958765019787</v>
      </c>
      <c r="N758" s="304">
        <f t="shared" ca="1" si="336"/>
        <v>-87.660180064681441</v>
      </c>
      <c r="P758" s="310">
        <f t="shared" ca="1" si="337"/>
        <v>23</v>
      </c>
      <c r="Q758" s="304">
        <f t="shared" ca="1" si="338"/>
        <v>0</v>
      </c>
      <c r="R758" s="306">
        <f t="shared" ca="1" si="339"/>
        <v>0</v>
      </c>
      <c r="S758" s="307">
        <f t="shared" ca="1" si="340"/>
        <v>3.0118999999999994</v>
      </c>
      <c r="T758" s="304">
        <f t="shared" ca="1" si="320"/>
        <v>29.546738999999995</v>
      </c>
      <c r="U758" s="311">
        <f t="shared" ca="1" si="321"/>
        <v>0</v>
      </c>
      <c r="V758" s="306">
        <f t="shared" ca="1" si="322"/>
        <v>1.2262004619423581</v>
      </c>
      <c r="W758" s="304">
        <f t="shared" ca="1" si="323"/>
        <v>26.601626082678415</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0.96967218983642667</v>
      </c>
      <c r="AH758" s="304">
        <f t="shared" ca="1" si="347"/>
        <v>-8.8321486912203095</v>
      </c>
    </row>
    <row r="759" spans="1:34" x14ac:dyDescent="0.2">
      <c r="A759" s="347">
        <f t="shared" ca="1" si="325"/>
        <v>1E-4</v>
      </c>
      <c r="B759" s="304">
        <f t="shared" ca="1" si="326"/>
        <v>32.637100000001404</v>
      </c>
      <c r="D759" s="306">
        <f t="shared" ca="1" si="327"/>
        <v>-0.36058422349138053</v>
      </c>
      <c r="E759" s="307">
        <f t="shared" ca="1" si="328"/>
        <v>-0.98518931122565512</v>
      </c>
      <c r="F759" s="304">
        <f t="shared" ca="1" si="329"/>
        <v>1.0491038848389431</v>
      </c>
      <c r="G759" s="306">
        <f t="shared" ca="1" si="330"/>
        <v>4.2095642162155009</v>
      </c>
      <c r="H759" s="307">
        <f t="shared" ca="1" si="331"/>
        <v>-103.02436602402241</v>
      </c>
      <c r="I759" s="304">
        <f t="shared" ca="1" si="332"/>
        <v>103.11033132301625</v>
      </c>
      <c r="J759" s="306">
        <f t="shared" ca="1" si="333"/>
        <v>368.11247718340587</v>
      </c>
      <c r="K759" s="307">
        <f t="shared" ca="1" si="334"/>
        <v>-9.80519241311009</v>
      </c>
      <c r="L759" s="304">
        <f t="shared" ca="1" si="319"/>
        <v>368.24304155864456</v>
      </c>
      <c r="M759" s="306">
        <f t="shared" ca="1" si="335"/>
        <v>-1.5299591534436563</v>
      </c>
      <c r="N759" s="304">
        <f t="shared" ca="1" si="336"/>
        <v>-87.660202319729819</v>
      </c>
      <c r="P759" s="310">
        <f t="shared" ca="1" si="337"/>
        <v>23</v>
      </c>
      <c r="Q759" s="304">
        <f t="shared" ca="1" si="338"/>
        <v>0</v>
      </c>
      <c r="R759" s="306">
        <f t="shared" ca="1" si="339"/>
        <v>0</v>
      </c>
      <c r="S759" s="307">
        <f t="shared" ca="1" si="340"/>
        <v>3.0118999999999994</v>
      </c>
      <c r="T759" s="304">
        <f t="shared" ca="1" si="320"/>
        <v>29.546738999999995</v>
      </c>
      <c r="U759" s="311">
        <f t="shared" ca="1" si="321"/>
        <v>0</v>
      </c>
      <c r="V759" s="306">
        <f t="shared" ca="1" si="322"/>
        <v>1.2262017252279604</v>
      </c>
      <c r="W759" s="304">
        <f t="shared" ca="1" si="323"/>
        <v>26.601703521156356</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0.96964663419502095</v>
      </c>
      <c r="AH759" s="304">
        <f t="shared" ca="1" si="347"/>
        <v>-8.8321744024298354</v>
      </c>
    </row>
    <row r="760" spans="1:34" x14ac:dyDescent="0.2">
      <c r="A760" s="347">
        <f t="shared" ca="1" si="325"/>
        <v>1E-4</v>
      </c>
      <c r="B760" s="304">
        <f t="shared" ca="1" si="326"/>
        <v>32.637200000001407</v>
      </c>
      <c r="D760" s="306">
        <f t="shared" ca="1" si="327"/>
        <v>-0.36058184539044852</v>
      </c>
      <c r="E760" s="307">
        <f t="shared" ca="1" si="328"/>
        <v>-0.98516348176283053</v>
      </c>
      <c r="F760" s="304">
        <f t="shared" ca="1" si="329"/>
        <v>1.0490788116363061</v>
      </c>
      <c r="G760" s="306">
        <f t="shared" ca="1" si="330"/>
        <v>4.2095281580309623</v>
      </c>
      <c r="H760" s="307">
        <f t="shared" ca="1" si="331"/>
        <v>-103.02446454037059</v>
      </c>
      <c r="I760" s="304">
        <f t="shared" ca="1" si="332"/>
        <v>103.11042828513192</v>
      </c>
      <c r="J760" s="306">
        <f t="shared" ca="1" si="333"/>
        <v>368.11247718340587</v>
      </c>
      <c r="K760" s="307">
        <f t="shared" ca="1" si="334"/>
        <v>-9.8154948546383096</v>
      </c>
      <c r="L760" s="304">
        <f t="shared" ca="1" si="319"/>
        <v>368.24331602534886</v>
      </c>
      <c r="M760" s="306">
        <f t="shared" ca="1" si="335"/>
        <v>-1.5299595418634679</v>
      </c>
      <c r="N760" s="304">
        <f t="shared" ca="1" si="336"/>
        <v>-87.660224574545708</v>
      </c>
      <c r="P760" s="310">
        <f t="shared" ca="1" si="337"/>
        <v>23</v>
      </c>
      <c r="Q760" s="304">
        <f t="shared" ca="1" si="338"/>
        <v>0</v>
      </c>
      <c r="R760" s="306">
        <f t="shared" ca="1" si="339"/>
        <v>0</v>
      </c>
      <c r="S760" s="307">
        <f t="shared" ca="1" si="340"/>
        <v>3.0118999999999994</v>
      </c>
      <c r="T760" s="304">
        <f t="shared" ca="1" si="320"/>
        <v>29.546738999999995</v>
      </c>
      <c r="U760" s="311">
        <f t="shared" ca="1" si="321"/>
        <v>0</v>
      </c>
      <c r="V760" s="306">
        <f t="shared" ca="1" si="322"/>
        <v>1.226202988516073</v>
      </c>
      <c r="W760" s="304">
        <f t="shared" ca="1" si="323"/>
        <v>26.60178095852028</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0.96962107892038851</v>
      </c>
      <c r="AH760" s="304">
        <f t="shared" ca="1" si="347"/>
        <v>-8.8322001132694847</v>
      </c>
    </row>
    <row r="761" spans="1:34" x14ac:dyDescent="0.2">
      <c r="A761" s="347">
        <f t="shared" ca="1" si="325"/>
        <v>1E-4</v>
      </c>
      <c r="B761" s="304">
        <f t="shared" ca="1" si="326"/>
        <v>32.63730000000141</v>
      </c>
      <c r="D761" s="306">
        <f t="shared" ca="1" si="327"/>
        <v>-0.36057946729021334</v>
      </c>
      <c r="E761" s="307">
        <f t="shared" ca="1" si="328"/>
        <v>-0.98513765267155051</v>
      </c>
      <c r="F761" s="304">
        <f t="shared" ca="1" si="329"/>
        <v>1.0490537388249024</v>
      </c>
      <c r="G761" s="306">
        <f t="shared" ca="1" si="330"/>
        <v>4.2094921000842334</v>
      </c>
      <c r="H761" s="307">
        <f t="shared" ca="1" si="331"/>
        <v>-103.02456305413585</v>
      </c>
      <c r="I761" s="304">
        <f t="shared" ca="1" si="332"/>
        <v>103.1105252446921</v>
      </c>
      <c r="J761" s="306">
        <f t="shared" ca="1" si="333"/>
        <v>368.11247718340587</v>
      </c>
      <c r="K761" s="307">
        <f t="shared" ca="1" si="334"/>
        <v>-9.8257973060180355</v>
      </c>
      <c r="L761" s="304">
        <f t="shared" ca="1" si="319"/>
        <v>368.24359078034536</v>
      </c>
      <c r="M761" s="306">
        <f t="shared" ca="1" si="335"/>
        <v>-1.5299599302792219</v>
      </c>
      <c r="N761" s="304">
        <f t="shared" ca="1" si="336"/>
        <v>-87.660246829129107</v>
      </c>
      <c r="P761" s="310">
        <f t="shared" ca="1" si="337"/>
        <v>23</v>
      </c>
      <c r="Q761" s="304">
        <f t="shared" ca="1" si="338"/>
        <v>0</v>
      </c>
      <c r="R761" s="306">
        <f t="shared" ca="1" si="339"/>
        <v>0</v>
      </c>
      <c r="S761" s="307">
        <f t="shared" ca="1" si="340"/>
        <v>3.0118999999999994</v>
      </c>
      <c r="T761" s="304">
        <f t="shared" ca="1" si="320"/>
        <v>29.546738999999995</v>
      </c>
      <c r="U761" s="311">
        <f t="shared" ca="1" si="321"/>
        <v>0</v>
      </c>
      <c r="V761" s="306">
        <f t="shared" ca="1" si="322"/>
        <v>1.2262042518066951</v>
      </c>
      <c r="W761" s="304">
        <f t="shared" ca="1" si="323"/>
        <v>26.601858394770186</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0.96959552401252225</v>
      </c>
      <c r="AH761" s="304">
        <f t="shared" ca="1" si="347"/>
        <v>-8.8322258237392628</v>
      </c>
    </row>
    <row r="762" spans="1:34" x14ac:dyDescent="0.2">
      <c r="A762" s="347">
        <f t="shared" ca="1" si="325"/>
        <v>1E-4</v>
      </c>
      <c r="B762" s="304">
        <f t="shared" ca="1" si="326"/>
        <v>32.637400000001414</v>
      </c>
      <c r="D762" s="306">
        <f t="shared" ca="1" si="327"/>
        <v>-0.3605770891906756</v>
      </c>
      <c r="E762" s="307">
        <f t="shared" ca="1" si="328"/>
        <v>-0.98511182395181329</v>
      </c>
      <c r="F762" s="304">
        <f t="shared" ca="1" si="329"/>
        <v>1.0490286664047312</v>
      </c>
      <c r="G762" s="306">
        <f t="shared" ca="1" si="330"/>
        <v>4.2094560423753142</v>
      </c>
      <c r="H762" s="307">
        <f t="shared" ca="1" si="331"/>
        <v>-103.02466156531825</v>
      </c>
      <c r="I762" s="304">
        <f t="shared" ca="1" si="332"/>
        <v>103.11062220169683</v>
      </c>
      <c r="J762" s="306">
        <f t="shared" ca="1" si="333"/>
        <v>368.11247718340587</v>
      </c>
      <c r="K762" s="307">
        <f t="shared" ca="1" si="334"/>
        <v>-9.8360997672490083</v>
      </c>
      <c r="L762" s="304">
        <f t="shared" ca="1" si="319"/>
        <v>368.24386582363434</v>
      </c>
      <c r="M762" s="306">
        <f t="shared" ca="1" si="335"/>
        <v>-1.5299603186909183</v>
      </c>
      <c r="N762" s="304">
        <f t="shared" ca="1" si="336"/>
        <v>-87.660269083480017</v>
      </c>
      <c r="P762" s="310">
        <f t="shared" ca="1" si="337"/>
        <v>23</v>
      </c>
      <c r="Q762" s="304">
        <f t="shared" ca="1" si="338"/>
        <v>0</v>
      </c>
      <c r="R762" s="306">
        <f t="shared" ca="1" si="339"/>
        <v>0</v>
      </c>
      <c r="S762" s="307">
        <f t="shared" ca="1" si="340"/>
        <v>3.0118999999999994</v>
      </c>
      <c r="T762" s="304">
        <f t="shared" ca="1" si="320"/>
        <v>29.546738999999995</v>
      </c>
      <c r="U762" s="311">
        <f t="shared" ca="1" si="321"/>
        <v>0</v>
      </c>
      <c r="V762" s="306">
        <f t="shared" ca="1" si="322"/>
        <v>1.2262055150998279</v>
      </c>
      <c r="W762" s="304">
        <f t="shared" ca="1" si="323"/>
        <v>26.601935829906111</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0.96956996947142571</v>
      </c>
      <c r="AH762" s="304">
        <f t="shared" ca="1" si="347"/>
        <v>-8.8322515338391678</v>
      </c>
    </row>
    <row r="763" spans="1:34" x14ac:dyDescent="0.2">
      <c r="A763" s="347">
        <f t="shared" ca="1" si="325"/>
        <v>1E-4</v>
      </c>
      <c r="B763" s="304">
        <f t="shared" ca="1" si="326"/>
        <v>32.637500000001417</v>
      </c>
      <c r="D763" s="306">
        <f t="shared" ca="1" si="327"/>
        <v>-0.36057471109183681</v>
      </c>
      <c r="E763" s="307">
        <f t="shared" ca="1" si="328"/>
        <v>-0.98508599560360466</v>
      </c>
      <c r="F763" s="304">
        <f t="shared" ca="1" si="329"/>
        <v>1.0490035943757803</v>
      </c>
      <c r="G763" s="306">
        <f t="shared" ca="1" si="330"/>
        <v>4.2094199849042049</v>
      </c>
      <c r="H763" s="307">
        <f t="shared" ca="1" si="331"/>
        <v>-103.02476007391782</v>
      </c>
      <c r="I763" s="304">
        <f t="shared" ca="1" si="332"/>
        <v>103.11071915614613</v>
      </c>
      <c r="J763" s="306">
        <f t="shared" ca="1" si="333"/>
        <v>368.11247718340587</v>
      </c>
      <c r="K763" s="307">
        <f t="shared" ca="1" si="334"/>
        <v>-9.8464022383309704</v>
      </c>
      <c r="L763" s="304">
        <f t="shared" ca="1" si="319"/>
        <v>368.24414115521586</v>
      </c>
      <c r="M763" s="306">
        <f t="shared" ca="1" si="335"/>
        <v>-1.5299607070985572</v>
      </c>
      <c r="N763" s="304">
        <f t="shared" ca="1" si="336"/>
        <v>-87.660291337598466</v>
      </c>
      <c r="P763" s="310">
        <f t="shared" ca="1" si="337"/>
        <v>23</v>
      </c>
      <c r="Q763" s="304">
        <f t="shared" ca="1" si="338"/>
        <v>0</v>
      </c>
      <c r="R763" s="306">
        <f t="shared" ca="1" si="339"/>
        <v>0</v>
      </c>
      <c r="S763" s="307">
        <f t="shared" ca="1" si="340"/>
        <v>3.0118999999999994</v>
      </c>
      <c r="T763" s="304">
        <f t="shared" ca="1" si="320"/>
        <v>29.546738999999995</v>
      </c>
      <c r="U763" s="311">
        <f t="shared" ca="1" si="321"/>
        <v>0</v>
      </c>
      <c r="V763" s="306">
        <f t="shared" ca="1" si="322"/>
        <v>1.2262067783954704</v>
      </c>
      <c r="W763" s="304">
        <f t="shared" ca="1" si="323"/>
        <v>26.60201326392804</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0.96954441529708291</v>
      </c>
      <c r="AH763" s="304">
        <f t="shared" ca="1" si="347"/>
        <v>-8.8322772435692141</v>
      </c>
    </row>
    <row r="764" spans="1:34" x14ac:dyDescent="0.2">
      <c r="A764" s="347">
        <f t="shared" ca="1" si="325"/>
        <v>1E-4</v>
      </c>
      <c r="B764" s="304">
        <f t="shared" ca="1" si="326"/>
        <v>32.63760000000142</v>
      </c>
      <c r="D764" s="306">
        <f t="shared" ca="1" si="327"/>
        <v>-0.36057233299369523</v>
      </c>
      <c r="E764" s="307">
        <f t="shared" ca="1" si="328"/>
        <v>-0.98506016762693349</v>
      </c>
      <c r="F764" s="304">
        <f t="shared" ca="1" si="329"/>
        <v>1.0489785227380581</v>
      </c>
      <c r="G764" s="306">
        <f t="shared" ca="1" si="330"/>
        <v>4.2093839276709053</v>
      </c>
      <c r="H764" s="307">
        <f t="shared" ca="1" si="331"/>
        <v>-103.02485857993459</v>
      </c>
      <c r="I764" s="304">
        <f t="shared" ca="1" si="332"/>
        <v>103.11081610804007</v>
      </c>
      <c r="J764" s="306">
        <f t="shared" ca="1" si="333"/>
        <v>368.11247718340587</v>
      </c>
      <c r="K764" s="307">
        <f t="shared" ca="1" si="334"/>
        <v>-9.8567047192636625</v>
      </c>
      <c r="L764" s="304">
        <f t="shared" ca="1" si="319"/>
        <v>368.24441677509009</v>
      </c>
      <c r="M764" s="306">
        <f t="shared" ca="1" si="335"/>
        <v>-1.5299610955021385</v>
      </c>
      <c r="N764" s="304">
        <f t="shared" ca="1" si="336"/>
        <v>-87.66031359148441</v>
      </c>
      <c r="P764" s="310">
        <f t="shared" ca="1" si="337"/>
        <v>23</v>
      </c>
      <c r="Q764" s="304">
        <f t="shared" ca="1" si="338"/>
        <v>0</v>
      </c>
      <c r="R764" s="306">
        <f t="shared" ca="1" si="339"/>
        <v>0</v>
      </c>
      <c r="S764" s="307">
        <f t="shared" ca="1" si="340"/>
        <v>3.0118999999999994</v>
      </c>
      <c r="T764" s="304">
        <f t="shared" ca="1" si="320"/>
        <v>29.546738999999995</v>
      </c>
      <c r="U764" s="311">
        <f t="shared" ca="1" si="321"/>
        <v>0</v>
      </c>
      <c r="V764" s="306">
        <f t="shared" ca="1" si="322"/>
        <v>1.226208041693623</v>
      </c>
      <c r="W764" s="304">
        <f t="shared" ca="1" si="323"/>
        <v>26.60209069683599</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0.9695188614895045</v>
      </c>
      <c r="AH764" s="304">
        <f t="shared" ca="1" si="347"/>
        <v>-8.8323029529293944</v>
      </c>
    </row>
    <row r="765" spans="1:34" x14ac:dyDescent="0.2">
      <c r="A765" s="347">
        <f t="shared" ca="1" si="325"/>
        <v>1E-4</v>
      </c>
      <c r="B765" s="304">
        <f t="shared" ca="1" si="326"/>
        <v>32.637700000001423</v>
      </c>
      <c r="D765" s="306">
        <f t="shared" ca="1" si="327"/>
        <v>-0.36056995489625415</v>
      </c>
      <c r="E765" s="307">
        <f t="shared" ca="1" si="328"/>
        <v>-0.98503434002178913</v>
      </c>
      <c r="F765" s="304">
        <f t="shared" ca="1" si="329"/>
        <v>1.0489534514915562</v>
      </c>
      <c r="G765" s="306">
        <f t="shared" ca="1" si="330"/>
        <v>4.2093478706754155</v>
      </c>
      <c r="H765" s="307">
        <f t="shared" ca="1" si="331"/>
        <v>-103.02495708336859</v>
      </c>
      <c r="I765" s="304">
        <f t="shared" ca="1" si="332"/>
        <v>103.11091305737865</v>
      </c>
      <c r="J765" s="306">
        <f t="shared" ca="1" si="333"/>
        <v>368.11247718340587</v>
      </c>
      <c r="K765" s="307">
        <f t="shared" ca="1" si="334"/>
        <v>-9.8670072100468271</v>
      </c>
      <c r="L765" s="304">
        <f t="shared" ca="1" si="319"/>
        <v>368.24469268325737</v>
      </c>
      <c r="M765" s="306">
        <f t="shared" ca="1" si="335"/>
        <v>-1.5299614839016626</v>
      </c>
      <c r="N765" s="304">
        <f t="shared" ca="1" si="336"/>
        <v>-87.660335845137908</v>
      </c>
      <c r="P765" s="310">
        <f t="shared" ca="1" si="337"/>
        <v>23</v>
      </c>
      <c r="Q765" s="304">
        <f t="shared" ca="1" si="338"/>
        <v>0</v>
      </c>
      <c r="R765" s="306">
        <f t="shared" ca="1" si="339"/>
        <v>0</v>
      </c>
      <c r="S765" s="307">
        <f t="shared" ca="1" si="340"/>
        <v>3.0118999999999994</v>
      </c>
      <c r="T765" s="304">
        <f t="shared" ca="1" si="320"/>
        <v>29.546738999999995</v>
      </c>
      <c r="U765" s="311">
        <f t="shared" ca="1" si="321"/>
        <v>0</v>
      </c>
      <c r="V765" s="306">
        <f t="shared" ca="1" si="322"/>
        <v>1.2262093049942857</v>
      </c>
      <c r="W765" s="304">
        <f t="shared" ca="1" si="323"/>
        <v>26.602168128629984</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0.96949330804867806</v>
      </c>
      <c r="AH765" s="304">
        <f t="shared" ca="1" si="347"/>
        <v>-8.8323286619197177</v>
      </c>
    </row>
    <row r="766" spans="1:34" x14ac:dyDescent="0.2">
      <c r="A766" s="347">
        <f t="shared" ca="1" si="325"/>
        <v>1E-4</v>
      </c>
      <c r="B766" s="304">
        <f t="shared" ca="1" si="326"/>
        <v>32.637800000001427</v>
      </c>
      <c r="D766" s="306">
        <f t="shared" ca="1" si="327"/>
        <v>-0.36056757679951035</v>
      </c>
      <c r="E766" s="307">
        <f t="shared" ca="1" si="328"/>
        <v>-0.98500851278816981</v>
      </c>
      <c r="F766" s="304">
        <f t="shared" ca="1" si="329"/>
        <v>1.0489283806362726</v>
      </c>
      <c r="G766" s="306">
        <f t="shared" ca="1" si="330"/>
        <v>4.2093118139177355</v>
      </c>
      <c r="H766" s="307">
        <f t="shared" ca="1" si="331"/>
        <v>-103.02505558421987</v>
      </c>
      <c r="I766" s="304">
        <f t="shared" ca="1" si="332"/>
        <v>103.11101000416193</v>
      </c>
      <c r="J766" s="306">
        <f t="shared" ca="1" si="333"/>
        <v>368.11247718340587</v>
      </c>
      <c r="K766" s="307">
        <f t="shared" ca="1" si="334"/>
        <v>-9.8773097106802066</v>
      </c>
      <c r="L766" s="304">
        <f t="shared" ca="1" si="319"/>
        <v>368.24496887971765</v>
      </c>
      <c r="M766" s="306">
        <f t="shared" ca="1" si="335"/>
        <v>-1.5299618722971293</v>
      </c>
      <c r="N766" s="304">
        <f t="shared" ca="1" si="336"/>
        <v>-87.66035809855893</v>
      </c>
      <c r="P766" s="310">
        <f t="shared" ca="1" si="337"/>
        <v>23</v>
      </c>
      <c r="Q766" s="304">
        <f t="shared" ca="1" si="338"/>
        <v>0</v>
      </c>
      <c r="R766" s="306">
        <f t="shared" ca="1" si="339"/>
        <v>0</v>
      </c>
      <c r="S766" s="307">
        <f t="shared" ca="1" si="340"/>
        <v>3.0118999999999994</v>
      </c>
      <c r="T766" s="304">
        <f t="shared" ca="1" si="320"/>
        <v>29.546738999999995</v>
      </c>
      <c r="U766" s="311">
        <f t="shared" ca="1" si="321"/>
        <v>0</v>
      </c>
      <c r="V766" s="306">
        <f t="shared" ca="1" si="322"/>
        <v>1.2262105682974582</v>
      </c>
      <c r="W766" s="304">
        <f t="shared" ca="1" si="323"/>
        <v>26.602245559310013</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0.9694677549746018</v>
      </c>
      <c r="AH766" s="304">
        <f t="shared" ca="1" si="347"/>
        <v>-8.8323543705401875</v>
      </c>
    </row>
    <row r="767" spans="1:34" x14ac:dyDescent="0.2">
      <c r="A767" s="347">
        <f t="shared" ca="1" si="325"/>
        <v>1E-4</v>
      </c>
      <c r="B767" s="304">
        <f t="shared" ca="1" si="326"/>
        <v>32.63790000000143</v>
      </c>
      <c r="D767" s="306">
        <f t="shared" ca="1" si="327"/>
        <v>-0.36056519870346659</v>
      </c>
      <c r="E767" s="307">
        <f t="shared" ca="1" si="328"/>
        <v>-0.98498268592607552</v>
      </c>
      <c r="F767" s="304">
        <f t="shared" ca="1" si="329"/>
        <v>1.0489033101722085</v>
      </c>
      <c r="G767" s="306">
        <f t="shared" ca="1" si="330"/>
        <v>4.2092757573978652</v>
      </c>
      <c r="H767" s="307">
        <f t="shared" ca="1" si="331"/>
        <v>-103.02515408248847</v>
      </c>
      <c r="I767" s="304">
        <f t="shared" ca="1" si="332"/>
        <v>103.11110694838995</v>
      </c>
      <c r="J767" s="306">
        <f t="shared" ca="1" si="333"/>
        <v>368.11247718340587</v>
      </c>
      <c r="K767" s="307">
        <f t="shared" ca="1" si="334"/>
        <v>-9.8876122211635415</v>
      </c>
      <c r="L767" s="304">
        <f t="shared" ca="1" si="319"/>
        <v>368.24524536447126</v>
      </c>
      <c r="M767" s="306">
        <f t="shared" ca="1" si="335"/>
        <v>-1.5299622606885388</v>
      </c>
      <c r="N767" s="304">
        <f t="shared" ca="1" si="336"/>
        <v>-87.660380351747492</v>
      </c>
      <c r="P767" s="310">
        <f t="shared" ca="1" si="337"/>
        <v>23</v>
      </c>
      <c r="Q767" s="304">
        <f t="shared" ca="1" si="338"/>
        <v>0</v>
      </c>
      <c r="R767" s="306">
        <f t="shared" ca="1" si="339"/>
        <v>0</v>
      </c>
      <c r="S767" s="307">
        <f t="shared" ca="1" si="340"/>
        <v>3.0118999999999994</v>
      </c>
      <c r="T767" s="304">
        <f t="shared" ca="1" si="320"/>
        <v>29.546738999999995</v>
      </c>
      <c r="U767" s="311">
        <f t="shared" ca="1" si="321"/>
        <v>0</v>
      </c>
      <c r="V767" s="306">
        <f t="shared" ca="1" si="322"/>
        <v>1.226211831603141</v>
      </c>
      <c r="W767" s="304">
        <f t="shared" ca="1" si="323"/>
        <v>26.602322988876111</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0.96944220226727751</v>
      </c>
      <c r="AH767" s="304">
        <f t="shared" ca="1" si="347"/>
        <v>-8.832380078790802</v>
      </c>
    </row>
    <row r="768" spans="1:34" x14ac:dyDescent="0.2">
      <c r="A768" s="347">
        <f t="shared" ca="1" si="325"/>
        <v>1E-4</v>
      </c>
      <c r="B768" s="304">
        <f t="shared" ca="1" si="326"/>
        <v>32.638000000001433</v>
      </c>
      <c r="D768" s="306">
        <f t="shared" ca="1" si="327"/>
        <v>-0.36056282060812217</v>
      </c>
      <c r="E768" s="307">
        <f t="shared" ca="1" si="328"/>
        <v>-0.98495685943549383</v>
      </c>
      <c r="F768" s="304">
        <f t="shared" ca="1" si="329"/>
        <v>1.048878240099353</v>
      </c>
      <c r="G768" s="306">
        <f t="shared" ca="1" si="330"/>
        <v>4.2092397011158047</v>
      </c>
      <c r="H768" s="307">
        <f t="shared" ca="1" si="331"/>
        <v>-103.02525257817442</v>
      </c>
      <c r="I768" s="304">
        <f t="shared" ca="1" si="332"/>
        <v>103.11120389006271</v>
      </c>
      <c r="J768" s="306">
        <f t="shared" ca="1" si="333"/>
        <v>368.11247718340587</v>
      </c>
      <c r="K768" s="307">
        <f t="shared" ca="1" si="334"/>
        <v>-9.8979147414965745</v>
      </c>
      <c r="L768" s="304">
        <f t="shared" ca="1" si="319"/>
        <v>368.24552213751826</v>
      </c>
      <c r="M768" s="306">
        <f t="shared" ca="1" si="335"/>
        <v>-1.5299626490758909</v>
      </c>
      <c r="N768" s="304">
        <f t="shared" ca="1" si="336"/>
        <v>-87.660402604703592</v>
      </c>
      <c r="P768" s="310">
        <f t="shared" ca="1" si="337"/>
        <v>23</v>
      </c>
      <c r="Q768" s="304">
        <f t="shared" ca="1" si="338"/>
        <v>0</v>
      </c>
      <c r="R768" s="306">
        <f t="shared" ca="1" si="339"/>
        <v>0</v>
      </c>
      <c r="S768" s="307">
        <f t="shared" ca="1" si="340"/>
        <v>3.0118999999999994</v>
      </c>
      <c r="T768" s="304">
        <f t="shared" ca="1" si="320"/>
        <v>29.546738999999995</v>
      </c>
      <c r="U768" s="311">
        <f t="shared" ca="1" si="321"/>
        <v>0</v>
      </c>
      <c r="V768" s="306">
        <f t="shared" ca="1" si="322"/>
        <v>1.2262130949113337</v>
      </c>
      <c r="W768" s="304">
        <f t="shared" ca="1" si="323"/>
        <v>26.602400417328276</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0.96941664992669097</v>
      </c>
      <c r="AH768" s="304">
        <f t="shared" ca="1" si="347"/>
        <v>-8.8324057866715755</v>
      </c>
    </row>
    <row r="769" spans="1:34" x14ac:dyDescent="0.2">
      <c r="A769" s="347">
        <f t="shared" ca="1" si="325"/>
        <v>1E-4</v>
      </c>
      <c r="B769" s="304">
        <f t="shared" ca="1" si="326"/>
        <v>32.638100000001437</v>
      </c>
      <c r="D769" s="306">
        <f t="shared" ca="1" si="327"/>
        <v>-0.36056044251347957</v>
      </c>
      <c r="E769" s="307">
        <f t="shared" ca="1" si="328"/>
        <v>-0.98493103331642828</v>
      </c>
      <c r="F769" s="304">
        <f t="shared" ca="1" si="329"/>
        <v>1.0488531704177106</v>
      </c>
      <c r="G769" s="306">
        <f t="shared" ca="1" si="330"/>
        <v>4.2092036450715531</v>
      </c>
      <c r="H769" s="307">
        <f t="shared" ca="1" si="331"/>
        <v>-103.02535107127775</v>
      </c>
      <c r="I769" s="304">
        <f t="shared" ca="1" si="332"/>
        <v>103.11130082918029</v>
      </c>
      <c r="J769" s="306">
        <f t="shared" ca="1" si="333"/>
        <v>368.11247718340587</v>
      </c>
      <c r="K769" s="307">
        <f t="shared" ca="1" si="334"/>
        <v>-9.9082172716790478</v>
      </c>
      <c r="L769" s="304">
        <f t="shared" ca="1" si="319"/>
        <v>368.24579919885889</v>
      </c>
      <c r="M769" s="306">
        <f t="shared" ca="1" si="335"/>
        <v>-1.5299630374591859</v>
      </c>
      <c r="N769" s="304">
        <f t="shared" ca="1" si="336"/>
        <v>-87.66042485742723</v>
      </c>
      <c r="P769" s="310">
        <f t="shared" ca="1" si="337"/>
        <v>23</v>
      </c>
      <c r="Q769" s="304">
        <f t="shared" ca="1" si="338"/>
        <v>0</v>
      </c>
      <c r="R769" s="306">
        <f t="shared" ca="1" si="339"/>
        <v>0</v>
      </c>
      <c r="S769" s="307">
        <f t="shared" ca="1" si="340"/>
        <v>3.0118999999999994</v>
      </c>
      <c r="T769" s="304">
        <f t="shared" ca="1" si="320"/>
        <v>29.546738999999995</v>
      </c>
      <c r="U769" s="311">
        <f t="shared" ca="1" si="321"/>
        <v>0</v>
      </c>
      <c r="V769" s="306">
        <f t="shared" ca="1" si="322"/>
        <v>1.2262143582220364</v>
      </c>
      <c r="W769" s="304">
        <f t="shared" ca="1" si="323"/>
        <v>26.602477844666531</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0.9693910979528475</v>
      </c>
      <c r="AH769" s="304">
        <f t="shared" ca="1" si="347"/>
        <v>-8.8324314941825026</v>
      </c>
    </row>
    <row r="770" spans="1:34" x14ac:dyDescent="0.2">
      <c r="A770" s="347">
        <f t="shared" ca="1" si="325"/>
        <v>1E-4</v>
      </c>
      <c r="B770" s="304">
        <f t="shared" ca="1" si="326"/>
        <v>32.63820000000144</v>
      </c>
      <c r="D770" s="306">
        <f t="shared" ca="1" si="327"/>
        <v>-0.3605580644195362</v>
      </c>
      <c r="E770" s="307">
        <f t="shared" ca="1" si="328"/>
        <v>-0.98490520756886824</v>
      </c>
      <c r="F770" s="304">
        <f t="shared" ca="1" si="329"/>
        <v>1.0488281011272713</v>
      </c>
      <c r="G770" s="306">
        <f t="shared" ca="1" si="330"/>
        <v>4.2091675892651113</v>
      </c>
      <c r="H770" s="307">
        <f t="shared" ca="1" si="331"/>
        <v>-103.02544956179851</v>
      </c>
      <c r="I770" s="304">
        <f t="shared" ca="1" si="332"/>
        <v>103.11139776574271</v>
      </c>
      <c r="J770" s="306">
        <f t="shared" ca="1" si="333"/>
        <v>368.11247718340587</v>
      </c>
      <c r="K770" s="307">
        <f t="shared" ca="1" si="334"/>
        <v>-9.9185198117107021</v>
      </c>
      <c r="L770" s="304">
        <f t="shared" ca="1" si="319"/>
        <v>368.24607654849336</v>
      </c>
      <c r="M770" s="306">
        <f t="shared" ca="1" si="335"/>
        <v>-1.5299634258384238</v>
      </c>
      <c r="N770" s="304">
        <f t="shared" ca="1" si="336"/>
        <v>-87.660447109918408</v>
      </c>
      <c r="P770" s="310">
        <f t="shared" ca="1" si="337"/>
        <v>23</v>
      </c>
      <c r="Q770" s="304">
        <f t="shared" ca="1" si="338"/>
        <v>0</v>
      </c>
      <c r="R770" s="306">
        <f t="shared" ca="1" si="339"/>
        <v>0</v>
      </c>
      <c r="S770" s="307">
        <f t="shared" ca="1" si="340"/>
        <v>3.0118999999999994</v>
      </c>
      <c r="T770" s="304">
        <f t="shared" ca="1" si="320"/>
        <v>29.546738999999995</v>
      </c>
      <c r="U770" s="311">
        <f t="shared" ca="1" si="321"/>
        <v>0</v>
      </c>
      <c r="V770" s="306">
        <f t="shared" ca="1" si="322"/>
        <v>1.2262156215352489</v>
      </c>
      <c r="W770" s="304">
        <f t="shared" ca="1" si="323"/>
        <v>26.602555270890861</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0.96936554634573469</v>
      </c>
      <c r="AH770" s="304">
        <f t="shared" ca="1" si="347"/>
        <v>-8.8324572013235958</v>
      </c>
    </row>
    <row r="771" spans="1:34" x14ac:dyDescent="0.2">
      <c r="A771" s="347">
        <f t="shared" ca="1" si="325"/>
        <v>1E-4</v>
      </c>
      <c r="B771" s="304">
        <f t="shared" ca="1" si="326"/>
        <v>32.638300000001443</v>
      </c>
      <c r="D771" s="306">
        <f t="shared" ca="1" si="327"/>
        <v>-0.36055568632629431</v>
      </c>
      <c r="E771" s="307">
        <f t="shared" ca="1" si="328"/>
        <v>-0.98487938219282256</v>
      </c>
      <c r="F771" s="304">
        <f t="shared" ca="1" si="329"/>
        <v>1.0488030322280446</v>
      </c>
      <c r="G771" s="306">
        <f t="shared" ca="1" si="330"/>
        <v>4.2091315336964783</v>
      </c>
      <c r="H771" s="307">
        <f t="shared" ca="1" si="331"/>
        <v>-103.02554804973673</v>
      </c>
      <c r="I771" s="304">
        <f t="shared" ca="1" si="332"/>
        <v>103.11149469975</v>
      </c>
      <c r="J771" s="306">
        <f t="shared" ca="1" si="333"/>
        <v>368.11247718340587</v>
      </c>
      <c r="K771" s="307">
        <f t="shared" ca="1" si="334"/>
        <v>-9.9288223615912781</v>
      </c>
      <c r="L771" s="304">
        <f t="shared" ca="1" si="319"/>
        <v>368.24635418642168</v>
      </c>
      <c r="M771" s="306">
        <f t="shared" ca="1" si="335"/>
        <v>-1.5299638142136047</v>
      </c>
      <c r="N771" s="304">
        <f t="shared" ca="1" si="336"/>
        <v>-87.660469362177139</v>
      </c>
      <c r="P771" s="310">
        <f t="shared" ca="1" si="337"/>
        <v>23</v>
      </c>
      <c r="Q771" s="304">
        <f t="shared" ca="1" si="338"/>
        <v>0</v>
      </c>
      <c r="R771" s="306">
        <f t="shared" ca="1" si="339"/>
        <v>0</v>
      </c>
      <c r="S771" s="307">
        <f t="shared" ca="1" si="340"/>
        <v>3.0118999999999994</v>
      </c>
      <c r="T771" s="304">
        <f t="shared" ca="1" si="320"/>
        <v>29.546738999999995</v>
      </c>
      <c r="U771" s="311">
        <f t="shared" ca="1" si="321"/>
        <v>0</v>
      </c>
      <c r="V771" s="306">
        <f t="shared" ca="1" si="322"/>
        <v>1.2262168848509709</v>
      </c>
      <c r="W771" s="304">
        <f t="shared" ca="1" si="323"/>
        <v>26.60263269600129</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0.96933999510535962</v>
      </c>
      <c r="AH771" s="304">
        <f t="shared" ca="1" si="347"/>
        <v>-8.8324829080948462</v>
      </c>
    </row>
    <row r="772" spans="1:34" x14ac:dyDescent="0.2">
      <c r="A772" s="347">
        <f t="shared" ca="1" si="325"/>
        <v>1E-4</v>
      </c>
      <c r="B772" s="304">
        <f t="shared" ca="1" si="326"/>
        <v>32.638400000001447</v>
      </c>
      <c r="D772" s="306">
        <f t="shared" ca="1" si="327"/>
        <v>-0.3605533082337532</v>
      </c>
      <c r="E772" s="307">
        <f t="shared" ca="1" si="328"/>
        <v>-0.98485355718827705</v>
      </c>
      <c r="F772" s="304">
        <f t="shared" ca="1" si="329"/>
        <v>1.0487779637200176</v>
      </c>
      <c r="G772" s="306">
        <f t="shared" ca="1" si="330"/>
        <v>4.2090954783656551</v>
      </c>
      <c r="H772" s="307">
        <f t="shared" ca="1" si="331"/>
        <v>-103.02564653509245</v>
      </c>
      <c r="I772" s="304">
        <f t="shared" ca="1" si="332"/>
        <v>103.11159163120219</v>
      </c>
      <c r="J772" s="306">
        <f t="shared" ca="1" si="333"/>
        <v>368.11247718340587</v>
      </c>
      <c r="K772" s="307">
        <f t="shared" ca="1" si="334"/>
        <v>-9.9391249213205199</v>
      </c>
      <c r="L772" s="304">
        <f t="shared" ref="L772:L835" ca="1" si="348">SQRT(pos_x^2+pos_z^2)</f>
        <v>368.24663211264419</v>
      </c>
      <c r="M772" s="306">
        <f t="shared" ca="1" si="335"/>
        <v>-1.5299642025847284</v>
      </c>
      <c r="N772" s="304">
        <f t="shared" ca="1" si="336"/>
        <v>-87.660491614203423</v>
      </c>
      <c r="P772" s="310">
        <f t="shared" ca="1" si="337"/>
        <v>23</v>
      </c>
      <c r="Q772" s="304">
        <f t="shared" ca="1" si="338"/>
        <v>0</v>
      </c>
      <c r="R772" s="306">
        <f t="shared" ca="1" si="339"/>
        <v>0</v>
      </c>
      <c r="S772" s="307">
        <f t="shared" ca="1" si="340"/>
        <v>3.0118999999999994</v>
      </c>
      <c r="T772" s="304">
        <f t="shared" ref="T772:T835" ca="1" si="349">m*g</f>
        <v>29.546738999999995</v>
      </c>
      <c r="U772" s="311">
        <f t="shared" ref="U772:U835" ca="1" si="350">IF(pos_xz&lt;L_rampe,Poids*COS(Beta),0)</f>
        <v>0</v>
      </c>
      <c r="V772" s="306">
        <f t="shared" ref="V772:V835" ca="1" si="351">Rho_moyen*(20000-Alt_rampe-pos_z)/(20000+Alt_rampe+pos_z)</f>
        <v>1.2262181481692034</v>
      </c>
      <c r="W772" s="304">
        <f t="shared" ref="W772:W835" ca="1" si="352">1/2*Rho*Sref*Cx*vit_xz^2</f>
        <v>26.602710119997841</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0.9693144442317152</v>
      </c>
      <c r="AH772" s="304">
        <f t="shared" ca="1" si="347"/>
        <v>-8.8325086144962643</v>
      </c>
    </row>
    <row r="773" spans="1:34" x14ac:dyDescent="0.2">
      <c r="A773" s="347">
        <f t="shared" ref="A773:A836" ca="1" si="354">IF(B772+0.01&lt;=T_ini+ROUNDUP(Temps_fin_propu,0), 0.01, IF(K772&gt;0, 0.1, 0.0001))</f>
        <v>1E-4</v>
      </c>
      <c r="B773" s="304">
        <f t="shared" ref="B773:B836" ca="1" si="355">B772+pas</f>
        <v>32.63850000000145</v>
      </c>
      <c r="D773" s="306">
        <f t="shared" ref="D773:D836" ca="1" si="356">IF(AND(L772&lt;L_rampe,Poussee&lt;Poids*SIN(M772)),0,(-W772+Poussee)/m*COS(M772)-U772/m*SIN(M772))</f>
        <v>-0.36055093014191575</v>
      </c>
      <c r="E773" s="307">
        <f t="shared" ref="E773:E836" ca="1" si="357">IF(AND(L772&lt;L_rampe,Poussee&lt;Poids*SIN(M772)),0,(-W772+Poussee)/m*SIN(M772)+U772/m*COS(M772)-Poids/m)</f>
        <v>-0.98482773255522993</v>
      </c>
      <c r="F773" s="304">
        <f t="shared" ref="F773:F836" ca="1" si="358">SQRT(acc_x^2+acc_z^2)</f>
        <v>1.0487528956031902</v>
      </c>
      <c r="G773" s="306">
        <f t="shared" ref="G773:G836" ca="1" si="359">G772+acc_x*pas</f>
        <v>4.2090594232726408</v>
      </c>
      <c r="H773" s="307">
        <f t="shared" ref="H773:H836" ca="1" si="360">H772+acc_z*pas</f>
        <v>-103.0257450178657</v>
      </c>
      <c r="I773" s="304">
        <f t="shared" ref="I773:I836" ca="1" si="361">SQRT(vit_x^2+vit_z^2)</f>
        <v>103.11168856009934</v>
      </c>
      <c r="J773" s="306">
        <f t="shared" ref="J773:J836" ca="1" si="362">J772+0.5*(vit_x+G772)*pas*(K772&gt;=0)</f>
        <v>368.11247718340587</v>
      </c>
      <c r="K773" s="307">
        <f t="shared" ref="K773:K836" ca="1" si="363">K772+0.5*(vit_z+H772)*pas</f>
        <v>-9.9494274908981684</v>
      </c>
      <c r="L773" s="304">
        <f t="shared" ca="1" si="348"/>
        <v>368.246910327161</v>
      </c>
      <c r="M773" s="306">
        <f t="shared" ref="M773:M836" ca="1" si="364">IF(AND(L772&gt;L_rampe,G773&gt;0),ATAN2(G773,H773),$M$4)</f>
        <v>-1.5299645909517954</v>
      </c>
      <c r="N773" s="304">
        <f t="shared" ref="N773:N836" ca="1" si="365">DEGREES(Beta)</f>
        <v>-87.66051386599726</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3.0118999999999994</v>
      </c>
      <c r="T773" s="304">
        <f t="shared" ca="1" si="349"/>
        <v>29.546738999999995</v>
      </c>
      <c r="U773" s="311">
        <f t="shared" ca="1" si="350"/>
        <v>0</v>
      </c>
      <c r="V773" s="306">
        <f t="shared" ca="1" si="351"/>
        <v>1.2262194114899452</v>
      </c>
      <c r="W773" s="304">
        <f t="shared" ca="1" si="352"/>
        <v>26.602787542880506</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0.9692888937247961</v>
      </c>
      <c r="AH773" s="304">
        <f t="shared" ref="AH773:AH836" ca="1" si="376">IF(AND(L772&lt;L_rampe,Poussee&lt;Poids*SIN(M772)), g*SIN(M772), (-W772+Poussee)/m)</f>
        <v>-8.8325343205278557</v>
      </c>
    </row>
    <row r="774" spans="1:34" x14ac:dyDescent="0.2">
      <c r="A774" s="347">
        <f t="shared" ca="1" si="354"/>
        <v>1E-4</v>
      </c>
      <c r="B774" s="304">
        <f t="shared" ca="1" si="355"/>
        <v>32.638600000001453</v>
      </c>
      <c r="D774" s="306">
        <f t="shared" ca="1" si="356"/>
        <v>-0.36054855205077868</v>
      </c>
      <c r="E774" s="307">
        <f t="shared" ca="1" si="357"/>
        <v>-0.98480190829368119</v>
      </c>
      <c r="F774" s="304">
        <f t="shared" ca="1" si="358"/>
        <v>1.048727827877562</v>
      </c>
      <c r="G774" s="306">
        <f t="shared" ca="1" si="359"/>
        <v>4.2090233684174354</v>
      </c>
      <c r="H774" s="307">
        <f t="shared" ca="1" si="360"/>
        <v>-103.02584349805653</v>
      </c>
      <c r="I774" s="304">
        <f t="shared" ca="1" si="361"/>
        <v>103.11178548644146</v>
      </c>
      <c r="J774" s="306">
        <f t="shared" ca="1" si="362"/>
        <v>368.11247718340587</v>
      </c>
      <c r="K774" s="307">
        <f t="shared" ca="1" si="363"/>
        <v>-9.959730070323964</v>
      </c>
      <c r="L774" s="304">
        <f t="shared" ca="1" si="348"/>
        <v>368.24718882997229</v>
      </c>
      <c r="M774" s="306">
        <f t="shared" ca="1" si="364"/>
        <v>-1.5299649793148054</v>
      </c>
      <c r="N774" s="304">
        <f t="shared" ca="1" si="365"/>
        <v>-87.660536117558649</v>
      </c>
      <c r="P774" s="310">
        <f t="shared" ca="1" si="366"/>
        <v>23</v>
      </c>
      <c r="Q774" s="304">
        <f t="shared" ca="1" si="367"/>
        <v>0</v>
      </c>
      <c r="R774" s="306">
        <f t="shared" ca="1" si="368"/>
        <v>0</v>
      </c>
      <c r="S774" s="307">
        <f t="shared" ca="1" si="369"/>
        <v>3.0118999999999994</v>
      </c>
      <c r="T774" s="304">
        <f t="shared" ca="1" si="349"/>
        <v>29.546738999999995</v>
      </c>
      <c r="U774" s="311">
        <f t="shared" ca="1" si="350"/>
        <v>0</v>
      </c>
      <c r="V774" s="306">
        <f t="shared" ca="1" si="351"/>
        <v>1.226220674813197</v>
      </c>
      <c r="W774" s="304">
        <f t="shared" ca="1" si="352"/>
        <v>26.602864964649307</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0.96926334358460053</v>
      </c>
      <c r="AH774" s="304">
        <f t="shared" ca="1" si="376"/>
        <v>-8.8325600261896184</v>
      </c>
    </row>
    <row r="775" spans="1:34" x14ac:dyDescent="0.2">
      <c r="A775" s="347">
        <f t="shared" ca="1" si="354"/>
        <v>1E-4</v>
      </c>
      <c r="B775" s="304">
        <f t="shared" ca="1" si="355"/>
        <v>32.638700000001457</v>
      </c>
      <c r="D775" s="306">
        <f t="shared" ca="1" si="356"/>
        <v>-0.36054617396034505</v>
      </c>
      <c r="E775" s="307">
        <f t="shared" ca="1" si="357"/>
        <v>-0.98477608440362729</v>
      </c>
      <c r="F775" s="304">
        <f t="shared" ca="1" si="358"/>
        <v>1.0487027605431309</v>
      </c>
      <c r="G775" s="306">
        <f t="shared" ca="1" si="359"/>
        <v>4.2089873138000398</v>
      </c>
      <c r="H775" s="307">
        <f t="shared" ca="1" si="360"/>
        <v>-103.02594197566498</v>
      </c>
      <c r="I775" s="304">
        <f t="shared" ca="1" si="361"/>
        <v>103.11188241022863</v>
      </c>
      <c r="J775" s="306">
        <f t="shared" ca="1" si="362"/>
        <v>368.11247718340587</v>
      </c>
      <c r="K775" s="307">
        <f t="shared" ca="1" si="363"/>
        <v>-9.9700326595976492</v>
      </c>
      <c r="L775" s="304">
        <f t="shared" ca="1" si="348"/>
        <v>368.2474676210781</v>
      </c>
      <c r="M775" s="306">
        <f t="shared" ca="1" si="364"/>
        <v>-1.5299653676737586</v>
      </c>
      <c r="N775" s="304">
        <f t="shared" ca="1" si="365"/>
        <v>-87.660558368887607</v>
      </c>
      <c r="P775" s="310">
        <f t="shared" ca="1" si="366"/>
        <v>23</v>
      </c>
      <c r="Q775" s="304">
        <f t="shared" ca="1" si="367"/>
        <v>0</v>
      </c>
      <c r="R775" s="306">
        <f t="shared" ca="1" si="368"/>
        <v>0</v>
      </c>
      <c r="S775" s="307">
        <f t="shared" ca="1" si="369"/>
        <v>3.0118999999999994</v>
      </c>
      <c r="T775" s="304">
        <f t="shared" ca="1" si="349"/>
        <v>29.546738999999995</v>
      </c>
      <c r="U775" s="311">
        <f t="shared" ca="1" si="350"/>
        <v>0</v>
      </c>
      <c r="V775" s="306">
        <f t="shared" ca="1" si="351"/>
        <v>1.2262219381389587</v>
      </c>
      <c r="W775" s="304">
        <f t="shared" ca="1" si="352"/>
        <v>26.602942385304274</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0.96923779381112318</v>
      </c>
      <c r="AH775" s="304">
        <f t="shared" ca="1" si="376"/>
        <v>-8.8325857314815597</v>
      </c>
    </row>
    <row r="776" spans="1:34" x14ac:dyDescent="0.2">
      <c r="A776" s="347">
        <f t="shared" ca="1" si="354"/>
        <v>1E-4</v>
      </c>
      <c r="B776" s="304">
        <f t="shared" ca="1" si="355"/>
        <v>32.63880000000146</v>
      </c>
      <c r="D776" s="306">
        <f t="shared" ca="1" si="356"/>
        <v>-0.36054379587061408</v>
      </c>
      <c r="E776" s="307">
        <f t="shared" ca="1" si="357"/>
        <v>-0.98475026088505047</v>
      </c>
      <c r="F776" s="304">
        <f t="shared" ca="1" si="358"/>
        <v>1.0486776935998809</v>
      </c>
      <c r="G776" s="306">
        <f t="shared" ca="1" si="359"/>
        <v>4.208951259420453</v>
      </c>
      <c r="H776" s="307">
        <f t="shared" ca="1" si="360"/>
        <v>-103.02604045069107</v>
      </c>
      <c r="I776" s="304">
        <f t="shared" ca="1" si="361"/>
        <v>103.11197933146084</v>
      </c>
      <c r="J776" s="306">
        <f t="shared" ca="1" si="362"/>
        <v>368.11247718340587</v>
      </c>
      <c r="K776" s="307">
        <f t="shared" ca="1" si="363"/>
        <v>-9.9803352587189664</v>
      </c>
      <c r="L776" s="304">
        <f t="shared" ca="1" si="348"/>
        <v>368.24774670047873</v>
      </c>
      <c r="M776" s="306">
        <f t="shared" ca="1" si="364"/>
        <v>-1.5299657560286548</v>
      </c>
      <c r="N776" s="304">
        <f t="shared" ca="1" si="365"/>
        <v>-87.660580619984103</v>
      </c>
      <c r="P776" s="310">
        <f t="shared" ca="1" si="366"/>
        <v>23</v>
      </c>
      <c r="Q776" s="304">
        <f t="shared" ca="1" si="367"/>
        <v>0</v>
      </c>
      <c r="R776" s="306">
        <f t="shared" ca="1" si="368"/>
        <v>0</v>
      </c>
      <c r="S776" s="307">
        <f t="shared" ca="1" si="369"/>
        <v>3.0118999999999994</v>
      </c>
      <c r="T776" s="304">
        <f t="shared" ca="1" si="349"/>
        <v>29.546738999999995</v>
      </c>
      <c r="U776" s="311">
        <f t="shared" ca="1" si="350"/>
        <v>0</v>
      </c>
      <c r="V776" s="306">
        <f t="shared" ca="1" si="351"/>
        <v>1.2262232014672299</v>
      </c>
      <c r="W776" s="304">
        <f t="shared" ca="1" si="352"/>
        <v>26.603019804845374</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0.96921224440435338</v>
      </c>
      <c r="AH776" s="304">
        <f t="shared" ca="1" si="376"/>
        <v>-8.8326114364036918</v>
      </c>
    </row>
    <row r="777" spans="1:34" x14ac:dyDescent="0.2">
      <c r="A777" s="347">
        <f t="shared" ca="1" si="354"/>
        <v>1E-4</v>
      </c>
      <c r="B777" s="304">
        <f t="shared" ca="1" si="355"/>
        <v>32.638900000001463</v>
      </c>
      <c r="D777" s="306">
        <f t="shared" ca="1" si="356"/>
        <v>-0.36054141778158799</v>
      </c>
      <c r="E777" s="307">
        <f t="shared" ca="1" si="357"/>
        <v>-0.9847244377379667</v>
      </c>
      <c r="F777" s="304">
        <f t="shared" ca="1" si="358"/>
        <v>1.0486526270478287</v>
      </c>
      <c r="G777" s="306">
        <f t="shared" ca="1" si="359"/>
        <v>4.2089152052786751</v>
      </c>
      <c r="H777" s="307">
        <f t="shared" ca="1" si="360"/>
        <v>-103.02613892313484</v>
      </c>
      <c r="I777" s="304">
        <f t="shared" ca="1" si="361"/>
        <v>103.11207625013816</v>
      </c>
      <c r="J777" s="306">
        <f t="shared" ca="1" si="362"/>
        <v>368.11247718340587</v>
      </c>
      <c r="K777" s="307">
        <f t="shared" ca="1" si="363"/>
        <v>-9.9906378676876582</v>
      </c>
      <c r="L777" s="304">
        <f t="shared" ca="1" si="348"/>
        <v>368.24802606817428</v>
      </c>
      <c r="M777" s="306">
        <f t="shared" ca="1" si="364"/>
        <v>-1.5299661443794945</v>
      </c>
      <c r="N777" s="304">
        <f t="shared" ca="1" si="365"/>
        <v>-87.660602870848194</v>
      </c>
      <c r="P777" s="310">
        <f t="shared" ca="1" si="366"/>
        <v>23</v>
      </c>
      <c r="Q777" s="304">
        <f t="shared" ca="1" si="367"/>
        <v>0</v>
      </c>
      <c r="R777" s="306">
        <f t="shared" ca="1" si="368"/>
        <v>0</v>
      </c>
      <c r="S777" s="307">
        <f t="shared" ca="1" si="369"/>
        <v>3.0118999999999994</v>
      </c>
      <c r="T777" s="304">
        <f t="shared" ca="1" si="349"/>
        <v>29.546738999999995</v>
      </c>
      <c r="U777" s="311">
        <f t="shared" ca="1" si="350"/>
        <v>0</v>
      </c>
      <c r="V777" s="306">
        <f t="shared" ca="1" si="351"/>
        <v>1.2262244647980105</v>
      </c>
      <c r="W777" s="304">
        <f t="shared" ca="1" si="352"/>
        <v>26.603097223272641</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0.96918669536430357</v>
      </c>
      <c r="AH777" s="304">
        <f t="shared" ca="1" si="376"/>
        <v>-8.8326371409560007</v>
      </c>
    </row>
    <row r="778" spans="1:34" x14ac:dyDescent="0.2">
      <c r="A778" s="347">
        <f t="shared" ca="1" si="354"/>
        <v>1E-4</v>
      </c>
      <c r="B778" s="304">
        <f t="shared" ca="1" si="355"/>
        <v>32.639000000001467</v>
      </c>
      <c r="D778" s="306">
        <f t="shared" ca="1" si="356"/>
        <v>-0.36053903969326401</v>
      </c>
      <c r="E778" s="307">
        <f t="shared" ca="1" si="357"/>
        <v>-0.9846986149623671</v>
      </c>
      <c r="F778" s="304">
        <f t="shared" ca="1" si="358"/>
        <v>1.0486275608869648</v>
      </c>
      <c r="G778" s="306">
        <f t="shared" ca="1" si="359"/>
        <v>4.2088791513747061</v>
      </c>
      <c r="H778" s="307">
        <f t="shared" ca="1" si="360"/>
        <v>-103.02623739299634</v>
      </c>
      <c r="I778" s="304">
        <f t="shared" ca="1" si="361"/>
        <v>103.1121731662606</v>
      </c>
      <c r="J778" s="306">
        <f t="shared" ca="1" si="362"/>
        <v>368.11247718340587</v>
      </c>
      <c r="K778" s="307">
        <f t="shared" ca="1" si="363"/>
        <v>-10.000940486503465</v>
      </c>
      <c r="L778" s="304">
        <f t="shared" ca="1" si="348"/>
        <v>368.24830572416505</v>
      </c>
      <c r="M778" s="306">
        <f t="shared" ca="1" si="364"/>
        <v>-1.5299665327262775</v>
      </c>
      <c r="N778" s="304">
        <f t="shared" ca="1" si="365"/>
        <v>-87.660625121479839</v>
      </c>
      <c r="P778" s="310">
        <f t="shared" ca="1" si="366"/>
        <v>23</v>
      </c>
      <c r="Q778" s="304">
        <f t="shared" ca="1" si="367"/>
        <v>0</v>
      </c>
      <c r="R778" s="306">
        <f t="shared" ca="1" si="368"/>
        <v>0</v>
      </c>
      <c r="S778" s="307">
        <f t="shared" ca="1" si="369"/>
        <v>3.0118999999999994</v>
      </c>
      <c r="T778" s="304">
        <f t="shared" ca="1" si="349"/>
        <v>29.546738999999995</v>
      </c>
      <c r="U778" s="311">
        <f t="shared" ca="1" si="350"/>
        <v>0</v>
      </c>
      <c r="V778" s="306">
        <f t="shared" ca="1" si="351"/>
        <v>1.2262257281313016</v>
      </c>
      <c r="W778" s="304">
        <f t="shared" ca="1" si="352"/>
        <v>26.603174640586108</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0.96916114669096132</v>
      </c>
      <c r="AH778" s="304">
        <f t="shared" ca="1" si="376"/>
        <v>-8.8326628451384988</v>
      </c>
    </row>
    <row r="779" spans="1:34" x14ac:dyDescent="0.2">
      <c r="A779" s="347">
        <f t="shared" ca="1" si="354"/>
        <v>1E-4</v>
      </c>
      <c r="B779" s="304">
        <f t="shared" ca="1" si="355"/>
        <v>32.63910000000147</v>
      </c>
      <c r="D779" s="306">
        <f t="shared" ca="1" si="356"/>
        <v>-0.36053666160564551</v>
      </c>
      <c r="E779" s="307">
        <f t="shared" ca="1" si="357"/>
        <v>-0.98467279255823392</v>
      </c>
      <c r="F779" s="304">
        <f t="shared" ca="1" si="358"/>
        <v>1.048602495117275</v>
      </c>
      <c r="G779" s="306">
        <f t="shared" ca="1" si="359"/>
        <v>4.2088430977085451</v>
      </c>
      <c r="H779" s="307">
        <f t="shared" ca="1" si="360"/>
        <v>-103.02633586027559</v>
      </c>
      <c r="I779" s="304">
        <f t="shared" ca="1" si="361"/>
        <v>103.11227007982822</v>
      </c>
      <c r="J779" s="306">
        <f t="shared" ca="1" si="362"/>
        <v>368.11247718340587</v>
      </c>
      <c r="K779" s="307">
        <f t="shared" ca="1" si="363"/>
        <v>-10.011243115166129</v>
      </c>
      <c r="L779" s="304">
        <f t="shared" ca="1" si="348"/>
        <v>368.24858566845097</v>
      </c>
      <c r="M779" s="306">
        <f t="shared" ca="1" si="364"/>
        <v>-1.5299669210690039</v>
      </c>
      <c r="N779" s="304">
        <f t="shared" ca="1" si="365"/>
        <v>-87.66064737187908</v>
      </c>
      <c r="P779" s="310">
        <f t="shared" ca="1" si="366"/>
        <v>23</v>
      </c>
      <c r="Q779" s="304">
        <f t="shared" ca="1" si="367"/>
        <v>0</v>
      </c>
      <c r="R779" s="306">
        <f t="shared" ca="1" si="368"/>
        <v>0</v>
      </c>
      <c r="S779" s="307">
        <f t="shared" ca="1" si="369"/>
        <v>3.0118999999999994</v>
      </c>
      <c r="T779" s="304">
        <f t="shared" ca="1" si="349"/>
        <v>29.546738999999995</v>
      </c>
      <c r="U779" s="311">
        <f t="shared" ca="1" si="350"/>
        <v>0</v>
      </c>
      <c r="V779" s="306">
        <f t="shared" ca="1" si="351"/>
        <v>1.2262269914671016</v>
      </c>
      <c r="W779" s="304">
        <f t="shared" ca="1" si="352"/>
        <v>26.603252056785749</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0.96913559838431418</v>
      </c>
      <c r="AH779" s="304">
        <f t="shared" ca="1" si="376"/>
        <v>-8.8326885489511984</v>
      </c>
    </row>
    <row r="780" spans="1:34" x14ac:dyDescent="0.2">
      <c r="A780" s="347">
        <f t="shared" ca="1" si="354"/>
        <v>1E-4</v>
      </c>
      <c r="B780" s="304">
        <f t="shared" ca="1" si="355"/>
        <v>32.639200000001473</v>
      </c>
      <c r="D780" s="306">
        <f t="shared" ca="1" si="356"/>
        <v>-0.36053428351873062</v>
      </c>
      <c r="E780" s="307">
        <f t="shared" ca="1" si="357"/>
        <v>-0.98464697052558137</v>
      </c>
      <c r="F780" s="304">
        <f t="shared" ca="1" si="358"/>
        <v>1.048577429738772</v>
      </c>
      <c r="G780" s="306">
        <f t="shared" ca="1" si="359"/>
        <v>4.208807044280193</v>
      </c>
      <c r="H780" s="307">
        <f t="shared" ca="1" si="360"/>
        <v>-103.02643432497264</v>
      </c>
      <c r="I780" s="304">
        <f t="shared" ca="1" si="361"/>
        <v>103.11236699084104</v>
      </c>
      <c r="J780" s="306">
        <f t="shared" ca="1" si="362"/>
        <v>368.11247718340587</v>
      </c>
      <c r="K780" s="307">
        <f t="shared" ca="1" si="363"/>
        <v>-10.021545753675392</v>
      </c>
      <c r="L780" s="304">
        <f t="shared" ca="1" si="348"/>
        <v>368.24886590103239</v>
      </c>
      <c r="M780" s="306">
        <f t="shared" ca="1" si="364"/>
        <v>-1.5299673094076736</v>
      </c>
      <c r="N780" s="304">
        <f t="shared" ca="1" si="365"/>
        <v>-87.660669622045873</v>
      </c>
      <c r="P780" s="310">
        <f t="shared" ca="1" si="366"/>
        <v>23</v>
      </c>
      <c r="Q780" s="304">
        <f t="shared" ca="1" si="367"/>
        <v>0</v>
      </c>
      <c r="R780" s="306">
        <f t="shared" ca="1" si="368"/>
        <v>0</v>
      </c>
      <c r="S780" s="307">
        <f t="shared" ca="1" si="369"/>
        <v>3.0118999999999994</v>
      </c>
      <c r="T780" s="304">
        <f t="shared" ca="1" si="349"/>
        <v>29.546738999999995</v>
      </c>
      <c r="U780" s="311">
        <f t="shared" ca="1" si="350"/>
        <v>0</v>
      </c>
      <c r="V780" s="306">
        <f t="shared" ca="1" si="351"/>
        <v>1.2262282548054118</v>
      </c>
      <c r="W780" s="304">
        <f t="shared" ca="1" si="352"/>
        <v>26.603329471871596</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0.96911005044437637</v>
      </c>
      <c r="AH780" s="304">
        <f t="shared" ca="1" si="376"/>
        <v>-8.8327142523940889</v>
      </c>
    </row>
    <row r="781" spans="1:34" x14ac:dyDescent="0.2">
      <c r="A781" s="347">
        <f t="shared" ca="1" si="354"/>
        <v>1E-4</v>
      </c>
      <c r="B781" s="304">
        <f t="shared" ca="1" si="355"/>
        <v>32.639300000001477</v>
      </c>
      <c r="D781" s="306">
        <f t="shared" ca="1" si="356"/>
        <v>-0.36053190543252267</v>
      </c>
      <c r="E781" s="307">
        <f t="shared" ca="1" si="357"/>
        <v>-0.984621148864397</v>
      </c>
      <c r="F781" s="304">
        <f t="shared" ca="1" si="358"/>
        <v>1.0485523647514465</v>
      </c>
      <c r="G781" s="306">
        <f t="shared" ca="1" si="359"/>
        <v>4.2087709910896498</v>
      </c>
      <c r="H781" s="307">
        <f t="shared" ca="1" si="360"/>
        <v>-103.02653278708753</v>
      </c>
      <c r="I781" s="304">
        <f t="shared" ca="1" si="361"/>
        <v>103.11246389929909</v>
      </c>
      <c r="J781" s="306">
        <f t="shared" ca="1" si="362"/>
        <v>368.11247718340587</v>
      </c>
      <c r="K781" s="307">
        <f t="shared" ca="1" si="363"/>
        <v>-10.031848402030995</v>
      </c>
      <c r="L781" s="304">
        <f t="shared" ca="1" si="348"/>
        <v>368.24914642190936</v>
      </c>
      <c r="M781" s="306">
        <f t="shared" ca="1" si="364"/>
        <v>-1.5299676977422869</v>
      </c>
      <c r="N781" s="304">
        <f t="shared" ca="1" si="365"/>
        <v>-87.660691871980248</v>
      </c>
      <c r="P781" s="310">
        <f t="shared" ca="1" si="366"/>
        <v>23</v>
      </c>
      <c r="Q781" s="304">
        <f t="shared" ca="1" si="367"/>
        <v>0</v>
      </c>
      <c r="R781" s="306">
        <f t="shared" ca="1" si="368"/>
        <v>0</v>
      </c>
      <c r="S781" s="307">
        <f t="shared" ca="1" si="369"/>
        <v>3.0118999999999994</v>
      </c>
      <c r="T781" s="304">
        <f t="shared" ca="1" si="349"/>
        <v>29.546738999999995</v>
      </c>
      <c r="U781" s="311">
        <f t="shared" ca="1" si="350"/>
        <v>0</v>
      </c>
      <c r="V781" s="306">
        <f t="shared" ca="1" si="351"/>
        <v>1.2262295181462315</v>
      </c>
      <c r="W781" s="304">
        <f t="shared" ca="1" si="352"/>
        <v>26.603406885843647</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0.9690845028711319</v>
      </c>
      <c r="AH781" s="304">
        <f t="shared" ca="1" si="376"/>
        <v>-8.832739955467181</v>
      </c>
    </row>
    <row r="782" spans="1:34" x14ac:dyDescent="0.2">
      <c r="A782" s="347">
        <f t="shared" ca="1" si="354"/>
        <v>1E-4</v>
      </c>
      <c r="B782" s="304">
        <f t="shared" ca="1" si="355"/>
        <v>32.63940000000148</v>
      </c>
      <c r="D782" s="306">
        <f t="shared" ca="1" si="356"/>
        <v>-0.36052952734701837</v>
      </c>
      <c r="E782" s="307">
        <f t="shared" ca="1" si="357"/>
        <v>-0.9845953275746826</v>
      </c>
      <c r="F782" s="304">
        <f t="shared" ca="1" si="358"/>
        <v>1.0485273001552993</v>
      </c>
      <c r="G782" s="306">
        <f t="shared" ca="1" si="359"/>
        <v>4.2087349381369155</v>
      </c>
      <c r="H782" s="307">
        <f t="shared" ca="1" si="360"/>
        <v>-103.02663124662028</v>
      </c>
      <c r="I782" s="304">
        <f t="shared" ca="1" si="361"/>
        <v>103.11256080520243</v>
      </c>
      <c r="J782" s="306">
        <f t="shared" ca="1" si="362"/>
        <v>368.11247718340587</v>
      </c>
      <c r="K782" s="307">
        <f t="shared" ca="1" si="363"/>
        <v>-10.04215106023268</v>
      </c>
      <c r="L782" s="304">
        <f t="shared" ca="1" si="348"/>
        <v>368.24942723108211</v>
      </c>
      <c r="M782" s="306">
        <f t="shared" ca="1" si="364"/>
        <v>-1.5299680860728437</v>
      </c>
      <c r="N782" s="304">
        <f t="shared" ca="1" si="365"/>
        <v>-87.660714121682219</v>
      </c>
      <c r="P782" s="310">
        <f t="shared" ca="1" si="366"/>
        <v>23</v>
      </c>
      <c r="Q782" s="304">
        <f t="shared" ca="1" si="367"/>
        <v>0</v>
      </c>
      <c r="R782" s="306">
        <f t="shared" ca="1" si="368"/>
        <v>0</v>
      </c>
      <c r="S782" s="307">
        <f t="shared" ca="1" si="369"/>
        <v>3.0118999999999994</v>
      </c>
      <c r="T782" s="304">
        <f t="shared" ca="1" si="349"/>
        <v>29.546738999999995</v>
      </c>
      <c r="U782" s="311">
        <f t="shared" ca="1" si="350"/>
        <v>0</v>
      </c>
      <c r="V782" s="306">
        <f t="shared" ca="1" si="351"/>
        <v>1.2262307814895606</v>
      </c>
      <c r="W782" s="304">
        <f t="shared" ca="1" si="352"/>
        <v>26.603484298701932</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0.96905895566458256</v>
      </c>
      <c r="AH782" s="304">
        <f t="shared" ca="1" si="376"/>
        <v>-8.8327656581704748</v>
      </c>
    </row>
    <row r="783" spans="1:34" x14ac:dyDescent="0.2">
      <c r="A783" s="347">
        <f t="shared" ca="1" si="354"/>
        <v>1E-4</v>
      </c>
      <c r="B783" s="304">
        <f t="shared" ca="1" si="355"/>
        <v>32.639500000001483</v>
      </c>
      <c r="D783" s="306">
        <f t="shared" ca="1" si="356"/>
        <v>-0.36052714926222085</v>
      </c>
      <c r="E783" s="307">
        <f t="shared" ca="1" si="357"/>
        <v>-0.98456950665642573</v>
      </c>
      <c r="F783" s="304">
        <f t="shared" ca="1" si="358"/>
        <v>1.0485022359503204</v>
      </c>
      <c r="G783" s="306">
        <f t="shared" ca="1" si="359"/>
        <v>4.2086988854219891</v>
      </c>
      <c r="H783" s="307">
        <f t="shared" ca="1" si="360"/>
        <v>-103.02672970357095</v>
      </c>
      <c r="I783" s="304">
        <f t="shared" ca="1" si="361"/>
        <v>103.11265770855108</v>
      </c>
      <c r="J783" s="306">
        <f t="shared" ca="1" si="362"/>
        <v>368.11247718340587</v>
      </c>
      <c r="K783" s="307">
        <f t="shared" ca="1" si="363"/>
        <v>-10.05245372828019</v>
      </c>
      <c r="L783" s="304">
        <f t="shared" ca="1" si="348"/>
        <v>368.24970832855081</v>
      </c>
      <c r="M783" s="306">
        <f t="shared" ca="1" si="364"/>
        <v>-1.5299684743993442</v>
      </c>
      <c r="N783" s="304">
        <f t="shared" ca="1" si="365"/>
        <v>-87.660736371151771</v>
      </c>
      <c r="P783" s="310">
        <f t="shared" ca="1" si="366"/>
        <v>23</v>
      </c>
      <c r="Q783" s="304">
        <f t="shared" ca="1" si="367"/>
        <v>0</v>
      </c>
      <c r="R783" s="306">
        <f t="shared" ca="1" si="368"/>
        <v>0</v>
      </c>
      <c r="S783" s="307">
        <f t="shared" ca="1" si="369"/>
        <v>3.0118999999999994</v>
      </c>
      <c r="T783" s="304">
        <f t="shared" ca="1" si="349"/>
        <v>29.546738999999995</v>
      </c>
      <c r="U783" s="311">
        <f t="shared" ca="1" si="350"/>
        <v>0</v>
      </c>
      <c r="V783" s="306">
        <f t="shared" ca="1" si="351"/>
        <v>1.2262320448353994</v>
      </c>
      <c r="W783" s="304">
        <f t="shared" ca="1" si="352"/>
        <v>26.603561710446442</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0.96903340882472122</v>
      </c>
      <c r="AH783" s="304">
        <f t="shared" ca="1" si="376"/>
        <v>-8.8327913605039807</v>
      </c>
    </row>
    <row r="784" spans="1:34" x14ac:dyDescent="0.2">
      <c r="A784" s="347">
        <f t="shared" ca="1" si="354"/>
        <v>1E-4</v>
      </c>
      <c r="B784" s="304">
        <f t="shared" ca="1" si="355"/>
        <v>32.639600000001487</v>
      </c>
      <c r="D784" s="306">
        <f t="shared" ca="1" si="356"/>
        <v>-0.36052477117812881</v>
      </c>
      <c r="E784" s="307">
        <f t="shared" ca="1" si="357"/>
        <v>-0.98454368610963172</v>
      </c>
      <c r="F784" s="304">
        <f t="shared" ca="1" si="358"/>
        <v>1.0484771721365149</v>
      </c>
      <c r="G784" s="306">
        <f t="shared" ca="1" si="359"/>
        <v>4.2086628329448716</v>
      </c>
      <c r="H784" s="307">
        <f t="shared" ca="1" si="360"/>
        <v>-103.02682815793956</v>
      </c>
      <c r="I784" s="304">
        <f t="shared" ca="1" si="361"/>
        <v>103.1127546093451</v>
      </c>
      <c r="J784" s="306">
        <f t="shared" ca="1" si="362"/>
        <v>368.11247718340587</v>
      </c>
      <c r="K784" s="307">
        <f t="shared" ca="1" si="363"/>
        <v>-10.062756406173266</v>
      </c>
      <c r="L784" s="304">
        <f t="shared" ca="1" si="348"/>
        <v>368.24998971431557</v>
      </c>
      <c r="M784" s="306">
        <f t="shared" ca="1" si="364"/>
        <v>-1.5299688627217884</v>
      </c>
      <c r="N784" s="304">
        <f t="shared" ca="1" si="365"/>
        <v>-87.660758620388904</v>
      </c>
      <c r="P784" s="310">
        <f t="shared" ca="1" si="366"/>
        <v>23</v>
      </c>
      <c r="Q784" s="304">
        <f t="shared" ca="1" si="367"/>
        <v>0</v>
      </c>
      <c r="R784" s="306">
        <f t="shared" ca="1" si="368"/>
        <v>0</v>
      </c>
      <c r="S784" s="307">
        <f t="shared" ca="1" si="369"/>
        <v>3.0118999999999994</v>
      </c>
      <c r="T784" s="304">
        <f t="shared" ca="1" si="349"/>
        <v>29.546738999999995</v>
      </c>
      <c r="U784" s="311">
        <f t="shared" ca="1" si="350"/>
        <v>0</v>
      </c>
      <c r="V784" s="306">
        <f t="shared" ca="1" si="351"/>
        <v>1.2262333081837475</v>
      </c>
      <c r="W784" s="304">
        <f t="shared" ca="1" si="352"/>
        <v>26.603639121077201</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0.9690078623515479</v>
      </c>
      <c r="AH784" s="304">
        <f t="shared" ca="1" si="376"/>
        <v>-8.8328170624676936</v>
      </c>
    </row>
    <row r="785" spans="1:34" x14ac:dyDescent="0.2">
      <c r="A785" s="347">
        <f t="shared" ca="1" si="354"/>
        <v>1E-4</v>
      </c>
      <c r="B785" s="304">
        <f t="shared" ca="1" si="355"/>
        <v>32.63970000000149</v>
      </c>
      <c r="D785" s="306">
        <f t="shared" ca="1" si="356"/>
        <v>-0.36052239309474332</v>
      </c>
      <c r="E785" s="307">
        <f t="shared" ca="1" si="357"/>
        <v>-0.98451786593429169</v>
      </c>
      <c r="F785" s="304">
        <f t="shared" ca="1" si="358"/>
        <v>1.0484521087138756</v>
      </c>
      <c r="G785" s="306">
        <f t="shared" ca="1" si="359"/>
        <v>4.2086267807055622</v>
      </c>
      <c r="H785" s="307">
        <f t="shared" ca="1" si="360"/>
        <v>-103.02692660972616</v>
      </c>
      <c r="I785" s="304">
        <f t="shared" ca="1" si="361"/>
        <v>103.11285150758451</v>
      </c>
      <c r="J785" s="306">
        <f t="shared" ca="1" si="362"/>
        <v>368.11247718340587</v>
      </c>
      <c r="K785" s="307">
        <f t="shared" ca="1" si="363"/>
        <v>-10.073059093911649</v>
      </c>
      <c r="L785" s="304">
        <f t="shared" ca="1" si="348"/>
        <v>368.25027138837652</v>
      </c>
      <c r="M785" s="306">
        <f t="shared" ca="1" si="364"/>
        <v>-1.5299692510401761</v>
      </c>
      <c r="N785" s="304">
        <f t="shared" ca="1" si="365"/>
        <v>-87.660780869393633</v>
      </c>
      <c r="P785" s="310">
        <f t="shared" ca="1" si="366"/>
        <v>23</v>
      </c>
      <c r="Q785" s="304">
        <f t="shared" ca="1" si="367"/>
        <v>0</v>
      </c>
      <c r="R785" s="306">
        <f t="shared" ca="1" si="368"/>
        <v>0</v>
      </c>
      <c r="S785" s="307">
        <f t="shared" ca="1" si="369"/>
        <v>3.0118999999999994</v>
      </c>
      <c r="T785" s="304">
        <f t="shared" ca="1" si="349"/>
        <v>29.546738999999995</v>
      </c>
      <c r="U785" s="311">
        <f t="shared" ca="1" si="350"/>
        <v>0</v>
      </c>
      <c r="V785" s="306">
        <f t="shared" ca="1" si="351"/>
        <v>1.2262345715346057</v>
      </c>
      <c r="W785" s="304">
        <f t="shared" ca="1" si="352"/>
        <v>26.603716530594227</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0.96898231624505549</v>
      </c>
      <c r="AH785" s="304">
        <f t="shared" ca="1" si="376"/>
        <v>-8.8328427640616241</v>
      </c>
    </row>
    <row r="786" spans="1:34" x14ac:dyDescent="0.2">
      <c r="A786" s="347">
        <f t="shared" ca="1" si="354"/>
        <v>1E-4</v>
      </c>
      <c r="B786" s="304">
        <f t="shared" ca="1" si="355"/>
        <v>32.639800000001493</v>
      </c>
      <c r="D786" s="306">
        <f t="shared" ca="1" si="356"/>
        <v>-0.36052001501206732</v>
      </c>
      <c r="E786" s="307">
        <f t="shared" ca="1" si="357"/>
        <v>-0.98449204613039676</v>
      </c>
      <c r="F786" s="304">
        <f t="shared" ca="1" si="358"/>
        <v>1.0484270456823959</v>
      </c>
      <c r="G786" s="306">
        <f t="shared" ca="1" si="359"/>
        <v>4.2085907287040607</v>
      </c>
      <c r="H786" s="307">
        <f t="shared" ca="1" si="360"/>
        <v>-103.02702505893078</v>
      </c>
      <c r="I786" s="304">
        <f t="shared" ca="1" si="361"/>
        <v>103.11294840326933</v>
      </c>
      <c r="J786" s="306">
        <f t="shared" ca="1" si="362"/>
        <v>368.11247718340587</v>
      </c>
      <c r="K786" s="307">
        <f t="shared" ca="1" si="363"/>
        <v>-10.083361791495081</v>
      </c>
      <c r="L786" s="304">
        <f t="shared" ca="1" si="348"/>
        <v>368.25055335073387</v>
      </c>
      <c r="M786" s="306">
        <f t="shared" ca="1" si="364"/>
        <v>-1.5299696393545079</v>
      </c>
      <c r="N786" s="304">
        <f t="shared" ca="1" si="365"/>
        <v>-87.660803118165958</v>
      </c>
      <c r="P786" s="310">
        <f t="shared" ca="1" si="366"/>
        <v>23</v>
      </c>
      <c r="Q786" s="304">
        <f t="shared" ca="1" si="367"/>
        <v>0</v>
      </c>
      <c r="R786" s="306">
        <f t="shared" ca="1" si="368"/>
        <v>0</v>
      </c>
      <c r="S786" s="307">
        <f t="shared" ca="1" si="369"/>
        <v>3.0118999999999994</v>
      </c>
      <c r="T786" s="304">
        <f t="shared" ca="1" si="349"/>
        <v>29.546738999999995</v>
      </c>
      <c r="U786" s="311">
        <f t="shared" ca="1" si="350"/>
        <v>0</v>
      </c>
      <c r="V786" s="306">
        <f t="shared" ca="1" si="351"/>
        <v>1.2262358348879727</v>
      </c>
      <c r="W786" s="304">
        <f t="shared" ca="1" si="352"/>
        <v>26.603793938997509</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0.96895677050524043</v>
      </c>
      <c r="AH786" s="304">
        <f t="shared" ca="1" si="376"/>
        <v>-8.8328684652857774</v>
      </c>
    </row>
    <row r="787" spans="1:34" x14ac:dyDescent="0.2">
      <c r="A787" s="347">
        <f t="shared" ca="1" si="354"/>
        <v>1E-4</v>
      </c>
      <c r="B787" s="304">
        <f t="shared" ca="1" si="355"/>
        <v>32.639900000001496</v>
      </c>
      <c r="D787" s="306">
        <f t="shared" ca="1" si="356"/>
        <v>-0.36051763693009548</v>
      </c>
      <c r="E787" s="307">
        <f t="shared" ca="1" si="357"/>
        <v>-0.98446622669795758</v>
      </c>
      <c r="F787" s="304">
        <f t="shared" ca="1" si="358"/>
        <v>1.0484019830420841</v>
      </c>
      <c r="G787" s="306">
        <f t="shared" ca="1" si="359"/>
        <v>4.2085546769403681</v>
      </c>
      <c r="H787" s="307">
        <f t="shared" ca="1" si="360"/>
        <v>-103.02712350555345</v>
      </c>
      <c r="I787" s="304">
        <f t="shared" ca="1" si="361"/>
        <v>103.11304529639963</v>
      </c>
      <c r="J787" s="306">
        <f t="shared" ca="1" si="362"/>
        <v>368.11247718340587</v>
      </c>
      <c r="K787" s="307">
        <f t="shared" ca="1" si="363"/>
        <v>-10.093664498923305</v>
      </c>
      <c r="L787" s="304">
        <f t="shared" ca="1" si="348"/>
        <v>368.25083560138779</v>
      </c>
      <c r="M787" s="306">
        <f t="shared" ca="1" si="364"/>
        <v>-1.5299700276647832</v>
      </c>
      <c r="N787" s="304">
        <f t="shared" ca="1" si="365"/>
        <v>-87.660825366705879</v>
      </c>
      <c r="P787" s="310">
        <f t="shared" ca="1" si="366"/>
        <v>23</v>
      </c>
      <c r="Q787" s="304">
        <f t="shared" ca="1" si="367"/>
        <v>0</v>
      </c>
      <c r="R787" s="306">
        <f t="shared" ca="1" si="368"/>
        <v>0</v>
      </c>
      <c r="S787" s="307">
        <f t="shared" ca="1" si="369"/>
        <v>3.0118999999999994</v>
      </c>
      <c r="T787" s="304">
        <f t="shared" ca="1" si="349"/>
        <v>29.546738999999995</v>
      </c>
      <c r="U787" s="311">
        <f t="shared" ca="1" si="350"/>
        <v>0</v>
      </c>
      <c r="V787" s="306">
        <f t="shared" ca="1" si="351"/>
        <v>1.2262370982438495</v>
      </c>
      <c r="W787" s="304">
        <f t="shared" ca="1" si="352"/>
        <v>26.603871346287082</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0.9689312251321045</v>
      </c>
      <c r="AH787" s="304">
        <f t="shared" ca="1" si="376"/>
        <v>-8.8328941661401483</v>
      </c>
    </row>
    <row r="788" spans="1:34" x14ac:dyDescent="0.2">
      <c r="A788" s="347">
        <f t="shared" ca="1" si="354"/>
        <v>1E-4</v>
      </c>
      <c r="B788" s="304">
        <f t="shared" ca="1" si="355"/>
        <v>32.6400000000015</v>
      </c>
      <c r="D788" s="306">
        <f t="shared" ca="1" si="356"/>
        <v>-0.36051525884883495</v>
      </c>
      <c r="E788" s="307">
        <f t="shared" ca="1" si="357"/>
        <v>-0.98444040763695462</v>
      </c>
      <c r="F788" s="304">
        <f t="shared" ca="1" si="358"/>
        <v>1.0483769207929254</v>
      </c>
      <c r="G788" s="306">
        <f t="shared" ca="1" si="359"/>
        <v>4.2085186254144835</v>
      </c>
      <c r="H788" s="307">
        <f t="shared" ca="1" si="360"/>
        <v>-103.02722194959421</v>
      </c>
      <c r="I788" s="304">
        <f t="shared" ca="1" si="361"/>
        <v>103.11314218697541</v>
      </c>
      <c r="J788" s="306">
        <f t="shared" ca="1" si="362"/>
        <v>368.11247718340587</v>
      </c>
      <c r="K788" s="307">
        <f t="shared" ca="1" si="363"/>
        <v>-10.103967216196063</v>
      </c>
      <c r="L788" s="304">
        <f t="shared" ca="1" si="348"/>
        <v>368.25111814033841</v>
      </c>
      <c r="M788" s="306">
        <f t="shared" ca="1" si="364"/>
        <v>-1.5299704159710026</v>
      </c>
      <c r="N788" s="304">
        <f t="shared" ca="1" si="365"/>
        <v>-87.660847615013409</v>
      </c>
      <c r="P788" s="310">
        <f t="shared" ca="1" si="366"/>
        <v>23</v>
      </c>
      <c r="Q788" s="304">
        <f t="shared" ca="1" si="367"/>
        <v>0</v>
      </c>
      <c r="R788" s="306">
        <f t="shared" ca="1" si="368"/>
        <v>0</v>
      </c>
      <c r="S788" s="307">
        <f t="shared" ca="1" si="369"/>
        <v>3.0118999999999994</v>
      </c>
      <c r="T788" s="304">
        <f t="shared" ca="1" si="349"/>
        <v>29.546738999999995</v>
      </c>
      <c r="U788" s="311">
        <f t="shared" ca="1" si="350"/>
        <v>0</v>
      </c>
      <c r="V788" s="306">
        <f t="shared" ca="1" si="351"/>
        <v>1.2262383616022359</v>
      </c>
      <c r="W788" s="304">
        <f t="shared" ca="1" si="352"/>
        <v>26.603948752462927</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0.96890568012563349</v>
      </c>
      <c r="AH788" s="304">
        <f t="shared" ca="1" si="376"/>
        <v>-8.832919866624751</v>
      </c>
    </row>
    <row r="789" spans="1:34" x14ac:dyDescent="0.2">
      <c r="A789" s="347">
        <f t="shared" ca="1" si="354"/>
        <v>1E-4</v>
      </c>
      <c r="B789" s="304">
        <f t="shared" ca="1" si="355"/>
        <v>32.640100000001503</v>
      </c>
      <c r="D789" s="306">
        <f t="shared" ca="1" si="356"/>
        <v>-0.36051288076828031</v>
      </c>
      <c r="E789" s="307">
        <f t="shared" ca="1" si="357"/>
        <v>-0.9844145889474003</v>
      </c>
      <c r="F789" s="304">
        <f t="shared" ca="1" si="358"/>
        <v>1.0483518589349301</v>
      </c>
      <c r="G789" s="306">
        <f t="shared" ca="1" si="359"/>
        <v>4.2084825741264069</v>
      </c>
      <c r="H789" s="307">
        <f t="shared" ca="1" si="360"/>
        <v>-103.0273203910531</v>
      </c>
      <c r="I789" s="304">
        <f t="shared" ca="1" si="361"/>
        <v>103.11323907499671</v>
      </c>
      <c r="J789" s="306">
        <f t="shared" ca="1" si="362"/>
        <v>368.11247718340587</v>
      </c>
      <c r="K789" s="307">
        <f t="shared" ca="1" si="363"/>
        <v>-10.114269943313095</v>
      </c>
      <c r="L789" s="304">
        <f t="shared" ca="1" si="348"/>
        <v>368.25140096758588</v>
      </c>
      <c r="M789" s="306">
        <f t="shared" ca="1" si="364"/>
        <v>-1.5299708042731659</v>
      </c>
      <c r="N789" s="304">
        <f t="shared" ca="1" si="365"/>
        <v>-87.66086986308855</v>
      </c>
      <c r="P789" s="310">
        <f t="shared" ca="1" si="366"/>
        <v>23</v>
      </c>
      <c r="Q789" s="304">
        <f t="shared" ca="1" si="367"/>
        <v>0</v>
      </c>
      <c r="R789" s="306">
        <f t="shared" ca="1" si="368"/>
        <v>0</v>
      </c>
      <c r="S789" s="307">
        <f t="shared" ca="1" si="369"/>
        <v>3.0118999999999994</v>
      </c>
      <c r="T789" s="304">
        <f t="shared" ca="1" si="349"/>
        <v>29.546738999999995</v>
      </c>
      <c r="U789" s="311">
        <f t="shared" ca="1" si="350"/>
        <v>0</v>
      </c>
      <c r="V789" s="306">
        <f t="shared" ca="1" si="351"/>
        <v>1.2262396249631315</v>
      </c>
      <c r="W789" s="304">
        <f t="shared" ca="1" si="352"/>
        <v>26.604026157525063</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0.96888013548583807</v>
      </c>
      <c r="AH789" s="304">
        <f t="shared" ca="1" si="376"/>
        <v>-8.8329455667395766</v>
      </c>
    </row>
    <row r="790" spans="1:34" x14ac:dyDescent="0.2">
      <c r="A790" s="347">
        <f t="shared" ca="1" si="354"/>
        <v>1E-4</v>
      </c>
      <c r="B790" s="304">
        <f t="shared" ca="1" si="355"/>
        <v>32.640200000001506</v>
      </c>
      <c r="D790" s="306">
        <f t="shared" ca="1" si="356"/>
        <v>-0.3605105026884346</v>
      </c>
      <c r="E790" s="307">
        <f t="shared" ca="1" si="357"/>
        <v>-0.98438877062928398</v>
      </c>
      <c r="F790" s="304">
        <f t="shared" ca="1" si="358"/>
        <v>1.0483267974680894</v>
      </c>
      <c r="G790" s="306">
        <f t="shared" ca="1" si="359"/>
        <v>4.2084465230761383</v>
      </c>
      <c r="H790" s="307">
        <f t="shared" ca="1" si="360"/>
        <v>-103.02741882993016</v>
      </c>
      <c r="I790" s="304">
        <f t="shared" ca="1" si="361"/>
        <v>103.11333596046362</v>
      </c>
      <c r="J790" s="306">
        <f t="shared" ca="1" si="362"/>
        <v>368.11247718340587</v>
      </c>
      <c r="K790" s="307">
        <f t="shared" ca="1" si="363"/>
        <v>-10.124572680274145</v>
      </c>
      <c r="L790" s="304">
        <f t="shared" ca="1" si="348"/>
        <v>368.25168408313039</v>
      </c>
      <c r="M790" s="306">
        <f t="shared" ca="1" si="364"/>
        <v>-1.5299711925712731</v>
      </c>
      <c r="N790" s="304">
        <f t="shared" ca="1" si="365"/>
        <v>-87.660892110931286</v>
      </c>
      <c r="P790" s="310">
        <f t="shared" ca="1" si="366"/>
        <v>23</v>
      </c>
      <c r="Q790" s="304">
        <f t="shared" ca="1" si="367"/>
        <v>0</v>
      </c>
      <c r="R790" s="306">
        <f t="shared" ca="1" si="368"/>
        <v>0</v>
      </c>
      <c r="S790" s="307">
        <f t="shared" ca="1" si="369"/>
        <v>3.0118999999999994</v>
      </c>
      <c r="T790" s="304">
        <f t="shared" ca="1" si="349"/>
        <v>29.546738999999995</v>
      </c>
      <c r="U790" s="311">
        <f t="shared" ca="1" si="350"/>
        <v>0</v>
      </c>
      <c r="V790" s="306">
        <f t="shared" ca="1" si="351"/>
        <v>1.2262408883265361</v>
      </c>
      <c r="W790" s="304">
        <f t="shared" ca="1" si="352"/>
        <v>26.604103561473526</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0.96885459121270934</v>
      </c>
      <c r="AH790" s="304">
        <f t="shared" ca="1" si="376"/>
        <v>-8.832971266484634</v>
      </c>
    </row>
    <row r="791" spans="1:34" x14ac:dyDescent="0.2">
      <c r="A791" s="347">
        <f t="shared" ca="1" si="354"/>
        <v>1E-4</v>
      </c>
      <c r="B791" s="304">
        <f t="shared" ca="1" si="355"/>
        <v>32.64030000000151</v>
      </c>
      <c r="D791" s="306">
        <f t="shared" ca="1" si="356"/>
        <v>-0.36050812460929882</v>
      </c>
      <c r="E791" s="307">
        <f t="shared" ca="1" si="357"/>
        <v>-0.98436295268259677</v>
      </c>
      <c r="F791" s="304">
        <f t="shared" ca="1" si="358"/>
        <v>1.0483017363923965</v>
      </c>
      <c r="G791" s="306">
        <f t="shared" ca="1" si="359"/>
        <v>4.2084104722636777</v>
      </c>
      <c r="H791" s="307">
        <f t="shared" ca="1" si="360"/>
        <v>-103.02751726622543</v>
      </c>
      <c r="I791" s="304">
        <f t="shared" ca="1" si="361"/>
        <v>103.11343284337612</v>
      </c>
      <c r="J791" s="306">
        <f t="shared" ca="1" si="362"/>
        <v>368.11247718340587</v>
      </c>
      <c r="K791" s="307">
        <f t="shared" ca="1" si="363"/>
        <v>-10.134875427078953</v>
      </c>
      <c r="L791" s="304">
        <f t="shared" ca="1" si="348"/>
        <v>368.25196748697209</v>
      </c>
      <c r="M791" s="306">
        <f t="shared" ca="1" si="364"/>
        <v>-1.5299715808653245</v>
      </c>
      <c r="N791" s="304">
        <f t="shared" ca="1" si="365"/>
        <v>-87.660914358541632</v>
      </c>
      <c r="P791" s="310">
        <f t="shared" ca="1" si="366"/>
        <v>23</v>
      </c>
      <c r="Q791" s="304">
        <f t="shared" ca="1" si="367"/>
        <v>0</v>
      </c>
      <c r="R791" s="306">
        <f t="shared" ca="1" si="368"/>
        <v>0</v>
      </c>
      <c r="S791" s="307">
        <f t="shared" ca="1" si="369"/>
        <v>3.0118999999999994</v>
      </c>
      <c r="T791" s="304">
        <f t="shared" ca="1" si="349"/>
        <v>29.546738999999995</v>
      </c>
      <c r="U791" s="311">
        <f t="shared" ca="1" si="350"/>
        <v>0</v>
      </c>
      <c r="V791" s="306">
        <f t="shared" ca="1" si="351"/>
        <v>1.2262421516924507</v>
      </c>
      <c r="W791" s="304">
        <f t="shared" ca="1" si="352"/>
        <v>26.604180964308313</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0.96882904730623842</v>
      </c>
      <c r="AH791" s="304">
        <f t="shared" ca="1" si="376"/>
        <v>-8.8329969658599321</v>
      </c>
    </row>
    <row r="792" spans="1:34" x14ac:dyDescent="0.2">
      <c r="A792" s="347">
        <f t="shared" ca="1" si="354"/>
        <v>1E-4</v>
      </c>
      <c r="B792" s="304">
        <f t="shared" ca="1" si="355"/>
        <v>32.640400000001513</v>
      </c>
      <c r="D792" s="306">
        <f t="shared" ca="1" si="356"/>
        <v>-0.36050574653087203</v>
      </c>
      <c r="E792" s="307">
        <f t="shared" ca="1" si="357"/>
        <v>-0.98433713510733867</v>
      </c>
      <c r="F792" s="304">
        <f t="shared" ca="1" si="358"/>
        <v>1.0482766757078517</v>
      </c>
      <c r="G792" s="306">
        <f t="shared" ca="1" si="359"/>
        <v>4.2083744216890242</v>
      </c>
      <c r="H792" s="307">
        <f t="shared" ca="1" si="360"/>
        <v>-103.02761569993893</v>
      </c>
      <c r="I792" s="304">
        <f t="shared" ca="1" si="361"/>
        <v>103.11352972373426</v>
      </c>
      <c r="J792" s="306">
        <f t="shared" ca="1" si="362"/>
        <v>368.11247718340587</v>
      </c>
      <c r="K792" s="307">
        <f t="shared" ca="1" si="363"/>
        <v>-10.145178183727261</v>
      </c>
      <c r="L792" s="304">
        <f t="shared" ca="1" si="348"/>
        <v>368.25225117911106</v>
      </c>
      <c r="M792" s="306">
        <f t="shared" ca="1" si="364"/>
        <v>-1.52997196915532</v>
      </c>
      <c r="N792" s="304">
        <f t="shared" ca="1" si="365"/>
        <v>-87.660936605919602</v>
      </c>
      <c r="P792" s="310">
        <f t="shared" ca="1" si="366"/>
        <v>23</v>
      </c>
      <c r="Q792" s="304">
        <f t="shared" ca="1" si="367"/>
        <v>0</v>
      </c>
      <c r="R792" s="306">
        <f t="shared" ca="1" si="368"/>
        <v>0</v>
      </c>
      <c r="S792" s="307">
        <f t="shared" ca="1" si="369"/>
        <v>3.0118999999999994</v>
      </c>
      <c r="T792" s="304">
        <f t="shared" ca="1" si="349"/>
        <v>29.546738999999995</v>
      </c>
      <c r="U792" s="311">
        <f t="shared" ca="1" si="350"/>
        <v>0</v>
      </c>
      <c r="V792" s="306">
        <f t="shared" ca="1" si="351"/>
        <v>1.2262434150608743</v>
      </c>
      <c r="W792" s="304">
        <f t="shared" ca="1" si="352"/>
        <v>26.604258366029423</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0.96880350376642177</v>
      </c>
      <c r="AH792" s="304">
        <f t="shared" ca="1" si="376"/>
        <v>-8.8330226648654726</v>
      </c>
    </row>
    <row r="793" spans="1:34" x14ac:dyDescent="0.2">
      <c r="A793" s="347">
        <f t="shared" ca="1" si="354"/>
        <v>1E-4</v>
      </c>
      <c r="B793" s="304">
        <f t="shared" ca="1" si="355"/>
        <v>32.640500000001516</v>
      </c>
      <c r="D793" s="306">
        <f t="shared" ca="1" si="356"/>
        <v>-0.36050336845315484</v>
      </c>
      <c r="E793" s="307">
        <f t="shared" ca="1" si="357"/>
        <v>-0.9843113179035079</v>
      </c>
      <c r="F793" s="304">
        <f t="shared" ca="1" si="358"/>
        <v>1.0482516154144537</v>
      </c>
      <c r="G793" s="306">
        <f t="shared" ca="1" si="359"/>
        <v>4.2083383713521787</v>
      </c>
      <c r="H793" s="307">
        <f t="shared" ca="1" si="360"/>
        <v>-103.02771413107072</v>
      </c>
      <c r="I793" s="304">
        <f t="shared" ca="1" si="361"/>
        <v>103.1136266015381</v>
      </c>
      <c r="J793" s="306">
        <f t="shared" ca="1" si="362"/>
        <v>368.11247718340587</v>
      </c>
      <c r="K793" s="307">
        <f t="shared" ca="1" si="363"/>
        <v>-10.155480950218811</v>
      </c>
      <c r="L793" s="304">
        <f t="shared" ca="1" si="348"/>
        <v>368.25253515954751</v>
      </c>
      <c r="M793" s="306">
        <f t="shared" ca="1" si="364"/>
        <v>-1.5299723574412596</v>
      </c>
      <c r="N793" s="304">
        <f t="shared" ca="1" si="365"/>
        <v>-87.660958853065182</v>
      </c>
      <c r="P793" s="310">
        <f t="shared" ca="1" si="366"/>
        <v>23</v>
      </c>
      <c r="Q793" s="304">
        <f t="shared" ca="1" si="367"/>
        <v>0</v>
      </c>
      <c r="R793" s="306">
        <f t="shared" ca="1" si="368"/>
        <v>0</v>
      </c>
      <c r="S793" s="307">
        <f t="shared" ca="1" si="369"/>
        <v>3.0118999999999994</v>
      </c>
      <c r="T793" s="304">
        <f t="shared" ca="1" si="349"/>
        <v>29.546738999999995</v>
      </c>
      <c r="U793" s="311">
        <f t="shared" ca="1" si="350"/>
        <v>0</v>
      </c>
      <c r="V793" s="306">
        <f t="shared" ca="1" si="351"/>
        <v>1.2262446784318071</v>
      </c>
      <c r="W793" s="304">
        <f t="shared" ca="1" si="352"/>
        <v>26.60433576663689</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0.96877796059326116</v>
      </c>
      <c r="AH793" s="304">
        <f t="shared" ca="1" si="376"/>
        <v>-8.8330483635012556</v>
      </c>
    </row>
    <row r="794" spans="1:34" x14ac:dyDescent="0.2">
      <c r="A794" s="347">
        <f t="shared" ca="1" si="354"/>
        <v>1E-4</v>
      </c>
      <c r="B794" s="304">
        <f t="shared" ca="1" si="355"/>
        <v>32.64060000000152</v>
      </c>
      <c r="D794" s="306">
        <f t="shared" ca="1" si="356"/>
        <v>-0.3605009903761483</v>
      </c>
      <c r="E794" s="307">
        <f t="shared" ca="1" si="357"/>
        <v>-0.98428550107109736</v>
      </c>
      <c r="F794" s="304">
        <f t="shared" ca="1" si="358"/>
        <v>1.048226555512197</v>
      </c>
      <c r="G794" s="306">
        <f t="shared" ca="1" si="359"/>
        <v>4.2083023212531412</v>
      </c>
      <c r="H794" s="307">
        <f t="shared" ca="1" si="360"/>
        <v>-103.02781255962083</v>
      </c>
      <c r="I794" s="304">
        <f t="shared" ca="1" si="361"/>
        <v>103.11372347678764</v>
      </c>
      <c r="J794" s="306">
        <f t="shared" ca="1" si="362"/>
        <v>368.11247718340587</v>
      </c>
      <c r="K794" s="307">
        <f t="shared" ca="1" si="363"/>
        <v>-10.165783726553345</v>
      </c>
      <c r="L794" s="304">
        <f t="shared" ca="1" si="348"/>
        <v>368.25281942828161</v>
      </c>
      <c r="M794" s="306">
        <f t="shared" ca="1" si="364"/>
        <v>-1.5299727457231433</v>
      </c>
      <c r="N794" s="304">
        <f t="shared" ca="1" si="365"/>
        <v>-87.660981099978386</v>
      </c>
      <c r="P794" s="310">
        <f t="shared" ca="1" si="366"/>
        <v>23</v>
      </c>
      <c r="Q794" s="304">
        <f t="shared" ca="1" si="367"/>
        <v>0</v>
      </c>
      <c r="R794" s="306">
        <f t="shared" ca="1" si="368"/>
        <v>0</v>
      </c>
      <c r="S794" s="307">
        <f t="shared" ca="1" si="369"/>
        <v>3.0118999999999994</v>
      </c>
      <c r="T794" s="304">
        <f t="shared" ca="1" si="349"/>
        <v>29.546738999999995</v>
      </c>
      <c r="U794" s="311">
        <f t="shared" ca="1" si="350"/>
        <v>0</v>
      </c>
      <c r="V794" s="306">
        <f t="shared" ca="1" si="351"/>
        <v>1.2262459418052489</v>
      </c>
      <c r="W794" s="304">
        <f t="shared" ca="1" si="352"/>
        <v>26.604413166130687</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0.96875241778675125</v>
      </c>
      <c r="AH794" s="304">
        <f t="shared" ca="1" si="376"/>
        <v>-8.833074061767288</v>
      </c>
    </row>
    <row r="795" spans="1:34" x14ac:dyDescent="0.2">
      <c r="A795" s="347">
        <f t="shared" ca="1" si="354"/>
        <v>1E-4</v>
      </c>
      <c r="B795" s="304">
        <f t="shared" ca="1" si="355"/>
        <v>32.640700000001523</v>
      </c>
      <c r="D795" s="306">
        <f t="shared" ca="1" si="356"/>
        <v>-0.36049861229985292</v>
      </c>
      <c r="E795" s="307">
        <f t="shared" ca="1" si="357"/>
        <v>-0.98425968461011237</v>
      </c>
      <c r="F795" s="304">
        <f t="shared" ca="1" si="358"/>
        <v>1.0482014960010873</v>
      </c>
      <c r="G795" s="306">
        <f t="shared" ca="1" si="359"/>
        <v>4.2082662713919108</v>
      </c>
      <c r="H795" s="307">
        <f t="shared" ca="1" si="360"/>
        <v>-103.02791098558929</v>
      </c>
      <c r="I795" s="304">
        <f t="shared" ca="1" si="361"/>
        <v>103.11382034948295</v>
      </c>
      <c r="J795" s="306">
        <f t="shared" ca="1" si="362"/>
        <v>368.11247718340587</v>
      </c>
      <c r="K795" s="307">
        <f t="shared" ca="1" si="363"/>
        <v>-10.176086512730606</v>
      </c>
      <c r="L795" s="304">
        <f t="shared" ca="1" si="348"/>
        <v>368.25310398531349</v>
      </c>
      <c r="M795" s="306">
        <f t="shared" ca="1" si="364"/>
        <v>-1.5299731340009715</v>
      </c>
      <c r="N795" s="304">
        <f t="shared" ca="1" si="365"/>
        <v>-87.661003346659214</v>
      </c>
      <c r="P795" s="310">
        <f t="shared" ca="1" si="366"/>
        <v>23</v>
      </c>
      <c r="Q795" s="304">
        <f t="shared" ca="1" si="367"/>
        <v>0</v>
      </c>
      <c r="R795" s="306">
        <f t="shared" ca="1" si="368"/>
        <v>0</v>
      </c>
      <c r="S795" s="307">
        <f t="shared" ca="1" si="369"/>
        <v>3.0118999999999994</v>
      </c>
      <c r="T795" s="304">
        <f t="shared" ca="1" si="349"/>
        <v>29.546738999999995</v>
      </c>
      <c r="U795" s="311">
        <f t="shared" ca="1" si="350"/>
        <v>0</v>
      </c>
      <c r="V795" s="306">
        <f t="shared" ca="1" si="351"/>
        <v>1.2262472051812006</v>
      </c>
      <c r="W795" s="304">
        <f t="shared" ca="1" si="352"/>
        <v>26.604490564510879</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0.96872687534689383</v>
      </c>
      <c r="AH795" s="304">
        <f t="shared" ca="1" si="376"/>
        <v>-8.8330997596635648</v>
      </c>
    </row>
    <row r="796" spans="1:34" x14ac:dyDescent="0.2">
      <c r="A796" s="347">
        <f t="shared" ca="1" si="354"/>
        <v>1E-4</v>
      </c>
      <c r="B796" s="304">
        <f t="shared" ca="1" si="355"/>
        <v>32.640800000001526</v>
      </c>
      <c r="D796" s="306">
        <f t="shared" ca="1" si="356"/>
        <v>-0.36049623422426846</v>
      </c>
      <c r="E796" s="307">
        <f t="shared" ca="1" si="357"/>
        <v>-0.98423386852053163</v>
      </c>
      <c r="F796" s="304">
        <f t="shared" ca="1" si="358"/>
        <v>1.0481764368811053</v>
      </c>
      <c r="G796" s="306">
        <f t="shared" ca="1" si="359"/>
        <v>4.2082302217684884</v>
      </c>
      <c r="H796" s="307">
        <f t="shared" ca="1" si="360"/>
        <v>-103.02800940897613</v>
      </c>
      <c r="I796" s="304">
        <f t="shared" ca="1" si="361"/>
        <v>103.11391721962404</v>
      </c>
      <c r="J796" s="306">
        <f t="shared" ca="1" si="362"/>
        <v>368.11247718340587</v>
      </c>
      <c r="K796" s="307">
        <f t="shared" ca="1" si="363"/>
        <v>-10.186389308750334</v>
      </c>
      <c r="L796" s="304">
        <f t="shared" ca="1" si="348"/>
        <v>368.2533888306433</v>
      </c>
      <c r="M796" s="306">
        <f t="shared" ca="1" si="364"/>
        <v>-1.5299735222747439</v>
      </c>
      <c r="N796" s="304">
        <f t="shared" ca="1" si="365"/>
        <v>-87.661025593107681</v>
      </c>
      <c r="P796" s="310">
        <f t="shared" ca="1" si="366"/>
        <v>23</v>
      </c>
      <c r="Q796" s="304">
        <f t="shared" ca="1" si="367"/>
        <v>0</v>
      </c>
      <c r="R796" s="306">
        <f t="shared" ca="1" si="368"/>
        <v>0</v>
      </c>
      <c r="S796" s="307">
        <f t="shared" ca="1" si="369"/>
        <v>3.0118999999999994</v>
      </c>
      <c r="T796" s="304">
        <f t="shared" ca="1" si="349"/>
        <v>29.546738999999995</v>
      </c>
      <c r="U796" s="311">
        <f t="shared" ca="1" si="350"/>
        <v>0</v>
      </c>
      <c r="V796" s="306">
        <f t="shared" ca="1" si="351"/>
        <v>1.2262484685596613</v>
      </c>
      <c r="W796" s="304">
        <f t="shared" ca="1" si="352"/>
        <v>26.60456796177743</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0.96870133327367114</v>
      </c>
      <c r="AH796" s="304">
        <f t="shared" ca="1" si="376"/>
        <v>-8.833125457190107</v>
      </c>
    </row>
    <row r="797" spans="1:34" x14ac:dyDescent="0.2">
      <c r="A797" s="347">
        <f t="shared" ca="1" si="354"/>
        <v>1E-4</v>
      </c>
      <c r="B797" s="304">
        <f t="shared" ca="1" si="355"/>
        <v>32.64090000000153</v>
      </c>
      <c r="D797" s="306">
        <f t="shared" ca="1" si="356"/>
        <v>-0.36049385614939505</v>
      </c>
      <c r="E797" s="307">
        <f t="shared" ca="1" si="357"/>
        <v>-0.98420805280236934</v>
      </c>
      <c r="F797" s="304">
        <f t="shared" ca="1" si="358"/>
        <v>1.0481513781522649</v>
      </c>
      <c r="G797" s="306">
        <f t="shared" ca="1" si="359"/>
        <v>4.2081941723828731</v>
      </c>
      <c r="H797" s="307">
        <f t="shared" ca="1" si="360"/>
        <v>-103.02810782978142</v>
      </c>
      <c r="I797" s="304">
        <f t="shared" ca="1" si="361"/>
        <v>103.11401408721099</v>
      </c>
      <c r="J797" s="306">
        <f t="shared" ca="1" si="362"/>
        <v>368.11247718340587</v>
      </c>
      <c r="K797" s="307">
        <f t="shared" ca="1" si="363"/>
        <v>-10.196692114612272</v>
      </c>
      <c r="L797" s="304">
        <f t="shared" ca="1" si="348"/>
        <v>368.25367396427117</v>
      </c>
      <c r="M797" s="306">
        <f t="shared" ca="1" si="364"/>
        <v>-1.5299739105444607</v>
      </c>
      <c r="N797" s="304">
        <f t="shared" ca="1" si="365"/>
        <v>-87.661047839323757</v>
      </c>
      <c r="P797" s="310">
        <f t="shared" ca="1" si="366"/>
        <v>23</v>
      </c>
      <c r="Q797" s="304">
        <f t="shared" ca="1" si="367"/>
        <v>0</v>
      </c>
      <c r="R797" s="306">
        <f t="shared" ca="1" si="368"/>
        <v>0</v>
      </c>
      <c r="S797" s="307">
        <f t="shared" ca="1" si="369"/>
        <v>3.0118999999999994</v>
      </c>
      <c r="T797" s="304">
        <f t="shared" ca="1" si="349"/>
        <v>29.546738999999995</v>
      </c>
      <c r="U797" s="311">
        <f t="shared" ca="1" si="350"/>
        <v>0</v>
      </c>
      <c r="V797" s="306">
        <f t="shared" ca="1" si="351"/>
        <v>1.2262497319406314</v>
      </c>
      <c r="W797" s="304">
        <f t="shared" ca="1" si="352"/>
        <v>26.604645357930398</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0.96867579156709205</v>
      </c>
      <c r="AH797" s="304">
        <f t="shared" ca="1" si="376"/>
        <v>-8.8331511543469023</v>
      </c>
    </row>
    <row r="798" spans="1:34" x14ac:dyDescent="0.2">
      <c r="A798" s="347">
        <f t="shared" ca="1" si="354"/>
        <v>1E-4</v>
      </c>
      <c r="B798" s="304">
        <f t="shared" ca="1" si="355"/>
        <v>32.641000000001533</v>
      </c>
      <c r="D798" s="306">
        <f t="shared" ca="1" si="356"/>
        <v>-0.36049147807523418</v>
      </c>
      <c r="E798" s="307">
        <f t="shared" ca="1" si="357"/>
        <v>-0.98418223745560418</v>
      </c>
      <c r="F798" s="304">
        <f t="shared" ca="1" si="358"/>
        <v>1.0481263198145472</v>
      </c>
      <c r="G798" s="306">
        <f t="shared" ca="1" si="359"/>
        <v>4.2081581232350658</v>
      </c>
      <c r="H798" s="307">
        <f t="shared" ca="1" si="360"/>
        <v>-103.02820624800516</v>
      </c>
      <c r="I798" s="304">
        <f t="shared" ca="1" si="361"/>
        <v>103.11411095224378</v>
      </c>
      <c r="J798" s="306">
        <f t="shared" ca="1" si="362"/>
        <v>368.11247718340587</v>
      </c>
      <c r="K798" s="307">
        <f t="shared" ca="1" si="363"/>
        <v>-10.206994930316162</v>
      </c>
      <c r="L798" s="304">
        <f t="shared" ca="1" si="348"/>
        <v>368.25395938619727</v>
      </c>
      <c r="M798" s="306">
        <f t="shared" ca="1" si="364"/>
        <v>-1.5299742988101219</v>
      </c>
      <c r="N798" s="304">
        <f t="shared" ca="1" si="365"/>
        <v>-87.661070085307472</v>
      </c>
      <c r="P798" s="310">
        <f t="shared" ca="1" si="366"/>
        <v>23</v>
      </c>
      <c r="Q798" s="304">
        <f t="shared" ca="1" si="367"/>
        <v>0</v>
      </c>
      <c r="R798" s="306">
        <f t="shared" ca="1" si="368"/>
        <v>0</v>
      </c>
      <c r="S798" s="307">
        <f t="shared" ca="1" si="369"/>
        <v>3.0118999999999994</v>
      </c>
      <c r="T798" s="304">
        <f t="shared" ca="1" si="349"/>
        <v>29.546738999999995</v>
      </c>
      <c r="U798" s="311">
        <f t="shared" ca="1" si="350"/>
        <v>0</v>
      </c>
      <c r="V798" s="306">
        <f t="shared" ca="1" si="351"/>
        <v>1.2262509953241103</v>
      </c>
      <c r="W798" s="304">
        <f t="shared" ca="1" si="352"/>
        <v>26.604722752969739</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0.9686502502271388</v>
      </c>
      <c r="AH798" s="304">
        <f t="shared" ca="1" si="376"/>
        <v>-8.8331768511339703</v>
      </c>
    </row>
    <row r="799" spans="1:34" x14ac:dyDescent="0.2">
      <c r="A799" s="347">
        <f t="shared" ca="1" si="354"/>
        <v>1E-4</v>
      </c>
      <c r="B799" s="304">
        <f t="shared" ca="1" si="355"/>
        <v>32.641100000001536</v>
      </c>
      <c r="D799" s="306">
        <f t="shared" ca="1" si="356"/>
        <v>-0.36048910000178613</v>
      </c>
      <c r="E799" s="307">
        <f t="shared" ca="1" si="357"/>
        <v>-0.98415642248025215</v>
      </c>
      <c r="F799" s="304">
        <f t="shared" ca="1" si="358"/>
        <v>1.0481012618679677</v>
      </c>
      <c r="G799" s="306">
        <f t="shared" ca="1" si="359"/>
        <v>4.2081220743250656</v>
      </c>
      <c r="H799" s="307">
        <f t="shared" ca="1" si="360"/>
        <v>-103.0283046636474</v>
      </c>
      <c r="I799" s="304">
        <f t="shared" ca="1" si="361"/>
        <v>103.11420781472246</v>
      </c>
      <c r="J799" s="306">
        <f t="shared" ca="1" si="362"/>
        <v>368.11247718340587</v>
      </c>
      <c r="K799" s="307">
        <f t="shared" ca="1" si="363"/>
        <v>-10.217297755861745</v>
      </c>
      <c r="L799" s="304">
        <f t="shared" ca="1" si="348"/>
        <v>368.25424509642176</v>
      </c>
      <c r="M799" s="306">
        <f t="shared" ca="1" si="364"/>
        <v>-1.5299746870717277</v>
      </c>
      <c r="N799" s="304">
        <f t="shared" ca="1" si="365"/>
        <v>-87.661092331058839</v>
      </c>
      <c r="P799" s="310">
        <f t="shared" ca="1" si="366"/>
        <v>23</v>
      </c>
      <c r="Q799" s="304">
        <f t="shared" ca="1" si="367"/>
        <v>0</v>
      </c>
      <c r="R799" s="306">
        <f t="shared" ca="1" si="368"/>
        <v>0</v>
      </c>
      <c r="S799" s="307">
        <f t="shared" ca="1" si="369"/>
        <v>3.0118999999999994</v>
      </c>
      <c r="T799" s="304">
        <f t="shared" ca="1" si="349"/>
        <v>29.546738999999995</v>
      </c>
      <c r="U799" s="311">
        <f t="shared" ca="1" si="350"/>
        <v>0</v>
      </c>
      <c r="V799" s="306">
        <f t="shared" ca="1" si="351"/>
        <v>1.2262522587100986</v>
      </c>
      <c r="W799" s="304">
        <f t="shared" ca="1" si="352"/>
        <v>26.604800146895492</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0.96862470925382738</v>
      </c>
      <c r="AH799" s="304">
        <f t="shared" ca="1" si="376"/>
        <v>-8.833202547551295</v>
      </c>
    </row>
    <row r="800" spans="1:34" x14ac:dyDescent="0.2">
      <c r="A800" s="347">
        <f t="shared" ca="1" si="354"/>
        <v>1E-4</v>
      </c>
      <c r="B800" s="304">
        <f t="shared" ca="1" si="355"/>
        <v>32.64120000000154</v>
      </c>
      <c r="D800" s="306">
        <f t="shared" ca="1" si="356"/>
        <v>-0.36048672192905012</v>
      </c>
      <c r="E800" s="307">
        <f t="shared" ca="1" si="357"/>
        <v>-0.98413060787629902</v>
      </c>
      <c r="F800" s="304">
        <f t="shared" ca="1" si="358"/>
        <v>1.0480762043125138</v>
      </c>
      <c r="G800" s="306">
        <f t="shared" ca="1" si="359"/>
        <v>4.2080860256528725</v>
      </c>
      <c r="H800" s="307">
        <f t="shared" ca="1" si="360"/>
        <v>-103.02840307670819</v>
      </c>
      <c r="I800" s="304">
        <f t="shared" ca="1" si="361"/>
        <v>103.1143046746471</v>
      </c>
      <c r="J800" s="306">
        <f t="shared" ca="1" si="362"/>
        <v>368.11247718340587</v>
      </c>
      <c r="K800" s="307">
        <f t="shared" ca="1" si="363"/>
        <v>-10.227600591248763</v>
      </c>
      <c r="L800" s="304">
        <f t="shared" ca="1" si="348"/>
        <v>368.25453109494475</v>
      </c>
      <c r="M800" s="306">
        <f t="shared" ca="1" si="364"/>
        <v>-1.529975075329278</v>
      </c>
      <c r="N800" s="304">
        <f t="shared" ca="1" si="365"/>
        <v>-87.66111457657783</v>
      </c>
      <c r="P800" s="310">
        <f t="shared" ca="1" si="366"/>
        <v>23</v>
      </c>
      <c r="Q800" s="304">
        <f t="shared" ca="1" si="367"/>
        <v>0</v>
      </c>
      <c r="R800" s="306">
        <f t="shared" ca="1" si="368"/>
        <v>0</v>
      </c>
      <c r="S800" s="307">
        <f t="shared" ca="1" si="369"/>
        <v>3.0118999999999994</v>
      </c>
      <c r="T800" s="304">
        <f t="shared" ca="1" si="349"/>
        <v>29.546738999999995</v>
      </c>
      <c r="U800" s="311">
        <f t="shared" ca="1" si="350"/>
        <v>0</v>
      </c>
      <c r="V800" s="306">
        <f t="shared" ca="1" si="351"/>
        <v>1.2262535220985959</v>
      </c>
      <c r="W800" s="304">
        <f t="shared" ca="1" si="352"/>
        <v>26.604877539707672</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0.96859916864714535</v>
      </c>
      <c r="AH800" s="304">
        <f t="shared" ca="1" si="376"/>
        <v>-8.8332282435988905</v>
      </c>
    </row>
    <row r="801" spans="1:34" x14ac:dyDescent="0.2">
      <c r="A801" s="347">
        <f t="shared" ca="1" si="354"/>
        <v>1E-4</v>
      </c>
      <c r="B801" s="304">
        <f t="shared" ca="1" si="355"/>
        <v>32.641300000001543</v>
      </c>
      <c r="D801" s="306">
        <f t="shared" ca="1" si="356"/>
        <v>-0.36048434385702716</v>
      </c>
      <c r="E801" s="307">
        <f t="shared" ca="1" si="357"/>
        <v>-0.98410479364374126</v>
      </c>
      <c r="F801" s="304">
        <f t="shared" ca="1" si="358"/>
        <v>1.0480511471481828</v>
      </c>
      <c r="G801" s="306">
        <f t="shared" ca="1" si="359"/>
        <v>4.2080499772184865</v>
      </c>
      <c r="H801" s="307">
        <f t="shared" ca="1" si="360"/>
        <v>-103.02850148718755</v>
      </c>
      <c r="I801" s="304">
        <f t="shared" ca="1" si="361"/>
        <v>103.11440153201771</v>
      </c>
      <c r="J801" s="306">
        <f t="shared" ca="1" si="362"/>
        <v>368.11247718340587</v>
      </c>
      <c r="K801" s="307">
        <f t="shared" ca="1" si="363"/>
        <v>-10.237903436476957</v>
      </c>
      <c r="L801" s="304">
        <f t="shared" ca="1" si="348"/>
        <v>368.25481738176643</v>
      </c>
      <c r="M801" s="306">
        <f t="shared" ca="1" si="364"/>
        <v>-1.5299754635827729</v>
      </c>
      <c r="N801" s="304">
        <f t="shared" ca="1" si="365"/>
        <v>-87.661136821864474</v>
      </c>
      <c r="P801" s="310">
        <f t="shared" ca="1" si="366"/>
        <v>23</v>
      </c>
      <c r="Q801" s="304">
        <f t="shared" ca="1" si="367"/>
        <v>0</v>
      </c>
      <c r="R801" s="306">
        <f t="shared" ca="1" si="368"/>
        <v>0</v>
      </c>
      <c r="S801" s="307">
        <f t="shared" ca="1" si="369"/>
        <v>3.0118999999999994</v>
      </c>
      <c r="T801" s="304">
        <f t="shared" ca="1" si="349"/>
        <v>29.546738999999995</v>
      </c>
      <c r="U801" s="311">
        <f t="shared" ca="1" si="350"/>
        <v>0</v>
      </c>
      <c r="V801" s="306">
        <f t="shared" ca="1" si="351"/>
        <v>1.2262547854896024</v>
      </c>
      <c r="W801" s="304">
        <f t="shared" ca="1" si="352"/>
        <v>26.604954931406279</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0.96857362840708561</v>
      </c>
      <c r="AH801" s="304">
        <f t="shared" ca="1" si="376"/>
        <v>-8.8332539392767622</v>
      </c>
    </row>
    <row r="802" spans="1:34" x14ac:dyDescent="0.2">
      <c r="A802" s="347">
        <f t="shared" ca="1" si="354"/>
        <v>1E-4</v>
      </c>
      <c r="B802" s="304">
        <f t="shared" ca="1" si="355"/>
        <v>32.641400000001546</v>
      </c>
      <c r="D802" s="306">
        <f t="shared" ca="1" si="356"/>
        <v>-0.36048196578571789</v>
      </c>
      <c r="E802" s="307">
        <f t="shared" ca="1" si="357"/>
        <v>-0.98407897978257708</v>
      </c>
      <c r="F802" s="304">
        <f t="shared" ca="1" si="358"/>
        <v>1.0480260903749741</v>
      </c>
      <c r="G802" s="306">
        <f t="shared" ca="1" si="359"/>
        <v>4.2080139290219076</v>
      </c>
      <c r="H802" s="307">
        <f t="shared" ca="1" si="360"/>
        <v>-103.02859989508553</v>
      </c>
      <c r="I802" s="304">
        <f t="shared" ca="1" si="361"/>
        <v>103.11449838683434</v>
      </c>
      <c r="J802" s="306">
        <f t="shared" ca="1" si="362"/>
        <v>368.11247718340587</v>
      </c>
      <c r="K802" s="307">
        <f t="shared" ca="1" si="363"/>
        <v>-10.248206291546071</v>
      </c>
      <c r="L802" s="304">
        <f t="shared" ca="1" si="348"/>
        <v>368.2551039568869</v>
      </c>
      <c r="M802" s="306">
        <f t="shared" ca="1" si="364"/>
        <v>-1.5299758518322126</v>
      </c>
      <c r="N802" s="304">
        <f t="shared" ca="1" si="365"/>
        <v>-87.661159066918771</v>
      </c>
      <c r="P802" s="310">
        <f t="shared" ca="1" si="366"/>
        <v>23</v>
      </c>
      <c r="Q802" s="304">
        <f t="shared" ca="1" si="367"/>
        <v>0</v>
      </c>
      <c r="R802" s="306">
        <f t="shared" ca="1" si="368"/>
        <v>0</v>
      </c>
      <c r="S802" s="307">
        <f t="shared" ca="1" si="369"/>
        <v>3.0118999999999994</v>
      </c>
      <c r="T802" s="304">
        <f t="shared" ca="1" si="349"/>
        <v>29.546738999999995</v>
      </c>
      <c r="U802" s="311">
        <f t="shared" ca="1" si="350"/>
        <v>0</v>
      </c>
      <c r="V802" s="306">
        <f t="shared" ca="1" si="351"/>
        <v>1.226256048883118</v>
      </c>
      <c r="W802" s="304">
        <f t="shared" ca="1" si="352"/>
        <v>26.605032321991338</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0.96854808853364993</v>
      </c>
      <c r="AH802" s="304">
        <f t="shared" ca="1" si="376"/>
        <v>-8.8332796345849083</v>
      </c>
    </row>
    <row r="803" spans="1:34" x14ac:dyDescent="0.2">
      <c r="A803" s="347">
        <f t="shared" ca="1" si="354"/>
        <v>1E-4</v>
      </c>
      <c r="B803" s="304">
        <f t="shared" ca="1" si="355"/>
        <v>32.64150000000155</v>
      </c>
      <c r="D803" s="306">
        <f t="shared" ca="1" si="356"/>
        <v>-0.36047958771512162</v>
      </c>
      <c r="E803" s="307">
        <f t="shared" ca="1" si="357"/>
        <v>-0.98405316629279938</v>
      </c>
      <c r="F803" s="304">
        <f t="shared" ca="1" si="358"/>
        <v>1.0480010339928811</v>
      </c>
      <c r="G803" s="306">
        <f t="shared" ca="1" si="359"/>
        <v>4.2079778810631359</v>
      </c>
      <c r="H803" s="307">
        <f t="shared" ca="1" si="360"/>
        <v>-103.02869830040217</v>
      </c>
      <c r="I803" s="304">
        <f t="shared" ca="1" si="361"/>
        <v>103.11459523909703</v>
      </c>
      <c r="J803" s="306">
        <f t="shared" ca="1" si="362"/>
        <v>368.11247718340587</v>
      </c>
      <c r="K803" s="307">
        <f t="shared" ca="1" si="363"/>
        <v>-10.258509156455846</v>
      </c>
      <c r="L803" s="304">
        <f t="shared" ca="1" si="348"/>
        <v>368.25539082030639</v>
      </c>
      <c r="M803" s="306">
        <f t="shared" ca="1" si="364"/>
        <v>-1.5299762400775969</v>
      </c>
      <c r="N803" s="304">
        <f t="shared" ca="1" si="365"/>
        <v>-87.661181311740705</v>
      </c>
      <c r="P803" s="310">
        <f t="shared" ca="1" si="366"/>
        <v>23</v>
      </c>
      <c r="Q803" s="304">
        <f t="shared" ca="1" si="367"/>
        <v>0</v>
      </c>
      <c r="R803" s="306">
        <f t="shared" ca="1" si="368"/>
        <v>0</v>
      </c>
      <c r="S803" s="307">
        <f t="shared" ca="1" si="369"/>
        <v>3.0118999999999994</v>
      </c>
      <c r="T803" s="304">
        <f t="shared" ca="1" si="349"/>
        <v>29.546738999999995</v>
      </c>
      <c r="U803" s="311">
        <f t="shared" ca="1" si="350"/>
        <v>0</v>
      </c>
      <c r="V803" s="306">
        <f t="shared" ca="1" si="351"/>
        <v>1.226257312279142</v>
      </c>
      <c r="W803" s="304">
        <f t="shared" ca="1" si="352"/>
        <v>26.605109711462845</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0.96852254902682766</v>
      </c>
      <c r="AH803" s="304">
        <f t="shared" ca="1" si="376"/>
        <v>-8.8333053295233395</v>
      </c>
    </row>
    <row r="804" spans="1:34" x14ac:dyDescent="0.2">
      <c r="A804" s="347">
        <f t="shared" ca="1" si="354"/>
        <v>1E-4</v>
      </c>
      <c r="B804" s="304">
        <f t="shared" ca="1" si="355"/>
        <v>32.641600000001553</v>
      </c>
      <c r="D804" s="306">
        <f t="shared" ca="1" si="356"/>
        <v>-0.36047720964524083</v>
      </c>
      <c r="E804" s="307">
        <f t="shared" ca="1" si="357"/>
        <v>-0.98402735317440992</v>
      </c>
      <c r="F804" s="304">
        <f t="shared" ca="1" si="358"/>
        <v>1.0479759780019071</v>
      </c>
      <c r="G804" s="306">
        <f t="shared" ca="1" si="359"/>
        <v>4.2079418333421712</v>
      </c>
      <c r="H804" s="307">
        <f t="shared" ca="1" si="360"/>
        <v>-103.02879670313749</v>
      </c>
      <c r="I804" s="304">
        <f t="shared" ca="1" si="361"/>
        <v>103.11469208880578</v>
      </c>
      <c r="J804" s="306">
        <f t="shared" ca="1" si="362"/>
        <v>368.11247718340587</v>
      </c>
      <c r="K804" s="307">
        <f t="shared" ca="1" si="363"/>
        <v>-10.268812031206023</v>
      </c>
      <c r="L804" s="304">
        <f t="shared" ca="1" si="348"/>
        <v>368.25567797202501</v>
      </c>
      <c r="M804" s="306">
        <f t="shared" ca="1" si="364"/>
        <v>-1.529976628318926</v>
      </c>
      <c r="N804" s="304">
        <f t="shared" ca="1" si="365"/>
        <v>-87.661203556330292</v>
      </c>
      <c r="P804" s="310">
        <f t="shared" ca="1" si="366"/>
        <v>23</v>
      </c>
      <c r="Q804" s="304">
        <f t="shared" ca="1" si="367"/>
        <v>0</v>
      </c>
      <c r="R804" s="306">
        <f t="shared" ca="1" si="368"/>
        <v>0</v>
      </c>
      <c r="S804" s="307">
        <f t="shared" ca="1" si="369"/>
        <v>3.0118999999999994</v>
      </c>
      <c r="T804" s="304">
        <f t="shared" ca="1" si="349"/>
        <v>29.546738999999995</v>
      </c>
      <c r="U804" s="311">
        <f t="shared" ca="1" si="350"/>
        <v>0</v>
      </c>
      <c r="V804" s="306">
        <f t="shared" ca="1" si="351"/>
        <v>1.2262585756776758</v>
      </c>
      <c r="W804" s="304">
        <f t="shared" ca="1" si="352"/>
        <v>26.605187099820824</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0.96849700988662413</v>
      </c>
      <c r="AH804" s="304">
        <f t="shared" ca="1" si="376"/>
        <v>-8.8333310240920522</v>
      </c>
    </row>
    <row r="805" spans="1:34" x14ac:dyDescent="0.2">
      <c r="A805" s="347">
        <f t="shared" ca="1" si="354"/>
        <v>1E-4</v>
      </c>
      <c r="B805" s="304">
        <f t="shared" ca="1" si="355"/>
        <v>32.641700000001556</v>
      </c>
      <c r="D805" s="306">
        <f t="shared" ca="1" si="356"/>
        <v>-0.36047483157607463</v>
      </c>
      <c r="E805" s="307">
        <f t="shared" ca="1" si="357"/>
        <v>-0.98400154042739985</v>
      </c>
      <c r="F805" s="304">
        <f t="shared" ca="1" si="358"/>
        <v>1.0479509224020442</v>
      </c>
      <c r="G805" s="306">
        <f t="shared" ca="1" si="359"/>
        <v>4.2079057858590136</v>
      </c>
      <c r="H805" s="307">
        <f t="shared" ca="1" si="360"/>
        <v>-103.02889510329153</v>
      </c>
      <c r="I805" s="304">
        <f t="shared" ca="1" si="361"/>
        <v>103.11478893596066</v>
      </c>
      <c r="J805" s="306">
        <f t="shared" ca="1" si="362"/>
        <v>368.11247718340587</v>
      </c>
      <c r="K805" s="307">
        <f t="shared" ca="1" si="363"/>
        <v>-10.279114915796345</v>
      </c>
      <c r="L805" s="304">
        <f t="shared" ca="1" si="348"/>
        <v>368.25596541204277</v>
      </c>
      <c r="M805" s="306">
        <f t="shared" ca="1" si="364"/>
        <v>-1.5299770165561999</v>
      </c>
      <c r="N805" s="304">
        <f t="shared" ca="1" si="365"/>
        <v>-87.661225800687532</v>
      </c>
      <c r="P805" s="310">
        <f t="shared" ca="1" si="366"/>
        <v>23</v>
      </c>
      <c r="Q805" s="304">
        <f t="shared" ca="1" si="367"/>
        <v>0</v>
      </c>
      <c r="R805" s="306">
        <f t="shared" ca="1" si="368"/>
        <v>0</v>
      </c>
      <c r="S805" s="307">
        <f t="shared" ca="1" si="369"/>
        <v>3.0118999999999994</v>
      </c>
      <c r="T805" s="304">
        <f t="shared" ca="1" si="349"/>
        <v>29.546738999999995</v>
      </c>
      <c r="U805" s="311">
        <f t="shared" ca="1" si="350"/>
        <v>0</v>
      </c>
      <c r="V805" s="306">
        <f t="shared" ca="1" si="351"/>
        <v>1.2262598390787185</v>
      </c>
      <c r="W805" s="304">
        <f t="shared" ca="1" si="352"/>
        <v>26.605264487065273</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0.96847147111302867</v>
      </c>
      <c r="AH805" s="304">
        <f t="shared" ca="1" si="376"/>
        <v>-8.8333567182910553</v>
      </c>
    </row>
    <row r="806" spans="1:34" x14ac:dyDescent="0.2">
      <c r="A806" s="347">
        <f t="shared" ca="1" si="354"/>
        <v>1E-4</v>
      </c>
      <c r="B806" s="304">
        <f t="shared" ca="1" si="355"/>
        <v>32.64180000000156</v>
      </c>
      <c r="D806" s="306">
        <f t="shared" ca="1" si="356"/>
        <v>-0.3604724535076238</v>
      </c>
      <c r="E806" s="307">
        <f t="shared" ca="1" si="357"/>
        <v>-0.98397572805176914</v>
      </c>
      <c r="F806" s="304">
        <f t="shared" ca="1" si="358"/>
        <v>1.0479258671932929</v>
      </c>
      <c r="G806" s="306">
        <f t="shared" ca="1" si="359"/>
        <v>4.2078697386136632</v>
      </c>
      <c r="H806" s="307">
        <f t="shared" ca="1" si="360"/>
        <v>-103.02899350086433</v>
      </c>
      <c r="I806" s="304">
        <f t="shared" ca="1" si="361"/>
        <v>103.11488578056171</v>
      </c>
      <c r="J806" s="306">
        <f t="shared" ca="1" si="362"/>
        <v>368.11247718340587</v>
      </c>
      <c r="K806" s="307">
        <f t="shared" ca="1" si="363"/>
        <v>-10.289417810226553</v>
      </c>
      <c r="L806" s="304">
        <f t="shared" ca="1" si="348"/>
        <v>368.25625314036</v>
      </c>
      <c r="M806" s="306">
        <f t="shared" ca="1" si="364"/>
        <v>-1.5299774047894188</v>
      </c>
      <c r="N806" s="304">
        <f t="shared" ca="1" si="365"/>
        <v>-87.661248044812439</v>
      </c>
      <c r="P806" s="310">
        <f t="shared" ca="1" si="366"/>
        <v>23</v>
      </c>
      <c r="Q806" s="304">
        <f t="shared" ca="1" si="367"/>
        <v>0</v>
      </c>
      <c r="R806" s="306">
        <f t="shared" ca="1" si="368"/>
        <v>0</v>
      </c>
      <c r="S806" s="307">
        <f t="shared" ca="1" si="369"/>
        <v>3.0118999999999994</v>
      </c>
      <c r="T806" s="304">
        <f t="shared" ca="1" si="349"/>
        <v>29.546738999999995</v>
      </c>
      <c r="U806" s="311">
        <f t="shared" ca="1" si="350"/>
        <v>0</v>
      </c>
      <c r="V806" s="306">
        <f t="shared" ca="1" si="351"/>
        <v>1.2262611024822698</v>
      </c>
      <c r="W806" s="304">
        <f t="shared" ca="1" si="352"/>
        <v>26.605341873196213</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0.96844593270604129</v>
      </c>
      <c r="AH806" s="304">
        <f t="shared" ca="1" si="376"/>
        <v>-8.8333824121203488</v>
      </c>
    </row>
    <row r="807" spans="1:34" x14ac:dyDescent="0.2">
      <c r="A807" s="347">
        <f t="shared" ca="1" si="354"/>
        <v>1E-4</v>
      </c>
      <c r="B807" s="304">
        <f t="shared" ca="1" si="355"/>
        <v>32.641900000001563</v>
      </c>
      <c r="D807" s="306">
        <f t="shared" ca="1" si="356"/>
        <v>-0.36047007543988746</v>
      </c>
      <c r="E807" s="307">
        <f t="shared" ca="1" si="357"/>
        <v>-0.9839499160475107</v>
      </c>
      <c r="F807" s="304">
        <f t="shared" ca="1" si="358"/>
        <v>1.0479008123756473</v>
      </c>
      <c r="G807" s="306">
        <f t="shared" ca="1" si="359"/>
        <v>4.207833691606119</v>
      </c>
      <c r="H807" s="307">
        <f t="shared" ca="1" si="360"/>
        <v>-103.02909189585594</v>
      </c>
      <c r="I807" s="304">
        <f t="shared" ca="1" si="361"/>
        <v>103.11498262260895</v>
      </c>
      <c r="J807" s="306">
        <f t="shared" ca="1" si="362"/>
        <v>368.11247718340587</v>
      </c>
      <c r="K807" s="307">
        <f t="shared" ca="1" si="363"/>
        <v>-10.299720714496388</v>
      </c>
      <c r="L807" s="304">
        <f t="shared" ca="1" si="348"/>
        <v>368.25654115697677</v>
      </c>
      <c r="M807" s="306">
        <f t="shared" ca="1" si="364"/>
        <v>-1.5299777930185825</v>
      </c>
      <c r="N807" s="304">
        <f t="shared" ca="1" si="365"/>
        <v>-87.661270288705012</v>
      </c>
      <c r="P807" s="310">
        <f t="shared" ca="1" si="366"/>
        <v>23</v>
      </c>
      <c r="Q807" s="304">
        <f t="shared" ca="1" si="367"/>
        <v>0</v>
      </c>
      <c r="R807" s="306">
        <f t="shared" ca="1" si="368"/>
        <v>0</v>
      </c>
      <c r="S807" s="307">
        <f t="shared" ca="1" si="369"/>
        <v>3.0118999999999994</v>
      </c>
      <c r="T807" s="304">
        <f t="shared" ca="1" si="349"/>
        <v>29.546738999999995</v>
      </c>
      <c r="U807" s="311">
        <f t="shared" ca="1" si="350"/>
        <v>0</v>
      </c>
      <c r="V807" s="306">
        <f t="shared" ca="1" si="351"/>
        <v>1.2262623658883305</v>
      </c>
      <c r="W807" s="304">
        <f t="shared" ca="1" si="352"/>
        <v>26.605419258213658</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0.96842039466565666</v>
      </c>
      <c r="AH807" s="304">
        <f t="shared" ca="1" si="376"/>
        <v>-8.8334081055799398</v>
      </c>
    </row>
    <row r="808" spans="1:34" x14ac:dyDescent="0.2">
      <c r="A808" s="347">
        <f t="shared" ca="1" si="354"/>
        <v>1E-4</v>
      </c>
      <c r="B808" s="304">
        <f t="shared" ca="1" si="355"/>
        <v>32.642000000001566</v>
      </c>
      <c r="D808" s="306">
        <f t="shared" ca="1" si="356"/>
        <v>-0.36046769737286832</v>
      </c>
      <c r="E808" s="307">
        <f t="shared" ca="1" si="357"/>
        <v>-0.98392410441462452</v>
      </c>
      <c r="F808" s="304">
        <f t="shared" ca="1" si="358"/>
        <v>1.0478757579491085</v>
      </c>
      <c r="G808" s="306">
        <f t="shared" ca="1" si="359"/>
        <v>4.2077976448363819</v>
      </c>
      <c r="H808" s="307">
        <f t="shared" ca="1" si="360"/>
        <v>-103.02919028826638</v>
      </c>
      <c r="I808" s="304">
        <f t="shared" ca="1" si="361"/>
        <v>103.11507946210241</v>
      </c>
      <c r="J808" s="306">
        <f t="shared" ca="1" si="362"/>
        <v>368.11247718340587</v>
      </c>
      <c r="K808" s="307">
        <f t="shared" ca="1" si="363"/>
        <v>-10.310023628605594</v>
      </c>
      <c r="L808" s="304">
        <f t="shared" ca="1" si="348"/>
        <v>368.25682946189323</v>
      </c>
      <c r="M808" s="306">
        <f t="shared" ca="1" si="364"/>
        <v>-1.5299781812436912</v>
      </c>
      <c r="N808" s="304">
        <f t="shared" ca="1" si="365"/>
        <v>-87.661292532365238</v>
      </c>
      <c r="P808" s="310">
        <f t="shared" ca="1" si="366"/>
        <v>23</v>
      </c>
      <c r="Q808" s="304">
        <f t="shared" ca="1" si="367"/>
        <v>0</v>
      </c>
      <c r="R808" s="306">
        <f t="shared" ca="1" si="368"/>
        <v>0</v>
      </c>
      <c r="S808" s="307">
        <f t="shared" ca="1" si="369"/>
        <v>3.0118999999999994</v>
      </c>
      <c r="T808" s="304">
        <f t="shared" ca="1" si="349"/>
        <v>29.546738999999995</v>
      </c>
      <c r="U808" s="311">
        <f t="shared" ca="1" si="350"/>
        <v>0</v>
      </c>
      <c r="V808" s="306">
        <f t="shared" ca="1" si="351"/>
        <v>1.2262636292968996</v>
      </c>
      <c r="W808" s="304">
        <f t="shared" ca="1" si="352"/>
        <v>26.6054966421176</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0.96839485699187122</v>
      </c>
      <c r="AH808" s="304">
        <f t="shared" ca="1" si="376"/>
        <v>-8.8334337986698301</v>
      </c>
    </row>
    <row r="809" spans="1:34" x14ac:dyDescent="0.2">
      <c r="A809" s="347">
        <f t="shared" ca="1" si="354"/>
        <v>1E-4</v>
      </c>
      <c r="B809" s="304">
        <f t="shared" ca="1" si="355"/>
        <v>32.64210000000157</v>
      </c>
      <c r="D809" s="306">
        <f t="shared" ca="1" si="356"/>
        <v>-0.36046531930656539</v>
      </c>
      <c r="E809" s="307">
        <f t="shared" ca="1" si="357"/>
        <v>-0.98389829315310529</v>
      </c>
      <c r="F809" s="304">
        <f t="shared" ca="1" si="358"/>
        <v>1.0478507039136722</v>
      </c>
      <c r="G809" s="306">
        <f t="shared" ca="1" si="359"/>
        <v>4.207761598304451</v>
      </c>
      <c r="H809" s="307">
        <f t="shared" ca="1" si="360"/>
        <v>-103.0292886780957</v>
      </c>
      <c r="I809" s="304">
        <f t="shared" ca="1" si="361"/>
        <v>103.11517629904215</v>
      </c>
      <c r="J809" s="306">
        <f t="shared" ca="1" si="362"/>
        <v>368.11247718340587</v>
      </c>
      <c r="K809" s="307">
        <f t="shared" ca="1" si="363"/>
        <v>-10.320326552553912</v>
      </c>
      <c r="L809" s="304">
        <f t="shared" ca="1" si="348"/>
        <v>368.25711805510952</v>
      </c>
      <c r="M809" s="306">
        <f t="shared" ca="1" si="364"/>
        <v>-1.5299785694647452</v>
      </c>
      <c r="N809" s="304">
        <f t="shared" ca="1" si="365"/>
        <v>-87.661314775793144</v>
      </c>
      <c r="P809" s="310">
        <f t="shared" ca="1" si="366"/>
        <v>23</v>
      </c>
      <c r="Q809" s="304">
        <f t="shared" ca="1" si="367"/>
        <v>0</v>
      </c>
      <c r="R809" s="306">
        <f t="shared" ca="1" si="368"/>
        <v>0</v>
      </c>
      <c r="S809" s="307">
        <f t="shared" ca="1" si="369"/>
        <v>3.0118999999999994</v>
      </c>
      <c r="T809" s="304">
        <f t="shared" ca="1" si="349"/>
        <v>29.546738999999995</v>
      </c>
      <c r="U809" s="311">
        <f t="shared" ca="1" si="350"/>
        <v>0</v>
      </c>
      <c r="V809" s="306">
        <f t="shared" ca="1" si="351"/>
        <v>1.226264892707978</v>
      </c>
      <c r="W809" s="304">
        <f t="shared" ca="1" si="352"/>
        <v>26.605574024908066</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0.96836931968468498</v>
      </c>
      <c r="AH809" s="304">
        <f t="shared" ca="1" si="376"/>
        <v>-8.8334594913900215</v>
      </c>
    </row>
    <row r="810" spans="1:34" x14ac:dyDescent="0.2">
      <c r="A810" s="347">
        <f t="shared" ca="1" si="354"/>
        <v>1E-4</v>
      </c>
      <c r="B810" s="304">
        <f t="shared" ca="1" si="355"/>
        <v>32.642200000001573</v>
      </c>
      <c r="D810" s="306">
        <f t="shared" ca="1" si="356"/>
        <v>-0.36046294124097744</v>
      </c>
      <c r="E810" s="307">
        <f t="shared" ca="1" si="357"/>
        <v>-0.98387248226294943</v>
      </c>
      <c r="F810" s="304">
        <f t="shared" ca="1" si="358"/>
        <v>1.0478256502693348</v>
      </c>
      <c r="G810" s="306">
        <f t="shared" ca="1" si="359"/>
        <v>4.2077255520103272</v>
      </c>
      <c r="H810" s="307">
        <f t="shared" ca="1" si="360"/>
        <v>-103.02938706534393</v>
      </c>
      <c r="I810" s="304">
        <f t="shared" ca="1" si="361"/>
        <v>103.1152731334282</v>
      </c>
      <c r="J810" s="306">
        <f t="shared" ca="1" si="362"/>
        <v>368.11247718340587</v>
      </c>
      <c r="K810" s="307">
        <f t="shared" ca="1" si="363"/>
        <v>-10.330629486341083</v>
      </c>
      <c r="L810" s="304">
        <f t="shared" ca="1" si="348"/>
        <v>368.25740693662578</v>
      </c>
      <c r="M810" s="306">
        <f t="shared" ca="1" si="364"/>
        <v>-1.5299789576817442</v>
      </c>
      <c r="N810" s="304">
        <f t="shared" ca="1" si="365"/>
        <v>-87.661337018988732</v>
      </c>
      <c r="P810" s="310">
        <f t="shared" ca="1" si="366"/>
        <v>23</v>
      </c>
      <c r="Q810" s="304">
        <f t="shared" ca="1" si="367"/>
        <v>0</v>
      </c>
      <c r="R810" s="306">
        <f t="shared" ca="1" si="368"/>
        <v>0</v>
      </c>
      <c r="S810" s="307">
        <f t="shared" ca="1" si="369"/>
        <v>3.0118999999999994</v>
      </c>
      <c r="T810" s="304">
        <f t="shared" ca="1" si="349"/>
        <v>29.546738999999995</v>
      </c>
      <c r="U810" s="311">
        <f t="shared" ca="1" si="350"/>
        <v>0</v>
      </c>
      <c r="V810" s="306">
        <f t="shared" ca="1" si="351"/>
        <v>1.2262661561215649</v>
      </c>
      <c r="W810" s="304">
        <f t="shared" ca="1" si="352"/>
        <v>26.605651406585061</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0.96834378274409261</v>
      </c>
      <c r="AH810" s="304">
        <f t="shared" ca="1" si="376"/>
        <v>-8.8334851837405193</v>
      </c>
    </row>
    <row r="811" spans="1:34" x14ac:dyDescent="0.2">
      <c r="A811" s="347">
        <f t="shared" ca="1" si="354"/>
        <v>1E-4</v>
      </c>
      <c r="B811" s="304">
        <f t="shared" ca="1" si="355"/>
        <v>32.642300000001576</v>
      </c>
      <c r="D811" s="306">
        <f t="shared" ca="1" si="356"/>
        <v>-0.36046056317610742</v>
      </c>
      <c r="E811" s="307">
        <f t="shared" ca="1" si="357"/>
        <v>-0.98384667174415519</v>
      </c>
      <c r="F811" s="304">
        <f t="shared" ca="1" si="358"/>
        <v>1.0478005970160964</v>
      </c>
      <c r="G811" s="306">
        <f t="shared" ca="1" si="359"/>
        <v>4.2076895059540096</v>
      </c>
      <c r="H811" s="307">
        <f t="shared" ca="1" si="360"/>
        <v>-103.02948545001109</v>
      </c>
      <c r="I811" s="304">
        <f t="shared" ca="1" si="361"/>
        <v>103.11536996526058</v>
      </c>
      <c r="J811" s="306">
        <f t="shared" ca="1" si="362"/>
        <v>368.11247718340587</v>
      </c>
      <c r="K811" s="307">
        <f t="shared" ca="1" si="363"/>
        <v>-10.34093242996685</v>
      </c>
      <c r="L811" s="304">
        <f t="shared" ca="1" si="348"/>
        <v>368.2576961064421</v>
      </c>
      <c r="M811" s="306">
        <f t="shared" ca="1" si="364"/>
        <v>-1.5299793458946882</v>
      </c>
      <c r="N811" s="304">
        <f t="shared" ca="1" si="365"/>
        <v>-87.661359261951972</v>
      </c>
      <c r="P811" s="310">
        <f t="shared" ca="1" si="366"/>
        <v>23</v>
      </c>
      <c r="Q811" s="304">
        <f t="shared" ca="1" si="367"/>
        <v>0</v>
      </c>
      <c r="R811" s="306">
        <f t="shared" ca="1" si="368"/>
        <v>0</v>
      </c>
      <c r="S811" s="307">
        <f t="shared" ca="1" si="369"/>
        <v>3.0118999999999994</v>
      </c>
      <c r="T811" s="304">
        <f t="shared" ca="1" si="349"/>
        <v>29.546738999999995</v>
      </c>
      <c r="U811" s="311">
        <f t="shared" ca="1" si="350"/>
        <v>0</v>
      </c>
      <c r="V811" s="306">
        <f t="shared" ca="1" si="351"/>
        <v>1.2262674195376611</v>
      </c>
      <c r="W811" s="304">
        <f t="shared" ca="1" si="352"/>
        <v>26.605728787148607</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0.96831824617008877</v>
      </c>
      <c r="AH811" s="304">
        <f t="shared" ca="1" si="376"/>
        <v>-8.833510875721327</v>
      </c>
    </row>
    <row r="812" spans="1:34" x14ac:dyDescent="0.2">
      <c r="A812" s="347">
        <f t="shared" ca="1" si="354"/>
        <v>1E-4</v>
      </c>
      <c r="B812" s="304">
        <f t="shared" ca="1" si="355"/>
        <v>32.642400000001579</v>
      </c>
      <c r="D812" s="306">
        <f t="shared" ca="1" si="356"/>
        <v>-0.36045818511195643</v>
      </c>
      <c r="E812" s="307">
        <f t="shared" ca="1" si="357"/>
        <v>-0.98382086159671367</v>
      </c>
      <c r="F812" s="304">
        <f t="shared" ca="1" si="358"/>
        <v>1.0477755441539498</v>
      </c>
      <c r="G812" s="306">
        <f t="shared" ca="1" si="359"/>
        <v>4.2076534601354982</v>
      </c>
      <c r="H812" s="307">
        <f t="shared" ca="1" si="360"/>
        <v>-103.02958383209726</v>
      </c>
      <c r="I812" s="304">
        <f t="shared" ca="1" si="361"/>
        <v>103.11546679453936</v>
      </c>
      <c r="J812" s="306">
        <f t="shared" ca="1" si="362"/>
        <v>368.11247718340587</v>
      </c>
      <c r="K812" s="307">
        <f t="shared" ca="1" si="363"/>
        <v>-10.351235383430955</v>
      </c>
      <c r="L812" s="304">
        <f t="shared" ca="1" si="348"/>
        <v>368.25798556455868</v>
      </c>
      <c r="M812" s="306">
        <f t="shared" ca="1" si="364"/>
        <v>-1.5299797341035775</v>
      </c>
      <c r="N812" s="304">
        <f t="shared" ca="1" si="365"/>
        <v>-87.661381504682893</v>
      </c>
      <c r="P812" s="310">
        <f t="shared" ca="1" si="366"/>
        <v>23</v>
      </c>
      <c r="Q812" s="304">
        <f t="shared" ca="1" si="367"/>
        <v>0</v>
      </c>
      <c r="R812" s="306">
        <f t="shared" ca="1" si="368"/>
        <v>0</v>
      </c>
      <c r="S812" s="307">
        <f t="shared" ca="1" si="369"/>
        <v>3.0118999999999994</v>
      </c>
      <c r="T812" s="304">
        <f t="shared" ca="1" si="349"/>
        <v>29.546738999999995</v>
      </c>
      <c r="U812" s="311">
        <f t="shared" ca="1" si="350"/>
        <v>0</v>
      </c>
      <c r="V812" s="306">
        <f t="shared" ca="1" si="351"/>
        <v>1.2262686829562657</v>
      </c>
      <c r="W812" s="304">
        <f t="shared" ca="1" si="352"/>
        <v>26.6058061665987</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0.96829270996266636</v>
      </c>
      <c r="AH812" s="304">
        <f t="shared" ca="1" si="376"/>
        <v>-8.8335365673324517</v>
      </c>
    </row>
    <row r="813" spans="1:34" x14ac:dyDescent="0.2">
      <c r="A813" s="347">
        <f t="shared" ca="1" si="354"/>
        <v>1E-4</v>
      </c>
      <c r="B813" s="304">
        <f t="shared" ca="1" si="355"/>
        <v>32.642500000001583</v>
      </c>
      <c r="D813" s="306">
        <f t="shared" ca="1" si="356"/>
        <v>-0.36045580704852315</v>
      </c>
      <c r="E813" s="307">
        <f t="shared" ca="1" si="357"/>
        <v>-0.98379505182062665</v>
      </c>
      <c r="F813" s="304">
        <f t="shared" ca="1" si="358"/>
        <v>1.0477504916828966</v>
      </c>
      <c r="G813" s="306">
        <f t="shared" ca="1" si="359"/>
        <v>4.2076174145547931</v>
      </c>
      <c r="H813" s="307">
        <f t="shared" ca="1" si="360"/>
        <v>-103.02968221160243</v>
      </c>
      <c r="I813" s="304">
        <f t="shared" ca="1" si="361"/>
        <v>103.11556362126453</v>
      </c>
      <c r="J813" s="306">
        <f t="shared" ca="1" si="362"/>
        <v>368.11247718340587</v>
      </c>
      <c r="K813" s="307">
        <f t="shared" ca="1" si="363"/>
        <v>-10.361538346733141</v>
      </c>
      <c r="L813" s="304">
        <f t="shared" ca="1" si="348"/>
        <v>368.25827531097565</v>
      </c>
      <c r="M813" s="306">
        <f t="shared" ca="1" si="364"/>
        <v>-1.5299801223084122</v>
      </c>
      <c r="N813" s="304">
        <f t="shared" ca="1" si="365"/>
        <v>-87.66140374718151</v>
      </c>
      <c r="P813" s="310">
        <f t="shared" ca="1" si="366"/>
        <v>23</v>
      </c>
      <c r="Q813" s="304">
        <f t="shared" ca="1" si="367"/>
        <v>0</v>
      </c>
      <c r="R813" s="306">
        <f t="shared" ca="1" si="368"/>
        <v>0</v>
      </c>
      <c r="S813" s="307">
        <f t="shared" ca="1" si="369"/>
        <v>3.0118999999999994</v>
      </c>
      <c r="T813" s="304">
        <f t="shared" ca="1" si="349"/>
        <v>29.546738999999995</v>
      </c>
      <c r="U813" s="311">
        <f t="shared" ca="1" si="350"/>
        <v>0</v>
      </c>
      <c r="V813" s="306">
        <f t="shared" ca="1" si="351"/>
        <v>1.2262699463773792</v>
      </c>
      <c r="W813" s="304">
        <f t="shared" ca="1" si="352"/>
        <v>26.605883544935356</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0.96826717412183072</v>
      </c>
      <c r="AH813" s="304">
        <f t="shared" ca="1" si="376"/>
        <v>-8.8335622585738918</v>
      </c>
    </row>
    <row r="814" spans="1:34" x14ac:dyDescent="0.2">
      <c r="A814" s="347">
        <f t="shared" ca="1" si="354"/>
        <v>1E-4</v>
      </c>
      <c r="B814" s="304">
        <f t="shared" ca="1" si="355"/>
        <v>32.642600000001586</v>
      </c>
      <c r="D814" s="306">
        <f t="shared" ca="1" si="356"/>
        <v>-0.36045342898580651</v>
      </c>
      <c r="E814" s="307">
        <f t="shared" ca="1" si="357"/>
        <v>-0.98376924241588704</v>
      </c>
      <c r="F814" s="304">
        <f t="shared" ca="1" si="358"/>
        <v>1.0477254396029307</v>
      </c>
      <c r="G814" s="306">
        <f t="shared" ca="1" si="359"/>
        <v>4.2075813692118942</v>
      </c>
      <c r="H814" s="307">
        <f t="shared" ca="1" si="360"/>
        <v>-103.02978058852668</v>
      </c>
      <c r="I814" s="304">
        <f t="shared" ca="1" si="361"/>
        <v>103.11566044543616</v>
      </c>
      <c r="J814" s="306">
        <f t="shared" ca="1" si="362"/>
        <v>368.11247718340587</v>
      </c>
      <c r="K814" s="307">
        <f t="shared" ca="1" si="363"/>
        <v>-10.371841319873148</v>
      </c>
      <c r="L814" s="304">
        <f t="shared" ca="1" si="348"/>
        <v>368.25856534569317</v>
      </c>
      <c r="M814" s="306">
        <f t="shared" ca="1" si="364"/>
        <v>-1.5299805105091921</v>
      </c>
      <c r="N814" s="304">
        <f t="shared" ca="1" si="365"/>
        <v>-87.661425989447807</v>
      </c>
      <c r="P814" s="310">
        <f t="shared" ca="1" si="366"/>
        <v>23</v>
      </c>
      <c r="Q814" s="304">
        <f t="shared" ca="1" si="367"/>
        <v>0</v>
      </c>
      <c r="R814" s="306">
        <f t="shared" ca="1" si="368"/>
        <v>0</v>
      </c>
      <c r="S814" s="307">
        <f t="shared" ca="1" si="369"/>
        <v>3.0118999999999994</v>
      </c>
      <c r="T814" s="304">
        <f t="shared" ca="1" si="349"/>
        <v>29.546738999999995</v>
      </c>
      <c r="U814" s="311">
        <f t="shared" ca="1" si="350"/>
        <v>0</v>
      </c>
      <c r="V814" s="306">
        <f t="shared" ca="1" si="351"/>
        <v>1.2262712098010016</v>
      </c>
      <c r="W814" s="304">
        <f t="shared" ca="1" si="352"/>
        <v>26.605960922158594</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0.96824163864757118</v>
      </c>
      <c r="AH814" s="304">
        <f t="shared" ca="1" si="376"/>
        <v>-8.8335879494456524</v>
      </c>
    </row>
    <row r="815" spans="1:34" x14ac:dyDescent="0.2">
      <c r="A815" s="347">
        <f t="shared" ca="1" si="354"/>
        <v>1E-4</v>
      </c>
      <c r="B815" s="304">
        <f t="shared" ca="1" si="355"/>
        <v>32.642700000001589</v>
      </c>
      <c r="D815" s="306">
        <f t="shared" ca="1" si="356"/>
        <v>-0.36045105092380952</v>
      </c>
      <c r="E815" s="307">
        <f t="shared" ca="1" si="357"/>
        <v>-0.98374343338249126</v>
      </c>
      <c r="F815" s="304">
        <f t="shared" ca="1" si="358"/>
        <v>1.0477003879140498</v>
      </c>
      <c r="G815" s="306">
        <f t="shared" ca="1" si="359"/>
        <v>4.2075453241068015</v>
      </c>
      <c r="H815" s="307">
        <f t="shared" ca="1" si="360"/>
        <v>-103.02987896287001</v>
      </c>
      <c r="I815" s="304">
        <f t="shared" ca="1" si="361"/>
        <v>103.11575726705428</v>
      </c>
      <c r="J815" s="306">
        <f t="shared" ca="1" si="362"/>
        <v>368.11247718340587</v>
      </c>
      <c r="K815" s="307">
        <f t="shared" ca="1" si="363"/>
        <v>-10.382144302850719</v>
      </c>
      <c r="L815" s="304">
        <f t="shared" ca="1" si="348"/>
        <v>368.25885566871131</v>
      </c>
      <c r="M815" s="306">
        <f t="shared" ca="1" si="364"/>
        <v>-1.5299808987059176</v>
      </c>
      <c r="N815" s="304">
        <f t="shared" ca="1" si="365"/>
        <v>-87.661448231481799</v>
      </c>
      <c r="P815" s="310">
        <f t="shared" ca="1" si="366"/>
        <v>23</v>
      </c>
      <c r="Q815" s="304">
        <f t="shared" ca="1" si="367"/>
        <v>0</v>
      </c>
      <c r="R815" s="306">
        <f t="shared" ca="1" si="368"/>
        <v>0</v>
      </c>
      <c r="S815" s="307">
        <f t="shared" ca="1" si="369"/>
        <v>3.0118999999999994</v>
      </c>
      <c r="T815" s="304">
        <f t="shared" ca="1" si="349"/>
        <v>29.546738999999995</v>
      </c>
      <c r="U815" s="311">
        <f t="shared" ca="1" si="350"/>
        <v>0</v>
      </c>
      <c r="V815" s="306">
        <f t="shared" ca="1" si="351"/>
        <v>1.2262724732271324</v>
      </c>
      <c r="W815" s="304">
        <f t="shared" ca="1" si="352"/>
        <v>26.606038298268402</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0.96821610353988596</v>
      </c>
      <c r="AH815" s="304">
        <f t="shared" ca="1" si="376"/>
        <v>-8.8336136399477407</v>
      </c>
    </row>
    <row r="816" spans="1:34" x14ac:dyDescent="0.2">
      <c r="A816" s="347">
        <f t="shared" ca="1" si="354"/>
        <v>1E-4</v>
      </c>
      <c r="B816" s="304">
        <f t="shared" ca="1" si="355"/>
        <v>32.642800000001593</v>
      </c>
      <c r="D816" s="306">
        <f t="shared" ca="1" si="356"/>
        <v>-0.36044867286253091</v>
      </c>
      <c r="E816" s="307">
        <f t="shared" ca="1" si="357"/>
        <v>-0.98371762472044288</v>
      </c>
      <c r="F816" s="304">
        <f t="shared" ca="1" si="358"/>
        <v>1.0476753366162581</v>
      </c>
      <c r="G816" s="306">
        <f t="shared" ca="1" si="359"/>
        <v>4.207509279239515</v>
      </c>
      <c r="H816" s="307">
        <f t="shared" ca="1" si="360"/>
        <v>-103.02997733463249</v>
      </c>
      <c r="I816" s="304">
        <f t="shared" ca="1" si="361"/>
        <v>103.11585408611893</v>
      </c>
      <c r="J816" s="306">
        <f t="shared" ca="1" si="362"/>
        <v>368.11247718340587</v>
      </c>
      <c r="K816" s="307">
        <f t="shared" ca="1" si="363"/>
        <v>-10.392447295665594</v>
      </c>
      <c r="L816" s="304">
        <f t="shared" ca="1" si="348"/>
        <v>368.25914628003022</v>
      </c>
      <c r="M816" s="306">
        <f t="shared" ca="1" si="364"/>
        <v>-1.5299812868985883</v>
      </c>
      <c r="N816" s="304">
        <f t="shared" ca="1" si="365"/>
        <v>-87.661470473283458</v>
      </c>
      <c r="P816" s="310">
        <f t="shared" ca="1" si="366"/>
        <v>23</v>
      </c>
      <c r="Q816" s="304">
        <f t="shared" ca="1" si="367"/>
        <v>0</v>
      </c>
      <c r="R816" s="306">
        <f t="shared" ca="1" si="368"/>
        <v>0</v>
      </c>
      <c r="S816" s="307">
        <f t="shared" ca="1" si="369"/>
        <v>3.0118999999999994</v>
      </c>
      <c r="T816" s="304">
        <f t="shared" ca="1" si="349"/>
        <v>29.546738999999995</v>
      </c>
      <c r="U816" s="311">
        <f t="shared" ca="1" si="350"/>
        <v>0</v>
      </c>
      <c r="V816" s="306">
        <f t="shared" ca="1" si="351"/>
        <v>1.2262737366557721</v>
      </c>
      <c r="W816" s="304">
        <f t="shared" ca="1" si="352"/>
        <v>26.606115673264824</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0.96819056879877685</v>
      </c>
      <c r="AH816" s="304">
        <f t="shared" ca="1" si="376"/>
        <v>-8.8336393300801515</v>
      </c>
    </row>
    <row r="817" spans="1:34" x14ac:dyDescent="0.2">
      <c r="A817" s="347">
        <f t="shared" ca="1" si="354"/>
        <v>1E-4</v>
      </c>
      <c r="B817" s="304">
        <f t="shared" ca="1" si="355"/>
        <v>32.642900000001596</v>
      </c>
      <c r="D817" s="306">
        <f t="shared" ca="1" si="356"/>
        <v>-0.36044629480197382</v>
      </c>
      <c r="E817" s="307">
        <f t="shared" ca="1" si="357"/>
        <v>-0.98369181642972592</v>
      </c>
      <c r="F817" s="304">
        <f t="shared" ca="1" si="358"/>
        <v>1.047650285709542</v>
      </c>
      <c r="G817" s="306">
        <f t="shared" ca="1" si="359"/>
        <v>4.2074732346100348</v>
      </c>
      <c r="H817" s="307">
        <f t="shared" ca="1" si="360"/>
        <v>-103.03007570381413</v>
      </c>
      <c r="I817" s="304">
        <f t="shared" ca="1" si="361"/>
        <v>103.11595090263015</v>
      </c>
      <c r="J817" s="306">
        <f t="shared" ca="1" si="362"/>
        <v>368.11247718340587</v>
      </c>
      <c r="K817" s="307">
        <f t="shared" ca="1" si="363"/>
        <v>-10.402750298317516</v>
      </c>
      <c r="L817" s="304">
        <f t="shared" ca="1" si="348"/>
        <v>368.25943717965009</v>
      </c>
      <c r="M817" s="306">
        <f t="shared" ca="1" si="364"/>
        <v>-1.5299816750872046</v>
      </c>
      <c r="N817" s="304">
        <f t="shared" ca="1" si="365"/>
        <v>-87.661492714852827</v>
      </c>
      <c r="P817" s="310">
        <f t="shared" ca="1" si="366"/>
        <v>23</v>
      </c>
      <c r="Q817" s="304">
        <f t="shared" ca="1" si="367"/>
        <v>0</v>
      </c>
      <c r="R817" s="306">
        <f t="shared" ca="1" si="368"/>
        <v>0</v>
      </c>
      <c r="S817" s="307">
        <f t="shared" ca="1" si="369"/>
        <v>3.0118999999999994</v>
      </c>
      <c r="T817" s="304">
        <f t="shared" ca="1" si="349"/>
        <v>29.546738999999995</v>
      </c>
      <c r="U817" s="311">
        <f t="shared" ca="1" si="350"/>
        <v>0</v>
      </c>
      <c r="V817" s="306">
        <f t="shared" ca="1" si="351"/>
        <v>1.2262750000869209</v>
      </c>
      <c r="W817" s="304">
        <f t="shared" ca="1" si="352"/>
        <v>26.606193047147865</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0.96816503442423141</v>
      </c>
      <c r="AH817" s="304">
        <f t="shared" ca="1" si="376"/>
        <v>-8.8336650198429005</v>
      </c>
    </row>
    <row r="818" spans="1:34" x14ac:dyDescent="0.2">
      <c r="A818" s="347">
        <f t="shared" ca="1" si="354"/>
        <v>1E-4</v>
      </c>
      <c r="B818" s="304">
        <f t="shared" ca="1" si="355"/>
        <v>32.643000000001599</v>
      </c>
      <c r="D818" s="306">
        <f t="shared" ca="1" si="356"/>
        <v>-0.36044391674213516</v>
      </c>
      <c r="E818" s="307">
        <f t="shared" ca="1" si="357"/>
        <v>-0.98366600851034036</v>
      </c>
      <c r="F818" s="304">
        <f t="shared" ca="1" si="358"/>
        <v>1.0476252351939008</v>
      </c>
      <c r="G818" s="306">
        <f t="shared" ca="1" si="359"/>
        <v>4.2074371902183607</v>
      </c>
      <c r="H818" s="307">
        <f t="shared" ca="1" si="360"/>
        <v>-103.03017407041499</v>
      </c>
      <c r="I818" s="304">
        <f t="shared" ca="1" si="361"/>
        <v>103.11604771658797</v>
      </c>
      <c r="J818" s="306">
        <f t="shared" ca="1" si="362"/>
        <v>368.11247718340587</v>
      </c>
      <c r="K818" s="307">
        <f t="shared" ca="1" si="363"/>
        <v>-10.413053310806227</v>
      </c>
      <c r="L818" s="304">
        <f t="shared" ca="1" si="348"/>
        <v>368.25972836757109</v>
      </c>
      <c r="M818" s="306">
        <f t="shared" ca="1" si="364"/>
        <v>-1.5299820632717664</v>
      </c>
      <c r="N818" s="304">
        <f t="shared" ca="1" si="365"/>
        <v>-87.661514956189905</v>
      </c>
      <c r="P818" s="310">
        <f t="shared" ca="1" si="366"/>
        <v>23</v>
      </c>
      <c r="Q818" s="304">
        <f t="shared" ca="1" si="367"/>
        <v>0</v>
      </c>
      <c r="R818" s="306">
        <f t="shared" ca="1" si="368"/>
        <v>0</v>
      </c>
      <c r="S818" s="307">
        <f t="shared" ca="1" si="369"/>
        <v>3.0118999999999994</v>
      </c>
      <c r="T818" s="304">
        <f t="shared" ca="1" si="349"/>
        <v>29.546738999999995</v>
      </c>
      <c r="U818" s="311">
        <f t="shared" ca="1" si="350"/>
        <v>0</v>
      </c>
      <c r="V818" s="306">
        <f t="shared" ca="1" si="351"/>
        <v>1.2262762635205779</v>
      </c>
      <c r="W818" s="304">
        <f t="shared" ca="1" si="352"/>
        <v>26.606270419917522</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0.96813950041624608</v>
      </c>
      <c r="AH818" s="304">
        <f t="shared" ca="1" si="376"/>
        <v>-8.833690709235988</v>
      </c>
    </row>
    <row r="819" spans="1:34" x14ac:dyDescent="0.2">
      <c r="A819" s="347">
        <f t="shared" ca="1" si="354"/>
        <v>1E-4</v>
      </c>
      <c r="B819" s="304">
        <f t="shared" ca="1" si="355"/>
        <v>32.643100000001603</v>
      </c>
      <c r="D819" s="306">
        <f t="shared" ca="1" si="356"/>
        <v>-0.36044153868301765</v>
      </c>
      <c r="E819" s="307">
        <f t="shared" ca="1" si="357"/>
        <v>-0.98364020096228622</v>
      </c>
      <c r="F819" s="304">
        <f t="shared" ca="1" si="358"/>
        <v>1.0476001850693366</v>
      </c>
      <c r="G819" s="306">
        <f t="shared" ca="1" si="359"/>
        <v>4.207401146064492</v>
      </c>
      <c r="H819" s="307">
        <f t="shared" ca="1" si="360"/>
        <v>-103.03027243443508</v>
      </c>
      <c r="I819" s="304">
        <f t="shared" ca="1" si="361"/>
        <v>103.1161445279924</v>
      </c>
      <c r="J819" s="306">
        <f t="shared" ca="1" si="362"/>
        <v>368.11247718340587</v>
      </c>
      <c r="K819" s="307">
        <f t="shared" ca="1" si="363"/>
        <v>-10.423356333131469</v>
      </c>
      <c r="L819" s="304">
        <f t="shared" ca="1" si="348"/>
        <v>368.2600198437932</v>
      </c>
      <c r="M819" s="306">
        <f t="shared" ca="1" si="364"/>
        <v>-1.529982451452274</v>
      </c>
      <c r="N819" s="304">
        <f t="shared" ca="1" si="365"/>
        <v>-87.661537197294663</v>
      </c>
      <c r="P819" s="310">
        <f t="shared" ca="1" si="366"/>
        <v>23</v>
      </c>
      <c r="Q819" s="304">
        <f t="shared" ca="1" si="367"/>
        <v>0</v>
      </c>
      <c r="R819" s="306">
        <f t="shared" ca="1" si="368"/>
        <v>0</v>
      </c>
      <c r="S819" s="307">
        <f t="shared" ca="1" si="369"/>
        <v>3.0118999999999994</v>
      </c>
      <c r="T819" s="304">
        <f t="shared" ca="1" si="349"/>
        <v>29.546738999999995</v>
      </c>
      <c r="U819" s="311">
        <f t="shared" ca="1" si="350"/>
        <v>0</v>
      </c>
      <c r="V819" s="306">
        <f t="shared" ca="1" si="351"/>
        <v>1.2262775269567436</v>
      </c>
      <c r="W819" s="304">
        <f t="shared" ca="1" si="352"/>
        <v>26.606347791573793</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0.96811396677482264</v>
      </c>
      <c r="AH819" s="304">
        <f t="shared" ca="1" si="376"/>
        <v>-8.8337163982594138</v>
      </c>
    </row>
    <row r="820" spans="1:34" x14ac:dyDescent="0.2">
      <c r="A820" s="347">
        <f t="shared" ca="1" si="354"/>
        <v>1E-4</v>
      </c>
      <c r="B820" s="304">
        <f t="shared" ca="1" si="355"/>
        <v>32.643200000001606</v>
      </c>
      <c r="D820" s="306">
        <f t="shared" ca="1" si="356"/>
        <v>-0.36043916062462</v>
      </c>
      <c r="E820" s="307">
        <f t="shared" ca="1" si="357"/>
        <v>-0.98361439378556348</v>
      </c>
      <c r="F820" s="304">
        <f t="shared" ca="1" si="358"/>
        <v>1.0475751353358489</v>
      </c>
      <c r="G820" s="306">
        <f t="shared" ca="1" si="359"/>
        <v>4.2073651021484295</v>
      </c>
      <c r="H820" s="307">
        <f t="shared" ca="1" si="360"/>
        <v>-103.03037079587446</v>
      </c>
      <c r="I820" s="304">
        <f t="shared" ca="1" si="361"/>
        <v>103.11624133684353</v>
      </c>
      <c r="J820" s="306">
        <f t="shared" ca="1" si="362"/>
        <v>368.11247718340587</v>
      </c>
      <c r="K820" s="307">
        <f t="shared" ca="1" si="363"/>
        <v>-10.433659365292984</v>
      </c>
      <c r="L820" s="304">
        <f t="shared" ca="1" si="348"/>
        <v>368.26031160831667</v>
      </c>
      <c r="M820" s="306">
        <f t="shared" ca="1" si="364"/>
        <v>-1.5299828396287269</v>
      </c>
      <c r="N820" s="304">
        <f t="shared" ca="1" si="365"/>
        <v>-87.661559438167131</v>
      </c>
      <c r="P820" s="310">
        <f t="shared" ca="1" si="366"/>
        <v>23</v>
      </c>
      <c r="Q820" s="304">
        <f t="shared" ca="1" si="367"/>
        <v>0</v>
      </c>
      <c r="R820" s="306">
        <f t="shared" ca="1" si="368"/>
        <v>0</v>
      </c>
      <c r="S820" s="307">
        <f t="shared" ca="1" si="369"/>
        <v>3.0118999999999994</v>
      </c>
      <c r="T820" s="304">
        <f t="shared" ca="1" si="349"/>
        <v>29.546738999999995</v>
      </c>
      <c r="U820" s="311">
        <f t="shared" ca="1" si="350"/>
        <v>0</v>
      </c>
      <c r="V820" s="306">
        <f t="shared" ca="1" si="351"/>
        <v>1.2262787903954178</v>
      </c>
      <c r="W820" s="304">
        <f t="shared" ca="1" si="352"/>
        <v>26.606425162116711</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0.96808843349995932</v>
      </c>
      <c r="AH820" s="304">
        <f t="shared" ca="1" si="376"/>
        <v>-8.833742086913178</v>
      </c>
    </row>
    <row r="821" spans="1:34" x14ac:dyDescent="0.2">
      <c r="A821" s="347">
        <f t="shared" ca="1" si="354"/>
        <v>1E-4</v>
      </c>
      <c r="B821" s="304">
        <f t="shared" ca="1" si="355"/>
        <v>32.643300000001609</v>
      </c>
      <c r="D821" s="306">
        <f t="shared" ca="1" si="356"/>
        <v>-0.36043678256694539</v>
      </c>
      <c r="E821" s="307">
        <f t="shared" ca="1" si="357"/>
        <v>-0.98358858698016149</v>
      </c>
      <c r="F821" s="304">
        <f t="shared" ca="1" si="358"/>
        <v>1.0475500859934297</v>
      </c>
      <c r="G821" s="306">
        <f t="shared" ca="1" si="359"/>
        <v>4.2073290584701732</v>
      </c>
      <c r="H821" s="307">
        <f t="shared" ca="1" si="360"/>
        <v>-103.03046915473315</v>
      </c>
      <c r="I821" s="304">
        <f t="shared" ca="1" si="361"/>
        <v>103.11633814314135</v>
      </c>
      <c r="J821" s="306">
        <f t="shared" ca="1" si="362"/>
        <v>368.11247718340587</v>
      </c>
      <c r="K821" s="307">
        <f t="shared" ca="1" si="363"/>
        <v>-10.443962407290515</v>
      </c>
      <c r="L821" s="304">
        <f t="shared" ca="1" si="348"/>
        <v>368.2606036611416</v>
      </c>
      <c r="M821" s="306">
        <f t="shared" ca="1" si="364"/>
        <v>-1.5299832278011258</v>
      </c>
      <c r="N821" s="304">
        <f t="shared" ca="1" si="365"/>
        <v>-87.661581678807309</v>
      </c>
      <c r="P821" s="310">
        <f t="shared" ca="1" si="366"/>
        <v>23</v>
      </c>
      <c r="Q821" s="304">
        <f t="shared" ca="1" si="367"/>
        <v>0</v>
      </c>
      <c r="R821" s="306">
        <f t="shared" ca="1" si="368"/>
        <v>0</v>
      </c>
      <c r="S821" s="307">
        <f t="shared" ca="1" si="369"/>
        <v>3.0118999999999994</v>
      </c>
      <c r="T821" s="304">
        <f t="shared" ca="1" si="349"/>
        <v>29.546738999999995</v>
      </c>
      <c r="U821" s="311">
        <f t="shared" ca="1" si="350"/>
        <v>0</v>
      </c>
      <c r="V821" s="306">
        <f t="shared" ca="1" si="351"/>
        <v>1.2262800538366008</v>
      </c>
      <c r="W821" s="304">
        <f t="shared" ca="1" si="352"/>
        <v>26.606502531546283</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0.96806290059165256</v>
      </c>
      <c r="AH821" s="304">
        <f t="shared" ca="1" si="376"/>
        <v>-8.8337677751972894</v>
      </c>
    </row>
    <row r="822" spans="1:34" x14ac:dyDescent="0.2">
      <c r="A822" s="347">
        <f t="shared" ca="1" si="354"/>
        <v>1E-4</v>
      </c>
      <c r="B822" s="304">
        <f t="shared" ca="1" si="355"/>
        <v>32.643400000001613</v>
      </c>
      <c r="D822" s="306">
        <f t="shared" ca="1" si="356"/>
        <v>-0.36043440450999087</v>
      </c>
      <c r="E822" s="307">
        <f t="shared" ca="1" si="357"/>
        <v>-0.98356278054607849</v>
      </c>
      <c r="F822" s="304">
        <f t="shared" ca="1" si="358"/>
        <v>1.0475250370420772</v>
      </c>
      <c r="G822" s="306">
        <f t="shared" ca="1" si="359"/>
        <v>4.2072930150297223</v>
      </c>
      <c r="H822" s="307">
        <f t="shared" ca="1" si="360"/>
        <v>-103.03056751101121</v>
      </c>
      <c r="I822" s="304">
        <f t="shared" ca="1" si="361"/>
        <v>103.11643494688592</v>
      </c>
      <c r="J822" s="306">
        <f t="shared" ca="1" si="362"/>
        <v>368.11247718340587</v>
      </c>
      <c r="K822" s="307">
        <f t="shared" ca="1" si="363"/>
        <v>-10.454265459123802</v>
      </c>
      <c r="L822" s="304">
        <f t="shared" ca="1" si="348"/>
        <v>368.26089600226811</v>
      </c>
      <c r="M822" s="306">
        <f t="shared" ca="1" si="364"/>
        <v>-1.5299836159694706</v>
      </c>
      <c r="N822" s="304">
        <f t="shared" ca="1" si="365"/>
        <v>-87.66160391921521</v>
      </c>
      <c r="P822" s="310">
        <f t="shared" ca="1" si="366"/>
        <v>23</v>
      </c>
      <c r="Q822" s="304">
        <f t="shared" ca="1" si="367"/>
        <v>0</v>
      </c>
      <c r="R822" s="306">
        <f t="shared" ca="1" si="368"/>
        <v>0</v>
      </c>
      <c r="S822" s="307">
        <f t="shared" ca="1" si="369"/>
        <v>3.0118999999999994</v>
      </c>
      <c r="T822" s="304">
        <f t="shared" ca="1" si="349"/>
        <v>29.546738999999995</v>
      </c>
      <c r="U822" s="311">
        <f t="shared" ca="1" si="350"/>
        <v>0</v>
      </c>
      <c r="V822" s="306">
        <f t="shared" ca="1" si="351"/>
        <v>1.2262813172802922</v>
      </c>
      <c r="W822" s="304">
        <f t="shared" ca="1" si="352"/>
        <v>26.60657989986252</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0.96803736804988993</v>
      </c>
      <c r="AH822" s="304">
        <f t="shared" ca="1" si="376"/>
        <v>-8.8337934631117534</v>
      </c>
    </row>
    <row r="823" spans="1:34" x14ac:dyDescent="0.2">
      <c r="A823" s="347">
        <f t="shared" ca="1" si="354"/>
        <v>1E-4</v>
      </c>
      <c r="B823" s="304">
        <f t="shared" ca="1" si="355"/>
        <v>32.643500000001616</v>
      </c>
      <c r="D823" s="306">
        <f t="shared" ca="1" si="356"/>
        <v>-0.3604320264537571</v>
      </c>
      <c r="E823" s="307">
        <f t="shared" ca="1" si="357"/>
        <v>-0.9835369744833109</v>
      </c>
      <c r="F823" s="304">
        <f t="shared" ca="1" si="358"/>
        <v>1.0474999884817884</v>
      </c>
      <c r="G823" s="306">
        <f t="shared" ca="1" si="359"/>
        <v>4.2072569718270767</v>
      </c>
      <c r="H823" s="307">
        <f t="shared" ca="1" si="360"/>
        <v>-103.03066586470867</v>
      </c>
      <c r="I823" s="304">
        <f t="shared" ca="1" si="361"/>
        <v>103.11653174807729</v>
      </c>
      <c r="J823" s="306">
        <f t="shared" ca="1" si="362"/>
        <v>368.11247718340587</v>
      </c>
      <c r="K823" s="307">
        <f t="shared" ca="1" si="363"/>
        <v>-10.464568520792588</v>
      </c>
      <c r="L823" s="304">
        <f t="shared" ca="1" si="348"/>
        <v>368.26118863169643</v>
      </c>
      <c r="M823" s="306">
        <f t="shared" ca="1" si="364"/>
        <v>-1.5299840041337611</v>
      </c>
      <c r="N823" s="304">
        <f t="shared" ca="1" si="365"/>
        <v>-87.661626159390806</v>
      </c>
      <c r="P823" s="310">
        <f t="shared" ca="1" si="366"/>
        <v>23</v>
      </c>
      <c r="Q823" s="304">
        <f t="shared" ca="1" si="367"/>
        <v>0</v>
      </c>
      <c r="R823" s="306">
        <f t="shared" ca="1" si="368"/>
        <v>0</v>
      </c>
      <c r="S823" s="307">
        <f t="shared" ca="1" si="369"/>
        <v>3.0118999999999994</v>
      </c>
      <c r="T823" s="304">
        <f t="shared" ca="1" si="349"/>
        <v>29.546738999999995</v>
      </c>
      <c r="U823" s="311">
        <f t="shared" ca="1" si="350"/>
        <v>0</v>
      </c>
      <c r="V823" s="306">
        <f t="shared" ca="1" si="351"/>
        <v>1.2262825807264923</v>
      </c>
      <c r="W823" s="304">
        <f t="shared" ca="1" si="352"/>
        <v>26.606657267065447</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0.96801183587467499</v>
      </c>
      <c r="AH823" s="304">
        <f t="shared" ca="1" si="376"/>
        <v>-8.8338191506565718</v>
      </c>
    </row>
    <row r="824" spans="1:34" x14ac:dyDescent="0.2">
      <c r="A824" s="347">
        <f t="shared" ca="1" si="354"/>
        <v>1E-4</v>
      </c>
      <c r="B824" s="304">
        <f t="shared" ca="1" si="355"/>
        <v>32.643600000001619</v>
      </c>
      <c r="D824" s="306">
        <f t="shared" ca="1" si="356"/>
        <v>-0.36042964839824726</v>
      </c>
      <c r="E824" s="307">
        <f t="shared" ca="1" si="357"/>
        <v>-0.98351116879185163</v>
      </c>
      <c r="F824" s="304">
        <f t="shared" ca="1" si="358"/>
        <v>1.0474749403125585</v>
      </c>
      <c r="G824" s="306">
        <f t="shared" ca="1" si="359"/>
        <v>4.2072209288622373</v>
      </c>
      <c r="H824" s="307">
        <f t="shared" ca="1" si="360"/>
        <v>-103.03076421582554</v>
      </c>
      <c r="I824" s="304">
        <f t="shared" ca="1" si="361"/>
        <v>103.11662854671546</v>
      </c>
      <c r="J824" s="306">
        <f t="shared" ca="1" si="362"/>
        <v>368.11247718340587</v>
      </c>
      <c r="K824" s="307">
        <f t="shared" ca="1" si="363"/>
        <v>-10.474871592296614</v>
      </c>
      <c r="L824" s="304">
        <f t="shared" ca="1" si="348"/>
        <v>368.26148154942655</v>
      </c>
      <c r="M824" s="306">
        <f t="shared" ca="1" si="364"/>
        <v>-1.5299843922939975</v>
      </c>
      <c r="N824" s="304">
        <f t="shared" ca="1" si="365"/>
        <v>-87.661648399334126</v>
      </c>
      <c r="P824" s="310">
        <f t="shared" ca="1" si="366"/>
        <v>23</v>
      </c>
      <c r="Q824" s="304">
        <f t="shared" ca="1" si="367"/>
        <v>0</v>
      </c>
      <c r="R824" s="306">
        <f t="shared" ca="1" si="368"/>
        <v>0</v>
      </c>
      <c r="S824" s="307">
        <f t="shared" ca="1" si="369"/>
        <v>3.0118999999999994</v>
      </c>
      <c r="T824" s="304">
        <f t="shared" ca="1" si="349"/>
        <v>29.546738999999995</v>
      </c>
      <c r="U824" s="311">
        <f t="shared" ca="1" si="350"/>
        <v>0</v>
      </c>
      <c r="V824" s="306">
        <f t="shared" ca="1" si="351"/>
        <v>1.2262838441752006</v>
      </c>
      <c r="W824" s="304">
        <f t="shared" ca="1" si="352"/>
        <v>26.606734633155043</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0.96798630406600061</v>
      </c>
      <c r="AH824" s="304">
        <f t="shared" ca="1" si="376"/>
        <v>-8.8338448378317516</v>
      </c>
    </row>
    <row r="825" spans="1:34" x14ac:dyDescent="0.2">
      <c r="A825" s="347">
        <f t="shared" ca="1" si="354"/>
        <v>1E-4</v>
      </c>
      <c r="B825" s="304">
        <f t="shared" ca="1" si="355"/>
        <v>32.643700000001623</v>
      </c>
      <c r="D825" s="306">
        <f t="shared" ca="1" si="356"/>
        <v>-0.36042727034345978</v>
      </c>
      <c r="E825" s="307">
        <f t="shared" ca="1" si="357"/>
        <v>-0.98348536347170601</v>
      </c>
      <c r="F825" s="304">
        <f t="shared" ca="1" si="358"/>
        <v>1.0474498925343929</v>
      </c>
      <c r="G825" s="306">
        <f t="shared" ca="1" si="359"/>
        <v>4.2071848861352033</v>
      </c>
      <c r="H825" s="307">
        <f t="shared" ca="1" si="360"/>
        <v>-103.03086256436188</v>
      </c>
      <c r="I825" s="304">
        <f t="shared" ca="1" si="361"/>
        <v>103.11672534280048</v>
      </c>
      <c r="J825" s="306">
        <f t="shared" ca="1" si="362"/>
        <v>368.11247718340587</v>
      </c>
      <c r="K825" s="307">
        <f t="shared" ca="1" si="363"/>
        <v>-10.485174673635623</v>
      </c>
      <c r="L825" s="304">
        <f t="shared" ca="1" si="348"/>
        <v>368.26177475545865</v>
      </c>
      <c r="M825" s="306">
        <f t="shared" ca="1" si="364"/>
        <v>-1.5299847804501798</v>
      </c>
      <c r="N825" s="304">
        <f t="shared" ca="1" si="365"/>
        <v>-87.66167063904517</v>
      </c>
      <c r="P825" s="310">
        <f t="shared" ca="1" si="366"/>
        <v>23</v>
      </c>
      <c r="Q825" s="304">
        <f t="shared" ca="1" si="367"/>
        <v>0</v>
      </c>
      <c r="R825" s="306">
        <f t="shared" ca="1" si="368"/>
        <v>0</v>
      </c>
      <c r="S825" s="307">
        <f t="shared" ca="1" si="369"/>
        <v>3.0118999999999994</v>
      </c>
      <c r="T825" s="304">
        <f t="shared" ca="1" si="349"/>
        <v>29.546738999999995</v>
      </c>
      <c r="U825" s="311">
        <f t="shared" ca="1" si="350"/>
        <v>0</v>
      </c>
      <c r="V825" s="306">
        <f t="shared" ca="1" si="351"/>
        <v>1.2262851076264172</v>
      </c>
      <c r="W825" s="304">
        <f t="shared" ca="1" si="352"/>
        <v>26.606811998131324</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0.96796077262386859</v>
      </c>
      <c r="AH825" s="304">
        <f t="shared" ca="1" si="376"/>
        <v>-8.8338705246372875</v>
      </c>
    </row>
    <row r="826" spans="1:34" x14ac:dyDescent="0.2">
      <c r="A826" s="347">
        <f t="shared" ca="1" si="354"/>
        <v>1E-4</v>
      </c>
      <c r="B826" s="304">
        <f t="shared" ca="1" si="355"/>
        <v>32.643800000001626</v>
      </c>
      <c r="D826" s="306">
        <f t="shared" ca="1" si="356"/>
        <v>-0.36042489228939567</v>
      </c>
      <c r="E826" s="307">
        <f t="shared" ca="1" si="357"/>
        <v>-0.98345955852286515</v>
      </c>
      <c r="F826" s="304">
        <f t="shared" ca="1" si="358"/>
        <v>1.0474248451472838</v>
      </c>
      <c r="G826" s="306">
        <f t="shared" ca="1" si="359"/>
        <v>4.2071488436459745</v>
      </c>
      <c r="H826" s="307">
        <f t="shared" ca="1" si="360"/>
        <v>-103.03096091031773</v>
      </c>
      <c r="I826" s="304">
        <f t="shared" ca="1" si="361"/>
        <v>103.1168221363324</v>
      </c>
      <c r="J826" s="306">
        <f t="shared" ca="1" si="362"/>
        <v>368.11247718340587</v>
      </c>
      <c r="K826" s="307">
        <f t="shared" ca="1" si="363"/>
        <v>-10.495477764809356</v>
      </c>
      <c r="L826" s="304">
        <f t="shared" ca="1" si="348"/>
        <v>368.26206824979289</v>
      </c>
      <c r="M826" s="306">
        <f t="shared" ca="1" si="364"/>
        <v>-1.529985168602308</v>
      </c>
      <c r="N826" s="304">
        <f t="shared" ca="1" si="365"/>
        <v>-87.661692878523922</v>
      </c>
      <c r="P826" s="310">
        <f t="shared" ca="1" si="366"/>
        <v>23</v>
      </c>
      <c r="Q826" s="304">
        <f t="shared" ca="1" si="367"/>
        <v>0</v>
      </c>
      <c r="R826" s="306">
        <f t="shared" ca="1" si="368"/>
        <v>0</v>
      </c>
      <c r="S826" s="307">
        <f t="shared" ca="1" si="369"/>
        <v>3.0118999999999994</v>
      </c>
      <c r="T826" s="304">
        <f t="shared" ca="1" si="349"/>
        <v>29.546738999999995</v>
      </c>
      <c r="U826" s="311">
        <f t="shared" ca="1" si="350"/>
        <v>0</v>
      </c>
      <c r="V826" s="306">
        <f t="shared" ca="1" si="351"/>
        <v>1.2262863710801426</v>
      </c>
      <c r="W826" s="304">
        <f t="shared" ca="1" si="352"/>
        <v>26.606889361994323</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0.96793524154827359</v>
      </c>
      <c r="AH826" s="304">
        <f t="shared" ca="1" si="376"/>
        <v>-8.8338962110731867</v>
      </c>
    </row>
    <row r="827" spans="1:34" x14ac:dyDescent="0.2">
      <c r="A827" s="347">
        <f t="shared" ca="1" si="354"/>
        <v>1E-4</v>
      </c>
      <c r="B827" s="304">
        <f t="shared" ca="1" si="355"/>
        <v>32.643900000001629</v>
      </c>
      <c r="D827" s="306">
        <f t="shared" ca="1" si="356"/>
        <v>-0.36042251423605609</v>
      </c>
      <c r="E827" s="307">
        <f t="shared" ca="1" si="357"/>
        <v>-0.98343375394532551</v>
      </c>
      <c r="F827" s="304">
        <f t="shared" ca="1" si="358"/>
        <v>1.0473997981512291</v>
      </c>
      <c r="G827" s="306">
        <f t="shared" ca="1" si="359"/>
        <v>4.2071128013945511</v>
      </c>
      <c r="H827" s="307">
        <f t="shared" ca="1" si="360"/>
        <v>-103.03105925369313</v>
      </c>
      <c r="I827" s="304">
        <f t="shared" ca="1" si="361"/>
        <v>103.11691892731126</v>
      </c>
      <c r="J827" s="306">
        <f t="shared" ca="1" si="362"/>
        <v>368.11247718340587</v>
      </c>
      <c r="K827" s="307">
        <f t="shared" ca="1" si="363"/>
        <v>-10.505780865817558</v>
      </c>
      <c r="L827" s="304">
        <f t="shared" ca="1" si="348"/>
        <v>368.26236203242939</v>
      </c>
      <c r="M827" s="306">
        <f t="shared" ca="1" si="364"/>
        <v>-1.5299855567503824</v>
      </c>
      <c r="N827" s="304">
        <f t="shared" ca="1" si="365"/>
        <v>-87.661715117770413</v>
      </c>
      <c r="P827" s="310">
        <f t="shared" ca="1" si="366"/>
        <v>23</v>
      </c>
      <c r="Q827" s="304">
        <f t="shared" ca="1" si="367"/>
        <v>0</v>
      </c>
      <c r="R827" s="306">
        <f t="shared" ca="1" si="368"/>
        <v>0</v>
      </c>
      <c r="S827" s="307">
        <f t="shared" ca="1" si="369"/>
        <v>3.0118999999999994</v>
      </c>
      <c r="T827" s="304">
        <f t="shared" ca="1" si="349"/>
        <v>29.546738999999995</v>
      </c>
      <c r="U827" s="311">
        <f t="shared" ca="1" si="350"/>
        <v>0</v>
      </c>
      <c r="V827" s="306">
        <f t="shared" ca="1" si="351"/>
        <v>1.2262876345363762</v>
      </c>
      <c r="W827" s="304">
        <f t="shared" ca="1" si="352"/>
        <v>26.606966724744044</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0.96790971083920851</v>
      </c>
      <c r="AH827" s="304">
        <f t="shared" ca="1" si="376"/>
        <v>-8.8339218971394562</v>
      </c>
    </row>
    <row r="828" spans="1:34" x14ac:dyDescent="0.2">
      <c r="A828" s="347">
        <f t="shared" ca="1" si="354"/>
        <v>1E-4</v>
      </c>
      <c r="B828" s="304">
        <f t="shared" ca="1" si="355"/>
        <v>32.644000000001633</v>
      </c>
      <c r="D828" s="306">
        <f t="shared" ca="1" si="356"/>
        <v>-0.36042013618343993</v>
      </c>
      <c r="E828" s="307">
        <f t="shared" ca="1" si="357"/>
        <v>-0.98340794973907997</v>
      </c>
      <c r="F828" s="304">
        <f t="shared" ca="1" si="358"/>
        <v>1.0473747515462219</v>
      </c>
      <c r="G828" s="306">
        <f t="shared" ca="1" si="359"/>
        <v>4.2070767593809331</v>
      </c>
      <c r="H828" s="307">
        <f t="shared" ca="1" si="360"/>
        <v>-103.03115759448811</v>
      </c>
      <c r="I828" s="304">
        <f t="shared" ca="1" si="361"/>
        <v>103.11701571573708</v>
      </c>
      <c r="J828" s="306">
        <f t="shared" ca="1" si="362"/>
        <v>368.11247718340587</v>
      </c>
      <c r="K828" s="307">
        <f t="shared" ca="1" si="363"/>
        <v>-10.516083976659967</v>
      </c>
      <c r="L828" s="304">
        <f t="shared" ca="1" si="348"/>
        <v>368.26265610336827</v>
      </c>
      <c r="M828" s="306">
        <f t="shared" ca="1" si="364"/>
        <v>-1.5299859448944029</v>
      </c>
      <c r="N828" s="304">
        <f t="shared" ca="1" si="365"/>
        <v>-87.661737356784627</v>
      </c>
      <c r="P828" s="310">
        <f t="shared" ca="1" si="366"/>
        <v>23</v>
      </c>
      <c r="Q828" s="304">
        <f t="shared" ca="1" si="367"/>
        <v>0</v>
      </c>
      <c r="R828" s="306">
        <f t="shared" ca="1" si="368"/>
        <v>0</v>
      </c>
      <c r="S828" s="307">
        <f t="shared" ca="1" si="369"/>
        <v>3.0118999999999994</v>
      </c>
      <c r="T828" s="304">
        <f t="shared" ca="1" si="349"/>
        <v>29.546738999999995</v>
      </c>
      <c r="U828" s="311">
        <f t="shared" ca="1" si="350"/>
        <v>0</v>
      </c>
      <c r="V828" s="306">
        <f t="shared" ca="1" si="351"/>
        <v>1.2262888979951188</v>
      </c>
      <c r="W828" s="304">
        <f t="shared" ca="1" si="352"/>
        <v>26.607044086380508</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0.96788418049667158</v>
      </c>
      <c r="AH828" s="304">
        <f t="shared" ca="1" si="376"/>
        <v>-8.8339475828360996</v>
      </c>
    </row>
    <row r="829" spans="1:34" x14ac:dyDescent="0.2">
      <c r="A829" s="347">
        <f t="shared" ca="1" si="354"/>
        <v>1E-4</v>
      </c>
      <c r="B829" s="304">
        <f t="shared" ca="1" si="355"/>
        <v>32.644100000001636</v>
      </c>
      <c r="D829" s="306">
        <f t="shared" ca="1" si="356"/>
        <v>-0.36041775813154819</v>
      </c>
      <c r="E829" s="307">
        <f t="shared" ca="1" si="357"/>
        <v>-0.98338214590412321</v>
      </c>
      <c r="F829" s="304">
        <f t="shared" ca="1" si="358"/>
        <v>1.0473497053322589</v>
      </c>
      <c r="G829" s="306">
        <f t="shared" ca="1" si="359"/>
        <v>4.2070407176051203</v>
      </c>
      <c r="H829" s="307">
        <f t="shared" ca="1" si="360"/>
        <v>-103.03125593270269</v>
      </c>
      <c r="I829" s="304">
        <f t="shared" ca="1" si="361"/>
        <v>103.1171125016099</v>
      </c>
      <c r="J829" s="306">
        <f t="shared" ca="1" si="362"/>
        <v>368.11247718340587</v>
      </c>
      <c r="K829" s="307">
        <f t="shared" ca="1" si="363"/>
        <v>-10.526387097336327</v>
      </c>
      <c r="L829" s="304">
        <f t="shared" ca="1" si="348"/>
        <v>368.26295046260964</v>
      </c>
      <c r="M829" s="306">
        <f t="shared" ca="1" si="364"/>
        <v>-1.5299863330343697</v>
      </c>
      <c r="N829" s="304">
        <f t="shared" ca="1" si="365"/>
        <v>-87.661759595566593</v>
      </c>
      <c r="P829" s="310">
        <f t="shared" ca="1" si="366"/>
        <v>23</v>
      </c>
      <c r="Q829" s="304">
        <f t="shared" ca="1" si="367"/>
        <v>0</v>
      </c>
      <c r="R829" s="306">
        <f t="shared" ca="1" si="368"/>
        <v>0</v>
      </c>
      <c r="S829" s="307">
        <f t="shared" ca="1" si="369"/>
        <v>3.0118999999999994</v>
      </c>
      <c r="T829" s="304">
        <f t="shared" ca="1" si="349"/>
        <v>29.546738999999995</v>
      </c>
      <c r="U829" s="311">
        <f t="shared" ca="1" si="350"/>
        <v>0</v>
      </c>
      <c r="V829" s="306">
        <f t="shared" ca="1" si="351"/>
        <v>1.226290161456369</v>
      </c>
      <c r="W829" s="304">
        <f t="shared" ca="1" si="352"/>
        <v>26.607121446903687</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0.9678586505206539</v>
      </c>
      <c r="AH829" s="304">
        <f t="shared" ca="1" si="376"/>
        <v>-8.833973268163124</v>
      </c>
    </row>
    <row r="830" spans="1:34" x14ac:dyDescent="0.2">
      <c r="A830" s="347">
        <f t="shared" ca="1" si="354"/>
        <v>1E-4</v>
      </c>
      <c r="B830" s="304">
        <f t="shared" ca="1" si="355"/>
        <v>32.644200000001639</v>
      </c>
      <c r="D830" s="306">
        <f t="shared" ca="1" si="356"/>
        <v>-0.36041538008037921</v>
      </c>
      <c r="E830" s="307">
        <f t="shared" ca="1" si="357"/>
        <v>-0.98335634244046766</v>
      </c>
      <c r="F830" s="304">
        <f t="shared" ca="1" si="358"/>
        <v>1.0473246595093513</v>
      </c>
      <c r="G830" s="306">
        <f t="shared" ca="1" si="359"/>
        <v>4.207004676067112</v>
      </c>
      <c r="H830" s="307">
        <f t="shared" ca="1" si="360"/>
        <v>-103.03135426833694</v>
      </c>
      <c r="I830" s="304">
        <f t="shared" ca="1" si="361"/>
        <v>103.11720928492976</v>
      </c>
      <c r="J830" s="306">
        <f t="shared" ca="1" si="362"/>
        <v>368.11247718340587</v>
      </c>
      <c r="K830" s="307">
        <f t="shared" ca="1" si="363"/>
        <v>-10.536690227846378</v>
      </c>
      <c r="L830" s="304">
        <f t="shared" ca="1" si="348"/>
        <v>368.26324511015366</v>
      </c>
      <c r="M830" s="306">
        <f t="shared" ca="1" si="364"/>
        <v>-1.5299867211702824</v>
      </c>
      <c r="N830" s="304">
        <f t="shared" ca="1" si="365"/>
        <v>-87.661781834116269</v>
      </c>
      <c r="P830" s="310">
        <f t="shared" ca="1" si="366"/>
        <v>23</v>
      </c>
      <c r="Q830" s="304">
        <f t="shared" ca="1" si="367"/>
        <v>0</v>
      </c>
      <c r="R830" s="306">
        <f t="shared" ca="1" si="368"/>
        <v>0</v>
      </c>
      <c r="S830" s="307">
        <f t="shared" ca="1" si="369"/>
        <v>3.0118999999999994</v>
      </c>
      <c r="T830" s="304">
        <f t="shared" ca="1" si="349"/>
        <v>29.546738999999995</v>
      </c>
      <c r="U830" s="311">
        <f t="shared" ca="1" si="350"/>
        <v>0</v>
      </c>
      <c r="V830" s="306">
        <f t="shared" ca="1" si="351"/>
        <v>1.2262914249201282</v>
      </c>
      <c r="W830" s="304">
        <f t="shared" ca="1" si="352"/>
        <v>26.60719880631364</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0.96783312091116613</v>
      </c>
      <c r="AH830" s="304">
        <f t="shared" ca="1" si="376"/>
        <v>-8.8339989531205187</v>
      </c>
    </row>
    <row r="831" spans="1:34" x14ac:dyDescent="0.2">
      <c r="A831" s="347">
        <f t="shared" ca="1" si="354"/>
        <v>1E-4</v>
      </c>
      <c r="B831" s="304">
        <f t="shared" ca="1" si="355"/>
        <v>32.644300000001643</v>
      </c>
      <c r="D831" s="306">
        <f t="shared" ca="1" si="356"/>
        <v>-0.36041300202993859</v>
      </c>
      <c r="E831" s="307">
        <f t="shared" ca="1" si="357"/>
        <v>-0.98333053934808845</v>
      </c>
      <c r="F831" s="304">
        <f t="shared" ca="1" si="358"/>
        <v>1.0472996140774784</v>
      </c>
      <c r="G831" s="306">
        <f t="shared" ca="1" si="359"/>
        <v>4.2069686347669091</v>
      </c>
      <c r="H831" s="307">
        <f t="shared" ca="1" si="360"/>
        <v>-103.03145260139088</v>
      </c>
      <c r="I831" s="304">
        <f t="shared" ca="1" si="361"/>
        <v>103.1173060656967</v>
      </c>
      <c r="J831" s="306">
        <f t="shared" ca="1" si="362"/>
        <v>368.11247718340587</v>
      </c>
      <c r="K831" s="307">
        <f t="shared" ca="1" si="363"/>
        <v>-10.546993368189865</v>
      </c>
      <c r="L831" s="304">
        <f t="shared" ca="1" si="348"/>
        <v>368.26354004600046</v>
      </c>
      <c r="M831" s="306">
        <f t="shared" ca="1" si="364"/>
        <v>-1.5299871093021418</v>
      </c>
      <c r="N831" s="304">
        <f t="shared" ca="1" si="365"/>
        <v>-87.661804072433696</v>
      </c>
      <c r="P831" s="310">
        <f t="shared" ca="1" si="366"/>
        <v>23</v>
      </c>
      <c r="Q831" s="304">
        <f t="shared" ca="1" si="367"/>
        <v>0</v>
      </c>
      <c r="R831" s="306">
        <f t="shared" ca="1" si="368"/>
        <v>0</v>
      </c>
      <c r="S831" s="307">
        <f t="shared" ca="1" si="369"/>
        <v>3.0118999999999994</v>
      </c>
      <c r="T831" s="304">
        <f t="shared" ca="1" si="349"/>
        <v>29.546738999999995</v>
      </c>
      <c r="U831" s="311">
        <f t="shared" ca="1" si="350"/>
        <v>0</v>
      </c>
      <c r="V831" s="306">
        <f t="shared" ca="1" si="351"/>
        <v>1.2262926883863952</v>
      </c>
      <c r="W831" s="304">
        <f t="shared" ca="1" si="352"/>
        <v>26.607276164610351</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0.96780759166818875</v>
      </c>
      <c r="AH831" s="304">
        <f t="shared" ca="1" si="376"/>
        <v>-8.8340246377083051</v>
      </c>
    </row>
    <row r="832" spans="1:34" x14ac:dyDescent="0.2">
      <c r="A832" s="347">
        <f t="shared" ca="1" si="354"/>
        <v>1E-4</v>
      </c>
      <c r="B832" s="304">
        <f t="shared" ca="1" si="355"/>
        <v>32.644400000001646</v>
      </c>
      <c r="D832" s="306">
        <f t="shared" ca="1" si="356"/>
        <v>-0.36041062398022089</v>
      </c>
      <c r="E832" s="307">
        <f t="shared" ca="1" si="357"/>
        <v>-0.98330473662699269</v>
      </c>
      <c r="F832" s="304">
        <f t="shared" ca="1" si="358"/>
        <v>1.0472745690366456</v>
      </c>
      <c r="G832" s="306">
        <f t="shared" ca="1" si="359"/>
        <v>4.2069325937045114</v>
      </c>
      <c r="H832" s="307">
        <f t="shared" ca="1" si="360"/>
        <v>-103.03155093186454</v>
      </c>
      <c r="I832" s="304">
        <f t="shared" ca="1" si="361"/>
        <v>103.11740284391074</v>
      </c>
      <c r="J832" s="306">
        <f t="shared" ca="1" si="362"/>
        <v>368.11247718340587</v>
      </c>
      <c r="K832" s="307">
        <f t="shared" ca="1" si="363"/>
        <v>-10.557296518366527</v>
      </c>
      <c r="L832" s="304">
        <f t="shared" ca="1" si="348"/>
        <v>368.26383527015008</v>
      </c>
      <c r="M832" s="306">
        <f t="shared" ca="1" si="364"/>
        <v>-1.5299874974299472</v>
      </c>
      <c r="N832" s="304">
        <f t="shared" ca="1" si="365"/>
        <v>-87.661826310518862</v>
      </c>
      <c r="P832" s="310">
        <f t="shared" ca="1" si="366"/>
        <v>23</v>
      </c>
      <c r="Q832" s="304">
        <f t="shared" ca="1" si="367"/>
        <v>0</v>
      </c>
      <c r="R832" s="306">
        <f t="shared" ca="1" si="368"/>
        <v>0</v>
      </c>
      <c r="S832" s="307">
        <f t="shared" ca="1" si="369"/>
        <v>3.0118999999999994</v>
      </c>
      <c r="T832" s="304">
        <f t="shared" ca="1" si="349"/>
        <v>29.546738999999995</v>
      </c>
      <c r="U832" s="311">
        <f t="shared" ca="1" si="350"/>
        <v>0</v>
      </c>
      <c r="V832" s="306">
        <f t="shared" ca="1" si="351"/>
        <v>1.226293951855171</v>
      </c>
      <c r="W832" s="304">
        <f t="shared" ca="1" si="352"/>
        <v>26.60735352179384</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0.96778206279172352</v>
      </c>
      <c r="AH832" s="304">
        <f t="shared" ca="1" si="376"/>
        <v>-8.8340503219264779</v>
      </c>
    </row>
    <row r="833" spans="1:34" x14ac:dyDescent="0.2">
      <c r="A833" s="347">
        <f t="shared" ca="1" si="354"/>
        <v>1E-4</v>
      </c>
      <c r="B833" s="304">
        <f t="shared" ca="1" si="355"/>
        <v>32.644500000001649</v>
      </c>
      <c r="D833" s="306">
        <f t="shared" ca="1" si="356"/>
        <v>-0.36040824593123105</v>
      </c>
      <c r="E833" s="307">
        <f t="shared" ca="1" si="357"/>
        <v>-0.98327893427717683</v>
      </c>
      <c r="F833" s="304">
        <f t="shared" ca="1" si="358"/>
        <v>1.0472495243868518</v>
      </c>
      <c r="G833" s="306">
        <f t="shared" ca="1" si="359"/>
        <v>4.2068965528799183</v>
      </c>
      <c r="H833" s="307">
        <f t="shared" ca="1" si="360"/>
        <v>-103.03164925975797</v>
      </c>
      <c r="I833" s="304">
        <f t="shared" ca="1" si="361"/>
        <v>103.11749961957193</v>
      </c>
      <c r="J833" s="306">
        <f t="shared" ca="1" si="362"/>
        <v>368.11247718340587</v>
      </c>
      <c r="K833" s="307">
        <f t="shared" ca="1" si="363"/>
        <v>-10.567599678376109</v>
      </c>
      <c r="L833" s="304">
        <f t="shared" ca="1" si="348"/>
        <v>368.26413078260276</v>
      </c>
      <c r="M833" s="306">
        <f t="shared" ca="1" si="364"/>
        <v>-1.5299878855536992</v>
      </c>
      <c r="N833" s="304">
        <f t="shared" ca="1" si="365"/>
        <v>-87.661848548371779</v>
      </c>
      <c r="P833" s="310">
        <f t="shared" ca="1" si="366"/>
        <v>23</v>
      </c>
      <c r="Q833" s="304">
        <f t="shared" ca="1" si="367"/>
        <v>0</v>
      </c>
      <c r="R833" s="306">
        <f t="shared" ca="1" si="368"/>
        <v>0</v>
      </c>
      <c r="S833" s="307">
        <f t="shared" ca="1" si="369"/>
        <v>3.0118999999999994</v>
      </c>
      <c r="T833" s="304">
        <f t="shared" ca="1" si="349"/>
        <v>29.546738999999995</v>
      </c>
      <c r="U833" s="311">
        <f t="shared" ca="1" si="350"/>
        <v>0</v>
      </c>
      <c r="V833" s="306">
        <f t="shared" ca="1" si="351"/>
        <v>1.2262952153264546</v>
      </c>
      <c r="W833" s="304">
        <f t="shared" ca="1" si="352"/>
        <v>26.607430877864093</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0.96775653428177222</v>
      </c>
      <c r="AH833" s="304">
        <f t="shared" ca="1" si="376"/>
        <v>-8.8340760057750405</v>
      </c>
    </row>
    <row r="834" spans="1:34" x14ac:dyDescent="0.2">
      <c r="A834" s="347">
        <f t="shared" ca="1" si="354"/>
        <v>1E-4</v>
      </c>
      <c r="B834" s="304">
        <f t="shared" ca="1" si="355"/>
        <v>32.644600000001653</v>
      </c>
      <c r="D834" s="306">
        <f t="shared" ca="1" si="356"/>
        <v>-0.36040586788296569</v>
      </c>
      <c r="E834" s="307">
        <f t="shared" ca="1" si="357"/>
        <v>-0.98325313229864086</v>
      </c>
      <c r="F834" s="304">
        <f t="shared" ca="1" si="358"/>
        <v>1.0472244801280965</v>
      </c>
      <c r="G834" s="306">
        <f t="shared" ca="1" si="359"/>
        <v>4.2068605122931304</v>
      </c>
      <c r="H834" s="307">
        <f t="shared" ca="1" si="360"/>
        <v>-103.0317475850712</v>
      </c>
      <c r="I834" s="304">
        <f t="shared" ca="1" si="361"/>
        <v>103.11759639268031</v>
      </c>
      <c r="J834" s="306">
        <f t="shared" ca="1" si="362"/>
        <v>368.11247718340587</v>
      </c>
      <c r="K834" s="307">
        <f t="shared" ca="1" si="363"/>
        <v>-10.577902848218351</v>
      </c>
      <c r="L834" s="304">
        <f t="shared" ca="1" si="348"/>
        <v>368.2644265833585</v>
      </c>
      <c r="M834" s="306">
        <f t="shared" ca="1" si="364"/>
        <v>-1.5299882736733976</v>
      </c>
      <c r="N834" s="304">
        <f t="shared" ca="1" si="365"/>
        <v>-87.661870785992448</v>
      </c>
      <c r="P834" s="310">
        <f t="shared" ca="1" si="366"/>
        <v>23</v>
      </c>
      <c r="Q834" s="304">
        <f t="shared" ca="1" si="367"/>
        <v>0</v>
      </c>
      <c r="R834" s="306">
        <f t="shared" ca="1" si="368"/>
        <v>0</v>
      </c>
      <c r="S834" s="307">
        <f t="shared" ca="1" si="369"/>
        <v>3.0118999999999994</v>
      </c>
      <c r="T834" s="304">
        <f t="shared" ca="1" si="349"/>
        <v>29.546738999999995</v>
      </c>
      <c r="U834" s="311">
        <f t="shared" ca="1" si="350"/>
        <v>0</v>
      </c>
      <c r="V834" s="306">
        <f t="shared" ca="1" si="351"/>
        <v>1.2262964788002464</v>
      </c>
      <c r="W834" s="304">
        <f t="shared" ca="1" si="352"/>
        <v>26.607508232821157</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0.9677310061383313</v>
      </c>
      <c r="AH834" s="304">
        <f t="shared" ca="1" si="376"/>
        <v>-8.834101689253993</v>
      </c>
    </row>
    <row r="835" spans="1:34" x14ac:dyDescent="0.2">
      <c r="A835" s="347">
        <f t="shared" ca="1" si="354"/>
        <v>1E-4</v>
      </c>
      <c r="B835" s="304">
        <f t="shared" ca="1" si="355"/>
        <v>32.644700000001656</v>
      </c>
      <c r="D835" s="306">
        <f t="shared" ca="1" si="356"/>
        <v>-0.36040348983542814</v>
      </c>
      <c r="E835" s="307">
        <f t="shared" ca="1" si="357"/>
        <v>-0.98322733069137236</v>
      </c>
      <c r="F835" s="304">
        <f t="shared" ca="1" si="358"/>
        <v>1.04719943626037</v>
      </c>
      <c r="G835" s="306">
        <f t="shared" ca="1" si="359"/>
        <v>4.206824471944147</v>
      </c>
      <c r="H835" s="307">
        <f t="shared" ca="1" si="360"/>
        <v>-103.03184590780427</v>
      </c>
      <c r="I835" s="304">
        <f t="shared" ca="1" si="361"/>
        <v>103.11769316323593</v>
      </c>
      <c r="J835" s="306">
        <f t="shared" ca="1" si="362"/>
        <v>368.11247718340587</v>
      </c>
      <c r="K835" s="307">
        <f t="shared" ca="1" si="363"/>
        <v>-10.588206027892994</v>
      </c>
      <c r="L835" s="304">
        <f t="shared" ca="1" si="348"/>
        <v>368.26472267241758</v>
      </c>
      <c r="M835" s="306">
        <f t="shared" ca="1" si="364"/>
        <v>-1.5299886617890424</v>
      </c>
      <c r="N835" s="304">
        <f t="shared" ca="1" si="365"/>
        <v>-87.661893023380856</v>
      </c>
      <c r="P835" s="310">
        <f t="shared" ca="1" si="366"/>
        <v>23</v>
      </c>
      <c r="Q835" s="304">
        <f t="shared" ca="1" si="367"/>
        <v>0</v>
      </c>
      <c r="R835" s="306">
        <f t="shared" ca="1" si="368"/>
        <v>0</v>
      </c>
      <c r="S835" s="307">
        <f t="shared" ca="1" si="369"/>
        <v>3.0118999999999994</v>
      </c>
      <c r="T835" s="304">
        <f t="shared" ca="1" si="349"/>
        <v>29.546738999999995</v>
      </c>
      <c r="U835" s="311">
        <f t="shared" ca="1" si="350"/>
        <v>0</v>
      </c>
      <c r="V835" s="306">
        <f t="shared" ca="1" si="351"/>
        <v>1.2262977422765466</v>
      </c>
      <c r="W835" s="304">
        <f t="shared" ca="1" si="352"/>
        <v>26.607585586665031</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0.96770547836139187</v>
      </c>
      <c r="AH835" s="304">
        <f t="shared" ca="1" si="376"/>
        <v>-8.834127372363346</v>
      </c>
    </row>
    <row r="836" spans="1:34" x14ac:dyDescent="0.2">
      <c r="A836" s="347">
        <f t="shared" ca="1" si="354"/>
        <v>1E-4</v>
      </c>
      <c r="B836" s="304">
        <f t="shared" ca="1" si="355"/>
        <v>32.644800000001659</v>
      </c>
      <c r="D836" s="306">
        <f t="shared" ca="1" si="356"/>
        <v>-0.36040111178861922</v>
      </c>
      <c r="E836" s="307">
        <f t="shared" ca="1" si="357"/>
        <v>-0.98320152945536954</v>
      </c>
      <c r="F836" s="304">
        <f t="shared" ca="1" si="358"/>
        <v>1.0471743927836712</v>
      </c>
      <c r="G836" s="306">
        <f t="shared" ca="1" si="359"/>
        <v>4.206788431832968</v>
      </c>
      <c r="H836" s="307">
        <f t="shared" ca="1" si="360"/>
        <v>-103.03194422795721</v>
      </c>
      <c r="I836" s="304">
        <f t="shared" ca="1" si="361"/>
        <v>103.11778993123878</v>
      </c>
      <c r="J836" s="306">
        <f t="shared" ca="1" si="362"/>
        <v>368.11247718340587</v>
      </c>
      <c r="K836" s="307">
        <f t="shared" ca="1" si="363"/>
        <v>-10.598509217399782</v>
      </c>
      <c r="L836" s="304">
        <f t="shared" ref="L836:L899" ca="1" si="377">SQRT(pos_x^2+pos_z^2)</f>
        <v>368.26501904977999</v>
      </c>
      <c r="M836" s="306">
        <f t="shared" ca="1" si="364"/>
        <v>-1.5299890499006339</v>
      </c>
      <c r="N836" s="304">
        <f t="shared" ca="1" si="365"/>
        <v>-87.661915260537029</v>
      </c>
      <c r="P836" s="310">
        <f t="shared" ca="1" si="366"/>
        <v>23</v>
      </c>
      <c r="Q836" s="304">
        <f t="shared" ca="1" si="367"/>
        <v>0</v>
      </c>
      <c r="R836" s="306">
        <f t="shared" ca="1" si="368"/>
        <v>0</v>
      </c>
      <c r="S836" s="307">
        <f t="shared" ca="1" si="369"/>
        <v>3.0118999999999994</v>
      </c>
      <c r="T836" s="304">
        <f t="shared" ref="T836:T899" ca="1" si="378">m*g</f>
        <v>29.546738999999995</v>
      </c>
      <c r="U836" s="311">
        <f t="shared" ref="U836:U899" ca="1" si="379">IF(pos_xz&lt;L_rampe,Poids*COS(Beta),0)</f>
        <v>0</v>
      </c>
      <c r="V836" s="306">
        <f t="shared" ref="V836:V899" ca="1" si="380">Rho_moyen*(20000-Alt_rampe-pos_z)/(20000+Alt_rampe+pos_z)</f>
        <v>1.2262990057553553</v>
      </c>
      <c r="W836" s="304">
        <f t="shared" ref="W836:W899" ca="1" si="381">1/2*Rho*Sref*Cx*vit_xz^2</f>
        <v>26.607662939395723</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0.96767995095094861</v>
      </c>
      <c r="AH836" s="304">
        <f t="shared" ca="1" si="376"/>
        <v>-8.8341530551031031</v>
      </c>
    </row>
    <row r="837" spans="1:34" x14ac:dyDescent="0.2">
      <c r="A837" s="347">
        <f t="shared" ref="A837:A900" ca="1" si="383">IF(B836+0.01&lt;=T_ini+ROUNDUP(Temps_fin_propu,0), 0.01, IF(K836&gt;0, 0.1, 0.0001))</f>
        <v>1E-4</v>
      </c>
      <c r="B837" s="304">
        <f t="shared" ref="B837:B900" ca="1" si="384">B836+pas</f>
        <v>32.644900000001662</v>
      </c>
      <c r="D837" s="306">
        <f t="shared" ref="D837:D900" ca="1" si="385">IF(AND(L836&lt;L_rampe,Poussee&lt;Poids*SIN(M836)),0,(-W836+Poussee)/m*COS(M836)-U836/m*SIN(M836))</f>
        <v>-0.36039873374253578</v>
      </c>
      <c r="E837" s="307">
        <f t="shared" ref="E837:E900" ca="1" si="386">IF(AND(L836&lt;L_rampe,Poussee&lt;Poids*SIN(M836)),0,(-W836+Poussee)/m*SIN(M836)+U836/m*COS(M836)-Poids/m)</f>
        <v>-0.9831757285906324</v>
      </c>
      <c r="F837" s="304">
        <f t="shared" ref="F837:F900" ca="1" si="387">SQRT(acc_x^2+acc_z^2)</f>
        <v>1.0471493496979998</v>
      </c>
      <c r="G837" s="306">
        <f t="shared" ref="G837:G900" ca="1" si="388">G836+acc_x*pas</f>
        <v>4.2067523919595935</v>
      </c>
      <c r="H837" s="307">
        <f t="shared" ref="H837:H900" ca="1" si="389">H836+acc_z*pas</f>
        <v>-103.03204254553008</v>
      </c>
      <c r="I837" s="304">
        <f t="shared" ref="I837:I900" ca="1" si="390">SQRT(vit_x^2+vit_z^2)</f>
        <v>103.11788669668894</v>
      </c>
      <c r="J837" s="306">
        <f t="shared" ref="J837:J900" ca="1" si="391">J836+0.5*(vit_x+G836)*pas*(K836&gt;=0)</f>
        <v>368.11247718340587</v>
      </c>
      <c r="K837" s="307">
        <f t="shared" ref="K837:K900" ca="1" si="392">K836+0.5*(vit_z+H836)*pas</f>
        <v>-10.608812416738456</v>
      </c>
      <c r="L837" s="304">
        <f t="shared" ca="1" si="377"/>
        <v>368.26531571544592</v>
      </c>
      <c r="M837" s="306">
        <f t="shared" ref="M837:M900" ca="1" si="393">IF(AND(L836&gt;L_rampe,G837&gt;0),ATAN2(G837,H837),$M$4)</f>
        <v>-1.529989438008172</v>
      </c>
      <c r="N837" s="304">
        <f t="shared" ref="N837:N900" ca="1" si="394">DEGREES(Beta)</f>
        <v>-87.661937497460954</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3.0118999999999994</v>
      </c>
      <c r="T837" s="304">
        <f t="shared" ca="1" si="378"/>
        <v>29.546738999999995</v>
      </c>
      <c r="U837" s="311">
        <f t="shared" ca="1" si="379"/>
        <v>0</v>
      </c>
      <c r="V837" s="306">
        <f t="shared" ca="1" si="380"/>
        <v>1.2263002692366718</v>
      </c>
      <c r="W837" s="304">
        <f t="shared" ca="1" si="381"/>
        <v>26.60774029101324</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0.96765442390699796</v>
      </c>
      <c r="AH837" s="304">
        <f t="shared" ref="AH837:AH900" ca="1" si="405">IF(AND(L836&lt;L_rampe,Poussee&lt;Poids*SIN(M836)), g*SIN(M836), (-W836+Poussee)/m)</f>
        <v>-8.8341787374732661</v>
      </c>
    </row>
    <row r="838" spans="1:34" x14ac:dyDescent="0.2">
      <c r="A838" s="347">
        <f t="shared" ca="1" si="383"/>
        <v>1E-4</v>
      </c>
      <c r="B838" s="304">
        <f t="shared" ca="1" si="384"/>
        <v>32.645000000001666</v>
      </c>
      <c r="D838" s="306">
        <f t="shared" ca="1" si="385"/>
        <v>-0.36039635569718059</v>
      </c>
      <c r="E838" s="307">
        <f t="shared" ca="1" si="386"/>
        <v>-0.9831499280971574</v>
      </c>
      <c r="F838" s="304">
        <f t="shared" ca="1" si="387"/>
        <v>1.047124307003354</v>
      </c>
      <c r="G838" s="306">
        <f t="shared" ca="1" si="388"/>
        <v>4.2067163523240234</v>
      </c>
      <c r="H838" s="307">
        <f t="shared" ca="1" si="389"/>
        <v>-103.03214086052289</v>
      </c>
      <c r="I838" s="304">
        <f t="shared" ca="1" si="390"/>
        <v>103.11798345958643</v>
      </c>
      <c r="J838" s="306">
        <f t="shared" ca="1" si="391"/>
        <v>368.11247718340587</v>
      </c>
      <c r="K838" s="307">
        <f t="shared" ca="1" si="392"/>
        <v>-10.619115625908758</v>
      </c>
      <c r="L838" s="304">
        <f t="shared" ca="1" si="377"/>
        <v>368.26561266941548</v>
      </c>
      <c r="M838" s="306">
        <f t="shared" ca="1" si="393"/>
        <v>-1.5299898261116567</v>
      </c>
      <c r="N838" s="304">
        <f t="shared" ca="1" si="394"/>
        <v>-87.661959734152646</v>
      </c>
      <c r="P838" s="310">
        <f t="shared" ca="1" si="395"/>
        <v>23</v>
      </c>
      <c r="Q838" s="304">
        <f t="shared" ca="1" si="396"/>
        <v>0</v>
      </c>
      <c r="R838" s="306">
        <f t="shared" ca="1" si="397"/>
        <v>0</v>
      </c>
      <c r="S838" s="307">
        <f t="shared" ca="1" si="398"/>
        <v>3.0118999999999994</v>
      </c>
      <c r="T838" s="304">
        <f t="shared" ca="1" si="378"/>
        <v>29.546738999999995</v>
      </c>
      <c r="U838" s="311">
        <f t="shared" ca="1" si="379"/>
        <v>0</v>
      </c>
      <c r="V838" s="306">
        <f t="shared" ca="1" si="380"/>
        <v>1.2263015327204965</v>
      </c>
      <c r="W838" s="304">
        <f t="shared" ca="1" si="381"/>
        <v>26.607817641517599</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0.96762889722954704</v>
      </c>
      <c r="AH838" s="304">
        <f t="shared" ca="1" si="405"/>
        <v>-8.8342044194738349</v>
      </c>
    </row>
    <row r="839" spans="1:34" x14ac:dyDescent="0.2">
      <c r="A839" s="347">
        <f t="shared" ca="1" si="383"/>
        <v>1E-4</v>
      </c>
      <c r="B839" s="304">
        <f t="shared" ca="1" si="384"/>
        <v>32.645100000001669</v>
      </c>
      <c r="D839" s="306">
        <f t="shared" ca="1" si="385"/>
        <v>-0.36039397765255476</v>
      </c>
      <c r="E839" s="307">
        <f t="shared" ca="1" si="386"/>
        <v>-0.98312412797493742</v>
      </c>
      <c r="F839" s="304">
        <f t="shared" ca="1" si="387"/>
        <v>1.0470992646997281</v>
      </c>
      <c r="G839" s="306">
        <f t="shared" ca="1" si="388"/>
        <v>4.2066803129262578</v>
      </c>
      <c r="H839" s="307">
        <f t="shared" ca="1" si="389"/>
        <v>-103.03223917293569</v>
      </c>
      <c r="I839" s="304">
        <f t="shared" ca="1" si="390"/>
        <v>103.11808021993129</v>
      </c>
      <c r="J839" s="306">
        <f t="shared" ca="1" si="391"/>
        <v>368.11247718340587</v>
      </c>
      <c r="K839" s="307">
        <f t="shared" ca="1" si="392"/>
        <v>-10.629418844910431</v>
      </c>
      <c r="L839" s="304">
        <f t="shared" ca="1" si="377"/>
        <v>368.26590991168877</v>
      </c>
      <c r="M839" s="306">
        <f t="shared" ca="1" si="393"/>
        <v>-1.5299902142110882</v>
      </c>
      <c r="N839" s="304">
        <f t="shared" ca="1" si="394"/>
        <v>-87.661981970612104</v>
      </c>
      <c r="P839" s="310">
        <f t="shared" ca="1" si="395"/>
        <v>23</v>
      </c>
      <c r="Q839" s="304">
        <f t="shared" ca="1" si="396"/>
        <v>0</v>
      </c>
      <c r="R839" s="306">
        <f t="shared" ca="1" si="397"/>
        <v>0</v>
      </c>
      <c r="S839" s="307">
        <f t="shared" ca="1" si="398"/>
        <v>3.0118999999999994</v>
      </c>
      <c r="T839" s="304">
        <f t="shared" ca="1" si="378"/>
        <v>29.546738999999995</v>
      </c>
      <c r="U839" s="311">
        <f t="shared" ca="1" si="379"/>
        <v>0</v>
      </c>
      <c r="V839" s="306">
        <f t="shared" ca="1" si="380"/>
        <v>1.2263027962068291</v>
      </c>
      <c r="W839" s="304">
        <f t="shared" ca="1" si="381"/>
        <v>26.607894990908804</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0.96760337091858162</v>
      </c>
      <c r="AH839" s="304">
        <f t="shared" ca="1" si="405"/>
        <v>-8.8342301011048185</v>
      </c>
    </row>
    <row r="840" spans="1:34" x14ac:dyDescent="0.2">
      <c r="A840" s="347">
        <f t="shared" ca="1" si="383"/>
        <v>1E-4</v>
      </c>
      <c r="B840" s="304">
        <f t="shared" ca="1" si="384"/>
        <v>32.645200000001672</v>
      </c>
      <c r="D840" s="306">
        <f t="shared" ca="1" si="385"/>
        <v>-0.36039159960865702</v>
      </c>
      <c r="E840" s="307">
        <f t="shared" ca="1" si="386"/>
        <v>-0.98309832822397247</v>
      </c>
      <c r="F840" s="304">
        <f t="shared" ca="1" si="387"/>
        <v>1.0470742227871221</v>
      </c>
      <c r="G840" s="306">
        <f t="shared" ca="1" si="388"/>
        <v>4.2066442737662966</v>
      </c>
      <c r="H840" s="307">
        <f t="shared" ca="1" si="389"/>
        <v>-103.03233748276851</v>
      </c>
      <c r="I840" s="304">
        <f t="shared" ca="1" si="390"/>
        <v>103.11817697772355</v>
      </c>
      <c r="J840" s="306">
        <f t="shared" ca="1" si="391"/>
        <v>368.11247718340587</v>
      </c>
      <c r="K840" s="307">
        <f t="shared" ca="1" si="392"/>
        <v>-10.639722073743217</v>
      </c>
      <c r="L840" s="304">
        <f t="shared" ca="1" si="377"/>
        <v>368.26620744226591</v>
      </c>
      <c r="M840" s="306">
        <f t="shared" ca="1" si="393"/>
        <v>-1.5299906023064662</v>
      </c>
      <c r="N840" s="304">
        <f t="shared" ca="1" si="394"/>
        <v>-87.662004206839313</v>
      </c>
      <c r="P840" s="310">
        <f t="shared" ca="1" si="395"/>
        <v>23</v>
      </c>
      <c r="Q840" s="304">
        <f t="shared" ca="1" si="396"/>
        <v>0</v>
      </c>
      <c r="R840" s="306">
        <f t="shared" ca="1" si="397"/>
        <v>0</v>
      </c>
      <c r="S840" s="307">
        <f t="shared" ca="1" si="398"/>
        <v>3.0118999999999994</v>
      </c>
      <c r="T840" s="304">
        <f t="shared" ca="1" si="378"/>
        <v>29.546738999999995</v>
      </c>
      <c r="U840" s="311">
        <f t="shared" ca="1" si="379"/>
        <v>0</v>
      </c>
      <c r="V840" s="306">
        <f t="shared" ca="1" si="380"/>
        <v>1.2263040596956698</v>
      </c>
      <c r="W840" s="304">
        <f t="shared" ca="1" si="381"/>
        <v>26.607972339186865</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0.96757784497410171</v>
      </c>
      <c r="AH840" s="304">
        <f t="shared" ca="1" si="405"/>
        <v>-8.8342557823662169</v>
      </c>
    </row>
    <row r="841" spans="1:34" x14ac:dyDescent="0.2">
      <c r="A841" s="347">
        <f t="shared" ca="1" si="383"/>
        <v>1E-4</v>
      </c>
      <c r="B841" s="304">
        <f t="shared" ca="1" si="384"/>
        <v>32.645300000001676</v>
      </c>
      <c r="D841" s="306">
        <f t="shared" ca="1" si="385"/>
        <v>-0.36038922156549019</v>
      </c>
      <c r="E841" s="307">
        <f t="shared" ca="1" si="386"/>
        <v>-0.98307252884425722</v>
      </c>
      <c r="F841" s="304">
        <f t="shared" ca="1" si="387"/>
        <v>1.0470491812655329</v>
      </c>
      <c r="G841" s="306">
        <f t="shared" ca="1" si="388"/>
        <v>4.2066082348441398</v>
      </c>
      <c r="H841" s="307">
        <f t="shared" ca="1" si="389"/>
        <v>-103.0324357900214</v>
      </c>
      <c r="I841" s="304">
        <f t="shared" ca="1" si="390"/>
        <v>103.11827373296326</v>
      </c>
      <c r="J841" s="306">
        <f t="shared" ca="1" si="391"/>
        <v>368.11247718340587</v>
      </c>
      <c r="K841" s="307">
        <f t="shared" ca="1" si="392"/>
        <v>-10.650025312406857</v>
      </c>
      <c r="L841" s="304">
        <f t="shared" ca="1" si="377"/>
        <v>368.26650526114702</v>
      </c>
      <c r="M841" s="306">
        <f t="shared" ca="1" si="393"/>
        <v>-1.5299909903977913</v>
      </c>
      <c r="N841" s="304">
        <f t="shared" ca="1" si="394"/>
        <v>-87.662026442834303</v>
      </c>
      <c r="P841" s="310">
        <f t="shared" ca="1" si="395"/>
        <v>23</v>
      </c>
      <c r="Q841" s="304">
        <f t="shared" ca="1" si="396"/>
        <v>0</v>
      </c>
      <c r="R841" s="306">
        <f t="shared" ca="1" si="397"/>
        <v>0</v>
      </c>
      <c r="S841" s="307">
        <f t="shared" ca="1" si="398"/>
        <v>3.0118999999999994</v>
      </c>
      <c r="T841" s="304">
        <f t="shared" ca="1" si="378"/>
        <v>29.546738999999995</v>
      </c>
      <c r="U841" s="311">
        <f t="shared" ca="1" si="379"/>
        <v>0</v>
      </c>
      <c r="V841" s="306">
        <f t="shared" ca="1" si="380"/>
        <v>1.2263053231870191</v>
      </c>
      <c r="W841" s="304">
        <f t="shared" ca="1" si="381"/>
        <v>26.608049686351826</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0.96755231939610731</v>
      </c>
      <c r="AH841" s="304">
        <f t="shared" ca="1" si="405"/>
        <v>-8.8342814632580335</v>
      </c>
    </row>
    <row r="842" spans="1:34" x14ac:dyDescent="0.2">
      <c r="A842" s="347">
        <f t="shared" ca="1" si="383"/>
        <v>1E-4</v>
      </c>
      <c r="B842" s="304">
        <f t="shared" ca="1" si="384"/>
        <v>32.645400000001679</v>
      </c>
      <c r="D842" s="306">
        <f t="shared" ca="1" si="385"/>
        <v>-0.36038684352305178</v>
      </c>
      <c r="E842" s="307">
        <f t="shared" ca="1" si="386"/>
        <v>-0.98304672983577923</v>
      </c>
      <c r="F842" s="304">
        <f t="shared" ca="1" si="387"/>
        <v>1.0470241401349485</v>
      </c>
      <c r="G842" s="306">
        <f t="shared" ca="1" si="388"/>
        <v>4.2065721961597875</v>
      </c>
      <c r="H842" s="307">
        <f t="shared" ca="1" si="389"/>
        <v>-103.03253409469438</v>
      </c>
      <c r="I842" s="304">
        <f t="shared" ca="1" si="390"/>
        <v>103.11837048565046</v>
      </c>
      <c r="J842" s="306">
        <f t="shared" ca="1" si="391"/>
        <v>368.11247718340587</v>
      </c>
      <c r="K842" s="307">
        <f t="shared" ca="1" si="392"/>
        <v>-10.660328560901092</v>
      </c>
      <c r="L842" s="304">
        <f t="shared" ca="1" si="377"/>
        <v>368.26680336833226</v>
      </c>
      <c r="M842" s="306">
        <f t="shared" ca="1" si="393"/>
        <v>-1.5299913784850634</v>
      </c>
      <c r="N842" s="304">
        <f t="shared" ca="1" si="394"/>
        <v>-87.662048678597074</v>
      </c>
      <c r="P842" s="310">
        <f t="shared" ca="1" si="395"/>
        <v>23</v>
      </c>
      <c r="Q842" s="304">
        <f t="shared" ca="1" si="396"/>
        <v>0</v>
      </c>
      <c r="R842" s="306">
        <f t="shared" ca="1" si="397"/>
        <v>0</v>
      </c>
      <c r="S842" s="307">
        <f t="shared" ca="1" si="398"/>
        <v>3.0118999999999994</v>
      </c>
      <c r="T842" s="304">
        <f t="shared" ca="1" si="378"/>
        <v>29.546738999999995</v>
      </c>
      <c r="U842" s="311">
        <f t="shared" ca="1" si="379"/>
        <v>0</v>
      </c>
      <c r="V842" s="306">
        <f t="shared" ca="1" si="380"/>
        <v>1.2263065866808762</v>
      </c>
      <c r="W842" s="304">
        <f t="shared" ca="1" si="381"/>
        <v>26.608127032403662</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0.96752679418458065</v>
      </c>
      <c r="AH842" s="304">
        <f t="shared" ca="1" si="405"/>
        <v>-8.8343071437802827</v>
      </c>
    </row>
    <row r="843" spans="1:34" x14ac:dyDescent="0.2">
      <c r="A843" s="347">
        <f t="shared" ca="1" si="383"/>
        <v>1E-4</v>
      </c>
      <c r="B843" s="304">
        <f t="shared" ca="1" si="384"/>
        <v>32.645500000001682</v>
      </c>
      <c r="D843" s="306">
        <f t="shared" ca="1" si="385"/>
        <v>-0.36038446548134212</v>
      </c>
      <c r="E843" s="307">
        <f t="shared" ca="1" si="386"/>
        <v>-0.98302093119854916</v>
      </c>
      <c r="F843" s="304">
        <f t="shared" ca="1" si="387"/>
        <v>1.0469990993953793</v>
      </c>
      <c r="G843" s="306">
        <f t="shared" ca="1" si="388"/>
        <v>4.2065361577132396</v>
      </c>
      <c r="H843" s="307">
        <f t="shared" ca="1" si="389"/>
        <v>-103.03263239678751</v>
      </c>
      <c r="I843" s="304">
        <f t="shared" ca="1" si="390"/>
        <v>103.11846723578515</v>
      </c>
      <c r="J843" s="306">
        <f t="shared" ca="1" si="391"/>
        <v>368.11247718340587</v>
      </c>
      <c r="K843" s="307">
        <f t="shared" ca="1" si="392"/>
        <v>-10.670631819225667</v>
      </c>
      <c r="L843" s="304">
        <f t="shared" ca="1" si="377"/>
        <v>368.2671017638217</v>
      </c>
      <c r="M843" s="306">
        <f t="shared" ca="1" si="393"/>
        <v>-1.5299917665682823</v>
      </c>
      <c r="N843" s="304">
        <f t="shared" ca="1" si="394"/>
        <v>-87.662070914127625</v>
      </c>
      <c r="P843" s="310">
        <f t="shared" ca="1" si="395"/>
        <v>23</v>
      </c>
      <c r="Q843" s="304">
        <f t="shared" ca="1" si="396"/>
        <v>0</v>
      </c>
      <c r="R843" s="306">
        <f t="shared" ca="1" si="397"/>
        <v>0</v>
      </c>
      <c r="S843" s="307">
        <f t="shared" ca="1" si="398"/>
        <v>3.0118999999999994</v>
      </c>
      <c r="T843" s="304">
        <f t="shared" ca="1" si="378"/>
        <v>29.546738999999995</v>
      </c>
      <c r="U843" s="311">
        <f t="shared" ca="1" si="379"/>
        <v>0</v>
      </c>
      <c r="V843" s="306">
        <f t="shared" ca="1" si="380"/>
        <v>1.2263078501772411</v>
      </c>
      <c r="W843" s="304">
        <f t="shared" ca="1" si="381"/>
        <v>26.608204377342375</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0.96750126933953062</v>
      </c>
      <c r="AH843" s="304">
        <f t="shared" ca="1" si="405"/>
        <v>-8.8343328239329555</v>
      </c>
    </row>
    <row r="844" spans="1:34" x14ac:dyDescent="0.2">
      <c r="A844" s="347">
        <f t="shared" ca="1" si="383"/>
        <v>1E-4</v>
      </c>
      <c r="B844" s="304">
        <f t="shared" ca="1" si="384"/>
        <v>32.645600000001686</v>
      </c>
      <c r="D844" s="306">
        <f t="shared" ca="1" si="385"/>
        <v>-0.36038208744036399</v>
      </c>
      <c r="E844" s="307">
        <f t="shared" ca="1" si="386"/>
        <v>-0.98299513293255991</v>
      </c>
      <c r="F844" s="304">
        <f t="shared" ca="1" si="387"/>
        <v>1.0469740590468206</v>
      </c>
      <c r="G844" s="306">
        <f t="shared" ca="1" si="388"/>
        <v>4.2065001195044953</v>
      </c>
      <c r="H844" s="307">
        <f t="shared" ca="1" si="389"/>
        <v>-103.0327306963008</v>
      </c>
      <c r="I844" s="304">
        <f t="shared" ca="1" si="390"/>
        <v>103.11856398336741</v>
      </c>
      <c r="J844" s="306">
        <f t="shared" ca="1" si="391"/>
        <v>368.11247718340587</v>
      </c>
      <c r="K844" s="307">
        <f t="shared" ca="1" si="392"/>
        <v>-10.680935087380321</v>
      </c>
      <c r="L844" s="304">
        <f t="shared" ca="1" si="377"/>
        <v>368.26740044761544</v>
      </c>
      <c r="M844" s="306">
        <f t="shared" ca="1" si="393"/>
        <v>-1.5299921546474482</v>
      </c>
      <c r="N844" s="304">
        <f t="shared" ca="1" si="394"/>
        <v>-87.662093149425942</v>
      </c>
      <c r="P844" s="310">
        <f t="shared" ca="1" si="395"/>
        <v>23</v>
      </c>
      <c r="Q844" s="304">
        <f t="shared" ca="1" si="396"/>
        <v>0</v>
      </c>
      <c r="R844" s="306">
        <f t="shared" ca="1" si="397"/>
        <v>0</v>
      </c>
      <c r="S844" s="307">
        <f t="shared" ca="1" si="398"/>
        <v>3.0118999999999994</v>
      </c>
      <c r="T844" s="304">
        <f t="shared" ca="1" si="378"/>
        <v>29.546738999999995</v>
      </c>
      <c r="U844" s="311">
        <f t="shared" ca="1" si="379"/>
        <v>0</v>
      </c>
      <c r="V844" s="306">
        <f t="shared" ca="1" si="380"/>
        <v>1.2263091136761142</v>
      </c>
      <c r="W844" s="304">
        <f t="shared" ca="1" si="381"/>
        <v>26.608281721168016</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0.967475744860959</v>
      </c>
      <c r="AH844" s="304">
        <f t="shared" ca="1" si="405"/>
        <v>-8.8343585037160537</v>
      </c>
    </row>
    <row r="845" spans="1:34" x14ac:dyDescent="0.2">
      <c r="A845" s="347">
        <f t="shared" ca="1" si="383"/>
        <v>1E-4</v>
      </c>
      <c r="B845" s="304">
        <f t="shared" ca="1" si="384"/>
        <v>32.645700000001689</v>
      </c>
      <c r="D845" s="306">
        <f t="shared" ca="1" si="385"/>
        <v>-0.36037970940011677</v>
      </c>
      <c r="E845" s="307">
        <f t="shared" ca="1" si="386"/>
        <v>-0.98296933503780082</v>
      </c>
      <c r="F845" s="304">
        <f t="shared" ca="1" si="387"/>
        <v>1.0469490190892625</v>
      </c>
      <c r="G845" s="306">
        <f t="shared" ca="1" si="388"/>
        <v>4.2064640815335554</v>
      </c>
      <c r="H845" s="307">
        <f t="shared" ca="1" si="389"/>
        <v>-103.0328289932343</v>
      </c>
      <c r="I845" s="304">
        <f t="shared" ca="1" si="390"/>
        <v>103.11866072839724</v>
      </c>
      <c r="J845" s="306">
        <f t="shared" ca="1" si="391"/>
        <v>368.11247718340587</v>
      </c>
      <c r="K845" s="307">
        <f t="shared" ca="1" si="392"/>
        <v>-10.691238365364798</v>
      </c>
      <c r="L845" s="304">
        <f t="shared" ca="1" si="377"/>
        <v>368.26769941971367</v>
      </c>
      <c r="M845" s="306">
        <f t="shared" ca="1" si="393"/>
        <v>-1.5299925427225611</v>
      </c>
      <c r="N845" s="304">
        <f t="shared" ca="1" si="394"/>
        <v>-87.662115384492054</v>
      </c>
      <c r="P845" s="310">
        <f t="shared" ca="1" si="395"/>
        <v>23</v>
      </c>
      <c r="Q845" s="304">
        <f t="shared" ca="1" si="396"/>
        <v>0</v>
      </c>
      <c r="R845" s="306">
        <f t="shared" ca="1" si="397"/>
        <v>0</v>
      </c>
      <c r="S845" s="307">
        <f t="shared" ca="1" si="398"/>
        <v>3.0118999999999994</v>
      </c>
      <c r="T845" s="304">
        <f t="shared" ca="1" si="378"/>
        <v>29.546738999999995</v>
      </c>
      <c r="U845" s="311">
        <f t="shared" ca="1" si="379"/>
        <v>0</v>
      </c>
      <c r="V845" s="306">
        <f t="shared" ca="1" si="380"/>
        <v>1.2263103771774948</v>
      </c>
      <c r="W845" s="304">
        <f t="shared" ca="1" si="381"/>
        <v>26.608359063880556</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0.96745022074884801</v>
      </c>
      <c r="AH845" s="304">
        <f t="shared" ca="1" si="405"/>
        <v>-8.8343841831295933</v>
      </c>
    </row>
    <row r="846" spans="1:34" x14ac:dyDescent="0.2">
      <c r="A846" s="347">
        <f t="shared" ca="1" si="383"/>
        <v>1E-4</v>
      </c>
      <c r="B846" s="304">
        <f t="shared" ca="1" si="384"/>
        <v>32.645800000001692</v>
      </c>
      <c r="D846" s="306">
        <f t="shared" ca="1" si="385"/>
        <v>-0.36037733136060091</v>
      </c>
      <c r="E846" s="307">
        <f t="shared" ca="1" si="386"/>
        <v>-0.98294353751427721</v>
      </c>
      <c r="F846" s="304">
        <f t="shared" ca="1" si="387"/>
        <v>1.046923979522711</v>
      </c>
      <c r="G846" s="306">
        <f t="shared" ca="1" si="388"/>
        <v>4.2064280438004191</v>
      </c>
      <c r="H846" s="307">
        <f t="shared" ca="1" si="389"/>
        <v>-103.03292728758805</v>
      </c>
      <c r="I846" s="304">
        <f t="shared" ca="1" si="390"/>
        <v>103.11875747087471</v>
      </c>
      <c r="J846" s="306">
        <f t="shared" ca="1" si="391"/>
        <v>368.11247718340587</v>
      </c>
      <c r="K846" s="307">
        <f t="shared" ca="1" si="392"/>
        <v>-10.70154165317884</v>
      </c>
      <c r="L846" s="304">
        <f t="shared" ca="1" si="377"/>
        <v>368.26799868011642</v>
      </c>
      <c r="M846" s="306">
        <f t="shared" ca="1" si="393"/>
        <v>-1.5299929307936213</v>
      </c>
      <c r="N846" s="304">
        <f t="shared" ca="1" si="394"/>
        <v>-87.662137619325947</v>
      </c>
      <c r="P846" s="310">
        <f t="shared" ca="1" si="395"/>
        <v>23</v>
      </c>
      <c r="Q846" s="304">
        <f t="shared" ca="1" si="396"/>
        <v>0</v>
      </c>
      <c r="R846" s="306">
        <f t="shared" ca="1" si="397"/>
        <v>0</v>
      </c>
      <c r="S846" s="307">
        <f t="shared" ca="1" si="398"/>
        <v>3.0118999999999994</v>
      </c>
      <c r="T846" s="304">
        <f t="shared" ca="1" si="378"/>
        <v>29.546738999999995</v>
      </c>
      <c r="U846" s="311">
        <f t="shared" ca="1" si="379"/>
        <v>0</v>
      </c>
      <c r="V846" s="306">
        <f t="shared" ca="1" si="380"/>
        <v>1.2263116406813839</v>
      </c>
      <c r="W846" s="304">
        <f t="shared" ca="1" si="381"/>
        <v>26.608436405480035</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0.96742469700320655</v>
      </c>
      <c r="AH846" s="304">
        <f t="shared" ca="1" si="405"/>
        <v>-8.8344098621735654</v>
      </c>
    </row>
    <row r="847" spans="1:34" x14ac:dyDescent="0.2">
      <c r="A847" s="347">
        <f t="shared" ca="1" si="383"/>
        <v>1E-4</v>
      </c>
      <c r="B847" s="304">
        <f t="shared" ca="1" si="384"/>
        <v>32.645900000001696</v>
      </c>
      <c r="D847" s="306">
        <f t="shared" ca="1" si="385"/>
        <v>-0.36037495332181574</v>
      </c>
      <c r="E847" s="307">
        <f t="shared" ca="1" si="386"/>
        <v>-0.98291774036197843</v>
      </c>
      <c r="F847" s="304">
        <f t="shared" ca="1" si="387"/>
        <v>1.0468989403471562</v>
      </c>
      <c r="G847" s="306">
        <f t="shared" ca="1" si="388"/>
        <v>4.2063920063050872</v>
      </c>
      <c r="H847" s="307">
        <f t="shared" ca="1" si="389"/>
        <v>-103.03302557936209</v>
      </c>
      <c r="I847" s="304">
        <f t="shared" ca="1" si="390"/>
        <v>103.11885421079982</v>
      </c>
      <c r="J847" s="306">
        <f t="shared" ca="1" si="391"/>
        <v>368.11247718340587</v>
      </c>
      <c r="K847" s="307">
        <f t="shared" ca="1" si="392"/>
        <v>-10.711844950822186</v>
      </c>
      <c r="L847" s="304">
        <f t="shared" ca="1" si="377"/>
        <v>368.26829822882388</v>
      </c>
      <c r="M847" s="306">
        <f t="shared" ca="1" si="393"/>
        <v>-1.5299933188606287</v>
      </c>
      <c r="N847" s="304">
        <f t="shared" ca="1" si="394"/>
        <v>-87.662159853927648</v>
      </c>
      <c r="P847" s="310">
        <f t="shared" ca="1" si="395"/>
        <v>23</v>
      </c>
      <c r="Q847" s="304">
        <f t="shared" ca="1" si="396"/>
        <v>0</v>
      </c>
      <c r="R847" s="306">
        <f t="shared" ca="1" si="397"/>
        <v>0</v>
      </c>
      <c r="S847" s="307">
        <f t="shared" ca="1" si="398"/>
        <v>3.0118999999999994</v>
      </c>
      <c r="T847" s="304">
        <f t="shared" ca="1" si="378"/>
        <v>29.546738999999995</v>
      </c>
      <c r="U847" s="311">
        <f t="shared" ca="1" si="379"/>
        <v>0</v>
      </c>
      <c r="V847" s="306">
        <f t="shared" ca="1" si="380"/>
        <v>1.2263129041877807</v>
      </c>
      <c r="W847" s="304">
        <f t="shared" ca="1" si="381"/>
        <v>26.608513745966444</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0.96739917362402039</v>
      </c>
      <c r="AH847" s="304">
        <f t="shared" ca="1" si="405"/>
        <v>-8.8344355408479824</v>
      </c>
    </row>
    <row r="848" spans="1:34" x14ac:dyDescent="0.2">
      <c r="A848" s="347">
        <f t="shared" ca="1" si="383"/>
        <v>1E-4</v>
      </c>
      <c r="B848" s="304">
        <f t="shared" ca="1" si="384"/>
        <v>32.646000000001699</v>
      </c>
      <c r="D848" s="306">
        <f t="shared" ca="1" si="385"/>
        <v>-0.36037257528376188</v>
      </c>
      <c r="E848" s="307">
        <f t="shared" ca="1" si="386"/>
        <v>-0.98289194358090448</v>
      </c>
      <c r="F848" s="304">
        <f t="shared" ca="1" si="387"/>
        <v>1.0468739015625992</v>
      </c>
      <c r="G848" s="306">
        <f t="shared" ca="1" si="388"/>
        <v>4.2063559690475589</v>
      </c>
      <c r="H848" s="307">
        <f t="shared" ca="1" si="389"/>
        <v>-103.03312386855644</v>
      </c>
      <c r="I848" s="304">
        <f t="shared" ca="1" si="390"/>
        <v>103.11895094817265</v>
      </c>
      <c r="J848" s="306">
        <f t="shared" ca="1" si="391"/>
        <v>368.11247718340587</v>
      </c>
      <c r="K848" s="307">
        <f t="shared" ca="1" si="392"/>
        <v>-10.722148258294583</v>
      </c>
      <c r="L848" s="304">
        <f t="shared" ca="1" si="377"/>
        <v>368.26859806583616</v>
      </c>
      <c r="M848" s="306">
        <f t="shared" ca="1" si="393"/>
        <v>-1.5299937069235832</v>
      </c>
      <c r="N848" s="304">
        <f t="shared" ca="1" si="394"/>
        <v>-87.662182088297115</v>
      </c>
      <c r="P848" s="310">
        <f t="shared" ca="1" si="395"/>
        <v>23</v>
      </c>
      <c r="Q848" s="304">
        <f t="shared" ca="1" si="396"/>
        <v>0</v>
      </c>
      <c r="R848" s="306">
        <f t="shared" ca="1" si="397"/>
        <v>0</v>
      </c>
      <c r="S848" s="307">
        <f t="shared" ca="1" si="398"/>
        <v>3.0118999999999994</v>
      </c>
      <c r="T848" s="304">
        <f t="shared" ca="1" si="378"/>
        <v>29.546738999999995</v>
      </c>
      <c r="U848" s="311">
        <f t="shared" ca="1" si="379"/>
        <v>0</v>
      </c>
      <c r="V848" s="306">
        <f t="shared" ca="1" si="380"/>
        <v>1.2263141676966851</v>
      </c>
      <c r="W848" s="304">
        <f t="shared" ca="1" si="381"/>
        <v>26.608591085339803</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0.9673736506112931</v>
      </c>
      <c r="AH848" s="304">
        <f t="shared" ca="1" si="405"/>
        <v>-8.8344612191528444</v>
      </c>
    </row>
    <row r="849" spans="1:34" x14ac:dyDescent="0.2">
      <c r="A849" s="347">
        <f t="shared" ca="1" si="383"/>
        <v>1E-4</v>
      </c>
      <c r="B849" s="304">
        <f t="shared" ca="1" si="384"/>
        <v>32.646100000001702</v>
      </c>
      <c r="D849" s="306">
        <f t="shared" ca="1" si="385"/>
        <v>-0.3603701972464422</v>
      </c>
      <c r="E849" s="307">
        <f t="shared" ca="1" si="386"/>
        <v>-0.98286614717105181</v>
      </c>
      <c r="F849" s="304">
        <f t="shared" ca="1" si="387"/>
        <v>1.046848863169038</v>
      </c>
      <c r="G849" s="306">
        <f t="shared" ca="1" si="388"/>
        <v>4.2063199320278342</v>
      </c>
      <c r="H849" s="307">
        <f t="shared" ca="1" si="389"/>
        <v>-103.03322215517116</v>
      </c>
      <c r="I849" s="304">
        <f t="shared" ca="1" si="390"/>
        <v>103.11904768299321</v>
      </c>
      <c r="J849" s="306">
        <f t="shared" ca="1" si="391"/>
        <v>368.11247718340587</v>
      </c>
      <c r="K849" s="307">
        <f t="shared" ca="1" si="392"/>
        <v>-10.732451575595769</v>
      </c>
      <c r="L849" s="304">
        <f t="shared" ca="1" si="377"/>
        <v>368.26889819115326</v>
      </c>
      <c r="M849" s="306">
        <f t="shared" ca="1" si="393"/>
        <v>-1.5299940949824848</v>
      </c>
      <c r="N849" s="304">
        <f t="shared" ca="1" si="394"/>
        <v>-87.662204322434391</v>
      </c>
      <c r="P849" s="310">
        <f t="shared" ca="1" si="395"/>
        <v>23</v>
      </c>
      <c r="Q849" s="304">
        <f t="shared" ca="1" si="396"/>
        <v>0</v>
      </c>
      <c r="R849" s="306">
        <f t="shared" ca="1" si="397"/>
        <v>0</v>
      </c>
      <c r="S849" s="307">
        <f t="shared" ca="1" si="398"/>
        <v>3.0118999999999994</v>
      </c>
      <c r="T849" s="304">
        <f t="shared" ca="1" si="378"/>
        <v>29.546738999999995</v>
      </c>
      <c r="U849" s="311">
        <f t="shared" ca="1" si="379"/>
        <v>0</v>
      </c>
      <c r="V849" s="306">
        <f t="shared" ca="1" si="380"/>
        <v>1.2263154312080979</v>
      </c>
      <c r="W849" s="304">
        <f t="shared" ca="1" si="381"/>
        <v>26.60866842360014</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0.96734812796501934</v>
      </c>
      <c r="AH849" s="304">
        <f t="shared" ca="1" si="405"/>
        <v>-8.8344868970881532</v>
      </c>
    </row>
    <row r="850" spans="1:34" x14ac:dyDescent="0.2">
      <c r="A850" s="347">
        <f t="shared" ca="1" si="383"/>
        <v>1E-4</v>
      </c>
      <c r="B850" s="304">
        <f t="shared" ca="1" si="384"/>
        <v>32.646200000001706</v>
      </c>
      <c r="D850" s="306">
        <f t="shared" ca="1" si="385"/>
        <v>-0.360367819209856</v>
      </c>
      <c r="E850" s="307">
        <f t="shared" ca="1" si="386"/>
        <v>-0.98284035113241153</v>
      </c>
      <c r="F850" s="304">
        <f t="shared" ca="1" si="387"/>
        <v>1.046823825166465</v>
      </c>
      <c r="G850" s="306">
        <f t="shared" ca="1" si="388"/>
        <v>4.206283895245913</v>
      </c>
      <c r="H850" s="307">
        <f t="shared" ca="1" si="389"/>
        <v>-103.03332043920628</v>
      </c>
      <c r="I850" s="304">
        <f t="shared" ca="1" si="390"/>
        <v>103.11914441526154</v>
      </c>
      <c r="J850" s="306">
        <f t="shared" ca="1" si="391"/>
        <v>368.11247718340587</v>
      </c>
      <c r="K850" s="307">
        <f t="shared" ca="1" si="392"/>
        <v>-10.742754902725489</v>
      </c>
      <c r="L850" s="304">
        <f t="shared" ca="1" si="377"/>
        <v>368.26919860477545</v>
      </c>
      <c r="M850" s="306">
        <f t="shared" ca="1" si="393"/>
        <v>-1.529994483037334</v>
      </c>
      <c r="N850" s="304">
        <f t="shared" ca="1" si="394"/>
        <v>-87.662226556339462</v>
      </c>
      <c r="P850" s="310">
        <f t="shared" ca="1" si="395"/>
        <v>23</v>
      </c>
      <c r="Q850" s="304">
        <f t="shared" ca="1" si="396"/>
        <v>0</v>
      </c>
      <c r="R850" s="306">
        <f t="shared" ca="1" si="397"/>
        <v>0</v>
      </c>
      <c r="S850" s="307">
        <f t="shared" ca="1" si="398"/>
        <v>3.0118999999999994</v>
      </c>
      <c r="T850" s="304">
        <f t="shared" ca="1" si="378"/>
        <v>29.546738999999995</v>
      </c>
      <c r="U850" s="311">
        <f t="shared" ca="1" si="379"/>
        <v>0</v>
      </c>
      <c r="V850" s="306">
        <f t="shared" ca="1" si="380"/>
        <v>1.2263166947220181</v>
      </c>
      <c r="W850" s="304">
        <f t="shared" ca="1" si="381"/>
        <v>26.608745760747436</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0.96732260568519024</v>
      </c>
      <c r="AH850" s="304">
        <f t="shared" ca="1" si="405"/>
        <v>-8.834512574653921</v>
      </c>
    </row>
    <row r="851" spans="1:34" x14ac:dyDescent="0.2">
      <c r="A851" s="347">
        <f t="shared" ca="1" si="383"/>
        <v>1E-4</v>
      </c>
      <c r="B851" s="304">
        <f t="shared" ca="1" si="384"/>
        <v>32.646300000001709</v>
      </c>
      <c r="D851" s="306">
        <f t="shared" ca="1" si="385"/>
        <v>-0.36036544117400165</v>
      </c>
      <c r="E851" s="307">
        <f t="shared" ca="1" si="386"/>
        <v>-0.98281455546498542</v>
      </c>
      <c r="F851" s="304">
        <f t="shared" ca="1" si="387"/>
        <v>1.0467987875548814</v>
      </c>
      <c r="G851" s="306">
        <f t="shared" ca="1" si="388"/>
        <v>4.2062478587017953</v>
      </c>
      <c r="H851" s="307">
        <f t="shared" ca="1" si="389"/>
        <v>-103.03341872066183</v>
      </c>
      <c r="I851" s="304">
        <f t="shared" ca="1" si="390"/>
        <v>103.11924114497769</v>
      </c>
      <c r="J851" s="306">
        <f t="shared" ca="1" si="391"/>
        <v>368.11247718340587</v>
      </c>
      <c r="K851" s="307">
        <f t="shared" ca="1" si="392"/>
        <v>-10.753058239683481</v>
      </c>
      <c r="L851" s="304">
        <f t="shared" ca="1" si="377"/>
        <v>368.26949930670276</v>
      </c>
      <c r="M851" s="306">
        <f t="shared" ca="1" si="393"/>
        <v>-1.5299948710881306</v>
      </c>
      <c r="N851" s="304">
        <f t="shared" ca="1" si="394"/>
        <v>-87.662248790012342</v>
      </c>
      <c r="P851" s="310">
        <f t="shared" ca="1" si="395"/>
        <v>23</v>
      </c>
      <c r="Q851" s="304">
        <f t="shared" ca="1" si="396"/>
        <v>0</v>
      </c>
      <c r="R851" s="306">
        <f t="shared" ca="1" si="397"/>
        <v>0</v>
      </c>
      <c r="S851" s="307">
        <f t="shared" ca="1" si="398"/>
        <v>3.0118999999999994</v>
      </c>
      <c r="T851" s="304">
        <f t="shared" ca="1" si="378"/>
        <v>29.546738999999995</v>
      </c>
      <c r="U851" s="311">
        <f t="shared" ca="1" si="379"/>
        <v>0</v>
      </c>
      <c r="V851" s="306">
        <f t="shared" ca="1" si="380"/>
        <v>1.226317958238446</v>
      </c>
      <c r="W851" s="304">
        <f t="shared" ca="1" si="381"/>
        <v>26.60882309678172</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0.96729708377181112</v>
      </c>
      <c r="AH851" s="304">
        <f t="shared" ca="1" si="405"/>
        <v>-8.834538251850141</v>
      </c>
    </row>
    <row r="852" spans="1:34" x14ac:dyDescent="0.2">
      <c r="A852" s="347">
        <f t="shared" ca="1" si="383"/>
        <v>1E-4</v>
      </c>
      <c r="B852" s="304">
        <f t="shared" ca="1" si="384"/>
        <v>32.646400000001712</v>
      </c>
      <c r="D852" s="306">
        <f t="shared" ca="1" si="385"/>
        <v>-0.36036306313888045</v>
      </c>
      <c r="E852" s="307">
        <f t="shared" ca="1" si="386"/>
        <v>-0.98278876016876815</v>
      </c>
      <c r="F852" s="304">
        <f t="shared" ca="1" si="387"/>
        <v>1.0467737503342838</v>
      </c>
      <c r="G852" s="306">
        <f t="shared" ca="1" si="388"/>
        <v>4.2062118223954812</v>
      </c>
      <c r="H852" s="307">
        <f t="shared" ca="1" si="389"/>
        <v>-103.03351699953785</v>
      </c>
      <c r="I852" s="304">
        <f t="shared" ca="1" si="390"/>
        <v>103.11933787214168</v>
      </c>
      <c r="J852" s="306">
        <f t="shared" ca="1" si="391"/>
        <v>368.11247718340587</v>
      </c>
      <c r="K852" s="307">
        <f t="shared" ca="1" si="392"/>
        <v>-10.763361586469491</v>
      </c>
      <c r="L852" s="304">
        <f t="shared" ca="1" si="377"/>
        <v>368.26980029693533</v>
      </c>
      <c r="M852" s="306">
        <f t="shared" ca="1" si="393"/>
        <v>-1.5299952591348747</v>
      </c>
      <c r="N852" s="304">
        <f t="shared" ca="1" si="394"/>
        <v>-87.66227102345303</v>
      </c>
      <c r="P852" s="310">
        <f t="shared" ca="1" si="395"/>
        <v>23</v>
      </c>
      <c r="Q852" s="304">
        <f t="shared" ca="1" si="396"/>
        <v>0</v>
      </c>
      <c r="R852" s="306">
        <f t="shared" ca="1" si="397"/>
        <v>0</v>
      </c>
      <c r="S852" s="307">
        <f t="shared" ca="1" si="398"/>
        <v>3.0118999999999994</v>
      </c>
      <c r="T852" s="304">
        <f t="shared" ca="1" si="378"/>
        <v>29.546738999999995</v>
      </c>
      <c r="U852" s="311">
        <f t="shared" ca="1" si="379"/>
        <v>0</v>
      </c>
      <c r="V852" s="306">
        <f t="shared" ca="1" si="380"/>
        <v>1.2263192217573819</v>
      </c>
      <c r="W852" s="304">
        <f t="shared" ca="1" si="381"/>
        <v>26.608900431702999</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0.96727156222487132</v>
      </c>
      <c r="AH852" s="304">
        <f t="shared" ca="1" si="405"/>
        <v>-8.8345639286768236</v>
      </c>
    </row>
    <row r="853" spans="1:34" x14ac:dyDescent="0.2">
      <c r="A853" s="347">
        <f t="shared" ca="1" si="383"/>
        <v>1E-4</v>
      </c>
      <c r="B853" s="304">
        <f t="shared" ca="1" si="384"/>
        <v>32.646500000001716</v>
      </c>
      <c r="D853" s="306">
        <f t="shared" ca="1" si="385"/>
        <v>-0.36036068510449321</v>
      </c>
      <c r="E853" s="307">
        <f t="shared" ca="1" si="386"/>
        <v>-0.98276296524375439</v>
      </c>
      <c r="F853" s="304">
        <f t="shared" ca="1" si="387"/>
        <v>1.0467487135046676</v>
      </c>
      <c r="G853" s="306">
        <f t="shared" ca="1" si="388"/>
        <v>4.2061757863269706</v>
      </c>
      <c r="H853" s="307">
        <f t="shared" ca="1" si="389"/>
        <v>-103.03361527583438</v>
      </c>
      <c r="I853" s="304">
        <f t="shared" ca="1" si="390"/>
        <v>103.11943459675355</v>
      </c>
      <c r="J853" s="306">
        <f t="shared" ca="1" si="391"/>
        <v>368.11247718340587</v>
      </c>
      <c r="K853" s="307">
        <f t="shared" ca="1" si="392"/>
        <v>-10.77366494308326</v>
      </c>
      <c r="L853" s="304">
        <f t="shared" ca="1" si="377"/>
        <v>368.27010157547318</v>
      </c>
      <c r="M853" s="306">
        <f t="shared" ca="1" si="393"/>
        <v>-1.5299956471775662</v>
      </c>
      <c r="N853" s="304">
        <f t="shared" ca="1" si="394"/>
        <v>-87.662293256661528</v>
      </c>
      <c r="P853" s="310">
        <f t="shared" ca="1" si="395"/>
        <v>23</v>
      </c>
      <c r="Q853" s="304">
        <f t="shared" ca="1" si="396"/>
        <v>0</v>
      </c>
      <c r="R853" s="306">
        <f t="shared" ca="1" si="397"/>
        <v>0</v>
      </c>
      <c r="S853" s="307">
        <f t="shared" ca="1" si="398"/>
        <v>3.0118999999999994</v>
      </c>
      <c r="T853" s="304">
        <f t="shared" ca="1" si="378"/>
        <v>29.546738999999995</v>
      </c>
      <c r="U853" s="311">
        <f t="shared" ca="1" si="379"/>
        <v>0</v>
      </c>
      <c r="V853" s="306">
        <f t="shared" ca="1" si="380"/>
        <v>1.2263204852788256</v>
      </c>
      <c r="W853" s="304">
        <f t="shared" ca="1" si="381"/>
        <v>26.60897776551128</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0.96724604104436906</v>
      </c>
      <c r="AH853" s="304">
        <f t="shared" ca="1" si="405"/>
        <v>-8.8345896051339707</v>
      </c>
    </row>
    <row r="854" spans="1:34" x14ac:dyDescent="0.2">
      <c r="A854" s="347">
        <f t="shared" ca="1" si="383"/>
        <v>1E-4</v>
      </c>
      <c r="B854" s="304">
        <f t="shared" ca="1" si="384"/>
        <v>32.646600000001719</v>
      </c>
      <c r="D854" s="306">
        <f t="shared" ca="1" si="385"/>
        <v>-0.36035830707084066</v>
      </c>
      <c r="E854" s="307">
        <f t="shared" ca="1" si="386"/>
        <v>-0.98273717068994593</v>
      </c>
      <c r="F854" s="304">
        <f t="shared" ca="1" si="387"/>
        <v>1.0467236770660355</v>
      </c>
      <c r="G854" s="306">
        <f t="shared" ca="1" si="388"/>
        <v>4.2061397504962637</v>
      </c>
      <c r="H854" s="307">
        <f t="shared" ca="1" si="389"/>
        <v>-103.03371354955145</v>
      </c>
      <c r="I854" s="304">
        <f t="shared" ca="1" si="390"/>
        <v>103.11953131881336</v>
      </c>
      <c r="J854" s="306">
        <f t="shared" ca="1" si="391"/>
        <v>368.11247718340587</v>
      </c>
      <c r="K854" s="307">
        <f t="shared" ca="1" si="392"/>
        <v>-10.783968309524528</v>
      </c>
      <c r="L854" s="304">
        <f t="shared" ca="1" si="377"/>
        <v>368.27040314231652</v>
      </c>
      <c r="M854" s="306">
        <f t="shared" ca="1" si="393"/>
        <v>-1.5299960352162052</v>
      </c>
      <c r="N854" s="304">
        <f t="shared" ca="1" si="394"/>
        <v>-87.662315489637834</v>
      </c>
      <c r="P854" s="310">
        <f t="shared" ca="1" si="395"/>
        <v>23</v>
      </c>
      <c r="Q854" s="304">
        <f t="shared" ca="1" si="396"/>
        <v>0</v>
      </c>
      <c r="R854" s="306">
        <f t="shared" ca="1" si="397"/>
        <v>0</v>
      </c>
      <c r="S854" s="307">
        <f t="shared" ca="1" si="398"/>
        <v>3.0118999999999994</v>
      </c>
      <c r="T854" s="304">
        <f t="shared" ca="1" si="378"/>
        <v>29.546738999999995</v>
      </c>
      <c r="U854" s="311">
        <f t="shared" ca="1" si="379"/>
        <v>0</v>
      </c>
      <c r="V854" s="306">
        <f t="shared" ca="1" si="380"/>
        <v>1.2263217488027771</v>
      </c>
      <c r="W854" s="304">
        <f t="shared" ca="1" si="381"/>
        <v>26.6090550982066</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0.96722052023030436</v>
      </c>
      <c r="AH854" s="304">
        <f t="shared" ca="1" si="405"/>
        <v>-8.8346152812215824</v>
      </c>
    </row>
    <row r="855" spans="1:34" x14ac:dyDescent="0.2">
      <c r="A855" s="347">
        <f t="shared" ca="1" si="383"/>
        <v>1E-4</v>
      </c>
      <c r="B855" s="304">
        <f t="shared" ca="1" si="384"/>
        <v>32.646700000001722</v>
      </c>
      <c r="D855" s="306">
        <f t="shared" ca="1" si="385"/>
        <v>-0.36035592903792413</v>
      </c>
      <c r="E855" s="307">
        <f t="shared" ca="1" si="386"/>
        <v>-0.98271137650732676</v>
      </c>
      <c r="F855" s="304">
        <f t="shared" ca="1" si="387"/>
        <v>1.0466986410183736</v>
      </c>
      <c r="G855" s="306">
        <f t="shared" ca="1" si="388"/>
        <v>4.2061037149033602</v>
      </c>
      <c r="H855" s="307">
        <f t="shared" ca="1" si="389"/>
        <v>-103.0338118206891</v>
      </c>
      <c r="I855" s="304">
        <f t="shared" ca="1" si="390"/>
        <v>103.11962803832108</v>
      </c>
      <c r="J855" s="306">
        <f t="shared" ca="1" si="391"/>
        <v>368.11247718340587</v>
      </c>
      <c r="K855" s="307">
        <f t="shared" ca="1" si="392"/>
        <v>-10.79427168579304</v>
      </c>
      <c r="L855" s="304">
        <f t="shared" ca="1" si="377"/>
        <v>368.27070499746549</v>
      </c>
      <c r="M855" s="306">
        <f t="shared" ca="1" si="393"/>
        <v>-1.5299964232507919</v>
      </c>
      <c r="N855" s="304">
        <f t="shared" ca="1" si="394"/>
        <v>-87.662337722381949</v>
      </c>
      <c r="P855" s="310">
        <f t="shared" ca="1" si="395"/>
        <v>23</v>
      </c>
      <c r="Q855" s="304">
        <f t="shared" ca="1" si="396"/>
        <v>0</v>
      </c>
      <c r="R855" s="306">
        <f t="shared" ca="1" si="397"/>
        <v>0</v>
      </c>
      <c r="S855" s="307">
        <f t="shared" ca="1" si="398"/>
        <v>3.0118999999999994</v>
      </c>
      <c r="T855" s="304">
        <f t="shared" ca="1" si="378"/>
        <v>29.546738999999995</v>
      </c>
      <c r="U855" s="311">
        <f t="shared" ca="1" si="379"/>
        <v>0</v>
      </c>
      <c r="V855" s="306">
        <f t="shared" ca="1" si="380"/>
        <v>1.2263230123292361</v>
      </c>
      <c r="W855" s="304">
        <f t="shared" ca="1" si="381"/>
        <v>26.609132429788911</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0.96719499978266121</v>
      </c>
      <c r="AH855" s="304">
        <f t="shared" ca="1" si="405"/>
        <v>-8.8346409569396744</v>
      </c>
    </row>
    <row r="856" spans="1:34" x14ac:dyDescent="0.2">
      <c r="A856" s="347">
        <f t="shared" ca="1" si="383"/>
        <v>1E-4</v>
      </c>
      <c r="B856" s="304">
        <f t="shared" ca="1" si="384"/>
        <v>32.646800000001726</v>
      </c>
      <c r="D856" s="306">
        <f t="shared" ca="1" si="385"/>
        <v>-0.36035355100574168</v>
      </c>
      <c r="E856" s="307">
        <f t="shared" ca="1" si="386"/>
        <v>-0.98268558269591288</v>
      </c>
      <c r="F856" s="304">
        <f t="shared" ca="1" si="387"/>
        <v>1.0466736053616972</v>
      </c>
      <c r="G856" s="306">
        <f t="shared" ca="1" si="388"/>
        <v>4.2060676795482594</v>
      </c>
      <c r="H856" s="307">
        <f t="shared" ca="1" si="389"/>
        <v>-103.03391008924737</v>
      </c>
      <c r="I856" s="304">
        <f t="shared" ca="1" si="390"/>
        <v>103.11972475527683</v>
      </c>
      <c r="J856" s="306">
        <f t="shared" ca="1" si="391"/>
        <v>368.11247718340587</v>
      </c>
      <c r="K856" s="307">
        <f t="shared" ca="1" si="392"/>
        <v>-10.804575071888538</v>
      </c>
      <c r="L856" s="304">
        <f t="shared" ca="1" si="377"/>
        <v>368.27100714092006</v>
      </c>
      <c r="M856" s="306">
        <f t="shared" ca="1" si="393"/>
        <v>-1.5299968112813263</v>
      </c>
      <c r="N856" s="304">
        <f t="shared" ca="1" si="394"/>
        <v>-87.662359954893887</v>
      </c>
      <c r="P856" s="310">
        <f t="shared" ca="1" si="395"/>
        <v>23</v>
      </c>
      <c r="Q856" s="304">
        <f t="shared" ca="1" si="396"/>
        <v>0</v>
      </c>
      <c r="R856" s="306">
        <f t="shared" ca="1" si="397"/>
        <v>0</v>
      </c>
      <c r="S856" s="307">
        <f t="shared" ca="1" si="398"/>
        <v>3.0118999999999994</v>
      </c>
      <c r="T856" s="304">
        <f t="shared" ca="1" si="378"/>
        <v>29.546738999999995</v>
      </c>
      <c r="U856" s="311">
        <f t="shared" ca="1" si="379"/>
        <v>0</v>
      </c>
      <c r="V856" s="306">
        <f t="shared" ca="1" si="380"/>
        <v>1.2263242758582027</v>
      </c>
      <c r="W856" s="304">
        <f t="shared" ca="1" si="381"/>
        <v>26.609209760258285</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0.96716947970146094</v>
      </c>
      <c r="AH856" s="304">
        <f t="shared" ca="1" si="405"/>
        <v>-8.8346666322882292</v>
      </c>
    </row>
    <row r="857" spans="1:34" x14ac:dyDescent="0.2">
      <c r="A857" s="347">
        <f t="shared" ca="1" si="383"/>
        <v>1E-4</v>
      </c>
      <c r="B857" s="304">
        <f t="shared" ca="1" si="384"/>
        <v>32.646900000001729</v>
      </c>
      <c r="D857" s="306">
        <f t="shared" ca="1" si="385"/>
        <v>-0.36035117297429514</v>
      </c>
      <c r="E857" s="307">
        <f t="shared" ca="1" si="386"/>
        <v>-0.98265978925568298</v>
      </c>
      <c r="F857" s="304">
        <f t="shared" ca="1" si="387"/>
        <v>1.0466485700959867</v>
      </c>
      <c r="G857" s="306">
        <f t="shared" ca="1" si="388"/>
        <v>4.2060316444309622</v>
      </c>
      <c r="H857" s="307">
        <f t="shared" ca="1" si="389"/>
        <v>-103.03400835522629</v>
      </c>
      <c r="I857" s="304">
        <f t="shared" ca="1" si="390"/>
        <v>103.11982146968059</v>
      </c>
      <c r="J857" s="306">
        <f t="shared" ca="1" si="391"/>
        <v>368.11247718340587</v>
      </c>
      <c r="K857" s="307">
        <f t="shared" ca="1" si="392"/>
        <v>-10.814878467810761</v>
      </c>
      <c r="L857" s="304">
        <f t="shared" ca="1" si="377"/>
        <v>368.27130957268048</v>
      </c>
      <c r="M857" s="306">
        <f t="shared" ca="1" si="393"/>
        <v>-1.5299971993078083</v>
      </c>
      <c r="N857" s="304">
        <f t="shared" ca="1" si="394"/>
        <v>-87.662382187173648</v>
      </c>
      <c r="P857" s="310">
        <f t="shared" ca="1" si="395"/>
        <v>23</v>
      </c>
      <c r="Q857" s="304">
        <f t="shared" ca="1" si="396"/>
        <v>0</v>
      </c>
      <c r="R857" s="306">
        <f t="shared" ca="1" si="397"/>
        <v>0</v>
      </c>
      <c r="S857" s="307">
        <f t="shared" ca="1" si="398"/>
        <v>3.0118999999999994</v>
      </c>
      <c r="T857" s="304">
        <f t="shared" ca="1" si="378"/>
        <v>29.546738999999995</v>
      </c>
      <c r="U857" s="311">
        <f t="shared" ca="1" si="379"/>
        <v>0</v>
      </c>
      <c r="V857" s="306">
        <f t="shared" ca="1" si="380"/>
        <v>1.2263255393896773</v>
      </c>
      <c r="W857" s="304">
        <f t="shared" ca="1" si="381"/>
        <v>26.609287089614703</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0.96714395998667513</v>
      </c>
      <c r="AH857" s="304">
        <f t="shared" ca="1" si="405"/>
        <v>-8.8346923072672698</v>
      </c>
    </row>
    <row r="858" spans="1:34" x14ac:dyDescent="0.2">
      <c r="A858" s="347">
        <f t="shared" ca="1" si="383"/>
        <v>1E-4</v>
      </c>
      <c r="B858" s="304">
        <f t="shared" ca="1" si="384"/>
        <v>32.647000000001732</v>
      </c>
      <c r="D858" s="306">
        <f t="shared" ca="1" si="385"/>
        <v>-0.3603487949435849</v>
      </c>
      <c r="E858" s="307">
        <f t="shared" ca="1" si="386"/>
        <v>-0.98263399618664238</v>
      </c>
      <c r="F858" s="304">
        <f t="shared" ca="1" si="387"/>
        <v>1.0466235352212485</v>
      </c>
      <c r="G858" s="306">
        <f t="shared" ca="1" si="388"/>
        <v>4.2059956095514677</v>
      </c>
      <c r="H858" s="307">
        <f t="shared" ca="1" si="389"/>
        <v>-103.03410661862591</v>
      </c>
      <c r="I858" s="304">
        <f t="shared" ca="1" si="390"/>
        <v>103.11991818153241</v>
      </c>
      <c r="J858" s="306">
        <f t="shared" ca="1" si="391"/>
        <v>368.11247718340587</v>
      </c>
      <c r="K858" s="307">
        <f t="shared" ca="1" si="392"/>
        <v>-10.825181873559453</v>
      </c>
      <c r="L858" s="304">
        <f t="shared" ca="1" si="377"/>
        <v>368.27161229274674</v>
      </c>
      <c r="M858" s="306">
        <f t="shared" ca="1" si="393"/>
        <v>-1.5299975873302381</v>
      </c>
      <c r="N858" s="304">
        <f t="shared" ca="1" si="394"/>
        <v>-87.662404419221232</v>
      </c>
      <c r="P858" s="310">
        <f t="shared" ca="1" si="395"/>
        <v>23</v>
      </c>
      <c r="Q858" s="304">
        <f t="shared" ca="1" si="396"/>
        <v>0</v>
      </c>
      <c r="R858" s="306">
        <f t="shared" ca="1" si="397"/>
        <v>0</v>
      </c>
      <c r="S858" s="307">
        <f t="shared" ca="1" si="398"/>
        <v>3.0118999999999994</v>
      </c>
      <c r="T858" s="304">
        <f t="shared" ca="1" si="378"/>
        <v>29.546738999999995</v>
      </c>
      <c r="U858" s="311">
        <f t="shared" ca="1" si="379"/>
        <v>0</v>
      </c>
      <c r="V858" s="306">
        <f t="shared" ca="1" si="380"/>
        <v>1.2263268029236589</v>
      </c>
      <c r="W858" s="304">
        <f t="shared" ca="1" si="381"/>
        <v>26.609364417858167</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0.96711844063831087</v>
      </c>
      <c r="AH858" s="304">
        <f t="shared" ca="1" si="405"/>
        <v>-8.8347179818767909</v>
      </c>
    </row>
    <row r="859" spans="1:34" x14ac:dyDescent="0.2">
      <c r="A859" s="347">
        <f t="shared" ca="1" si="383"/>
        <v>1E-4</v>
      </c>
      <c r="B859" s="304">
        <f t="shared" ca="1" si="384"/>
        <v>32.647100000001736</v>
      </c>
      <c r="D859" s="306">
        <f t="shared" ca="1" si="385"/>
        <v>-0.3603464169136118</v>
      </c>
      <c r="E859" s="307">
        <f t="shared" ca="1" si="386"/>
        <v>-0.98260820348878752</v>
      </c>
      <c r="F859" s="304">
        <f t="shared" ca="1" si="387"/>
        <v>1.0465985007374801</v>
      </c>
      <c r="G859" s="306">
        <f t="shared" ca="1" si="388"/>
        <v>4.2059595749097767</v>
      </c>
      <c r="H859" s="307">
        <f t="shared" ca="1" si="389"/>
        <v>-103.03420487944626</v>
      </c>
      <c r="I859" s="304">
        <f t="shared" ca="1" si="390"/>
        <v>103.12001489083234</v>
      </c>
      <c r="J859" s="306">
        <f t="shared" ca="1" si="391"/>
        <v>368.11247718340587</v>
      </c>
      <c r="K859" s="307">
        <f t="shared" ca="1" si="392"/>
        <v>-10.835485289134356</v>
      </c>
      <c r="L859" s="304">
        <f t="shared" ca="1" si="377"/>
        <v>368.27191530111901</v>
      </c>
      <c r="M859" s="306">
        <f t="shared" ca="1" si="393"/>
        <v>-1.5299979753486159</v>
      </c>
      <c r="N859" s="304">
        <f t="shared" ca="1" si="394"/>
        <v>-87.662426651036668</v>
      </c>
      <c r="P859" s="310">
        <f t="shared" ca="1" si="395"/>
        <v>23</v>
      </c>
      <c r="Q859" s="304">
        <f t="shared" ca="1" si="396"/>
        <v>0</v>
      </c>
      <c r="R859" s="306">
        <f t="shared" ca="1" si="397"/>
        <v>0</v>
      </c>
      <c r="S859" s="307">
        <f t="shared" ca="1" si="398"/>
        <v>3.0118999999999994</v>
      </c>
      <c r="T859" s="304">
        <f t="shared" ca="1" si="378"/>
        <v>29.546738999999995</v>
      </c>
      <c r="U859" s="311">
        <f t="shared" ca="1" si="379"/>
        <v>0</v>
      </c>
      <c r="V859" s="306">
        <f t="shared" ca="1" si="380"/>
        <v>1.2263280664601486</v>
      </c>
      <c r="W859" s="304">
        <f t="shared" ca="1" si="381"/>
        <v>26.609441744988715</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0.96709292165636818</v>
      </c>
      <c r="AH859" s="304">
        <f t="shared" ca="1" si="405"/>
        <v>-8.8347436561167942</v>
      </c>
    </row>
    <row r="860" spans="1:34" x14ac:dyDescent="0.2">
      <c r="A860" s="347">
        <f t="shared" ca="1" si="383"/>
        <v>1E-4</v>
      </c>
      <c r="B860" s="304">
        <f t="shared" ca="1" si="384"/>
        <v>32.647200000001739</v>
      </c>
      <c r="D860" s="306">
        <f t="shared" ca="1" si="385"/>
        <v>-0.36034403888437316</v>
      </c>
      <c r="E860" s="307">
        <f t="shared" ca="1" si="386"/>
        <v>-0.98258241116210776</v>
      </c>
      <c r="F860" s="304">
        <f t="shared" ca="1" si="387"/>
        <v>1.0465734666446709</v>
      </c>
      <c r="G860" s="306">
        <f t="shared" ca="1" si="388"/>
        <v>4.2059235405058883</v>
      </c>
      <c r="H860" s="307">
        <f t="shared" ca="1" si="389"/>
        <v>-103.03430313768737</v>
      </c>
      <c r="I860" s="304">
        <f t="shared" ca="1" si="390"/>
        <v>103.1201115975804</v>
      </c>
      <c r="J860" s="306">
        <f t="shared" ca="1" si="391"/>
        <v>368.11247718340587</v>
      </c>
      <c r="K860" s="307">
        <f t="shared" ca="1" si="392"/>
        <v>-10.845788714535212</v>
      </c>
      <c r="L860" s="304">
        <f t="shared" ca="1" si="377"/>
        <v>368.2722185977974</v>
      </c>
      <c r="M860" s="306">
        <f t="shared" ca="1" si="393"/>
        <v>-1.5299983633629415</v>
      </c>
      <c r="N860" s="304">
        <f t="shared" ca="1" si="394"/>
        <v>-87.662448882619913</v>
      </c>
      <c r="P860" s="310">
        <f t="shared" ca="1" si="395"/>
        <v>23</v>
      </c>
      <c r="Q860" s="304">
        <f t="shared" ca="1" si="396"/>
        <v>0</v>
      </c>
      <c r="R860" s="306">
        <f t="shared" ca="1" si="397"/>
        <v>0</v>
      </c>
      <c r="S860" s="307">
        <f t="shared" ca="1" si="398"/>
        <v>3.0118999999999994</v>
      </c>
      <c r="T860" s="304">
        <f t="shared" ca="1" si="378"/>
        <v>29.546738999999995</v>
      </c>
      <c r="U860" s="311">
        <f t="shared" ca="1" si="379"/>
        <v>0</v>
      </c>
      <c r="V860" s="306">
        <f t="shared" ca="1" si="380"/>
        <v>1.2263293299991456</v>
      </c>
      <c r="W860" s="304">
        <f t="shared" ca="1" si="381"/>
        <v>26.609519071006343</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0.96706740304083638</v>
      </c>
      <c r="AH860" s="304">
        <f t="shared" ca="1" si="405"/>
        <v>-8.8347693299872905</v>
      </c>
    </row>
    <row r="861" spans="1:34" x14ac:dyDescent="0.2">
      <c r="A861" s="347">
        <f t="shared" ca="1" si="383"/>
        <v>1E-4</v>
      </c>
      <c r="B861" s="304">
        <f t="shared" ca="1" si="384"/>
        <v>32.647300000001742</v>
      </c>
      <c r="D861" s="306">
        <f t="shared" ca="1" si="385"/>
        <v>-0.3603416608558736</v>
      </c>
      <c r="E861" s="307">
        <f t="shared" ca="1" si="386"/>
        <v>-0.98255661920660664</v>
      </c>
      <c r="F861" s="304">
        <f t="shared" ca="1" si="387"/>
        <v>1.0465484329428265</v>
      </c>
      <c r="G861" s="306">
        <f t="shared" ca="1" si="388"/>
        <v>4.2058875063398027</v>
      </c>
      <c r="H861" s="307">
        <f t="shared" ca="1" si="389"/>
        <v>-103.0344013933493</v>
      </c>
      <c r="I861" s="304">
        <f t="shared" ca="1" si="390"/>
        <v>103.12020830177666</v>
      </c>
      <c r="J861" s="306">
        <f t="shared" ca="1" si="391"/>
        <v>368.11247718340587</v>
      </c>
      <c r="K861" s="307">
        <f t="shared" ca="1" si="392"/>
        <v>-10.856092149761764</v>
      </c>
      <c r="L861" s="304">
        <f t="shared" ca="1" si="377"/>
        <v>368.27252218278198</v>
      </c>
      <c r="M861" s="306">
        <f t="shared" ca="1" si="393"/>
        <v>-1.5299987513732149</v>
      </c>
      <c r="N861" s="304">
        <f t="shared" ca="1" si="394"/>
        <v>-87.66247111397098</v>
      </c>
      <c r="P861" s="310">
        <f t="shared" ca="1" si="395"/>
        <v>23</v>
      </c>
      <c r="Q861" s="304">
        <f t="shared" ca="1" si="396"/>
        <v>0</v>
      </c>
      <c r="R861" s="306">
        <f t="shared" ca="1" si="397"/>
        <v>0</v>
      </c>
      <c r="S861" s="307">
        <f t="shared" ca="1" si="398"/>
        <v>3.0118999999999994</v>
      </c>
      <c r="T861" s="304">
        <f t="shared" ca="1" si="378"/>
        <v>29.546738999999995</v>
      </c>
      <c r="U861" s="311">
        <f t="shared" ca="1" si="379"/>
        <v>0</v>
      </c>
      <c r="V861" s="306">
        <f t="shared" ca="1" si="380"/>
        <v>1.2263305935406505</v>
      </c>
      <c r="W861" s="304">
        <f t="shared" ca="1" si="381"/>
        <v>26.60959639591108</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0.96704188479171371</v>
      </c>
      <c r="AH861" s="304">
        <f t="shared" ca="1" si="405"/>
        <v>-8.8347950034882796</v>
      </c>
    </row>
    <row r="862" spans="1:34" x14ac:dyDescent="0.2">
      <c r="A862" s="347">
        <f t="shared" ca="1" si="383"/>
        <v>1E-4</v>
      </c>
      <c r="B862" s="304">
        <f t="shared" ca="1" si="384"/>
        <v>32.647400000001745</v>
      </c>
      <c r="D862" s="306">
        <f t="shared" ca="1" si="385"/>
        <v>-0.36033928282811223</v>
      </c>
      <c r="E862" s="307">
        <f t="shared" ca="1" si="386"/>
        <v>-0.98253082762227173</v>
      </c>
      <c r="F862" s="304">
        <f t="shared" ca="1" si="387"/>
        <v>1.0465233996319359</v>
      </c>
      <c r="G862" s="306">
        <f t="shared" ca="1" si="388"/>
        <v>4.2058514724115197</v>
      </c>
      <c r="H862" s="307">
        <f t="shared" ca="1" si="389"/>
        <v>-103.03449964643207</v>
      </c>
      <c r="I862" s="304">
        <f t="shared" ca="1" si="390"/>
        <v>103.12030500342111</v>
      </c>
      <c r="J862" s="306">
        <f t="shared" ca="1" si="391"/>
        <v>368.11247718340587</v>
      </c>
      <c r="K862" s="307">
        <f t="shared" ca="1" si="392"/>
        <v>-10.866395594813753</v>
      </c>
      <c r="L862" s="304">
        <f t="shared" ca="1" si="377"/>
        <v>368.27282605607286</v>
      </c>
      <c r="M862" s="306">
        <f t="shared" ca="1" si="393"/>
        <v>-1.5299991393794365</v>
      </c>
      <c r="N862" s="304">
        <f t="shared" ca="1" si="394"/>
        <v>-87.662493345089899</v>
      </c>
      <c r="P862" s="310">
        <f t="shared" ca="1" si="395"/>
        <v>23</v>
      </c>
      <c r="Q862" s="304">
        <f t="shared" ca="1" si="396"/>
        <v>0</v>
      </c>
      <c r="R862" s="306">
        <f t="shared" ca="1" si="397"/>
        <v>0</v>
      </c>
      <c r="S862" s="307">
        <f t="shared" ca="1" si="398"/>
        <v>3.0118999999999994</v>
      </c>
      <c r="T862" s="304">
        <f t="shared" ca="1" si="378"/>
        <v>29.546738999999995</v>
      </c>
      <c r="U862" s="311">
        <f t="shared" ca="1" si="379"/>
        <v>0</v>
      </c>
      <c r="V862" s="306">
        <f t="shared" ca="1" si="380"/>
        <v>1.2263318570846626</v>
      </c>
      <c r="W862" s="304">
        <f t="shared" ca="1" si="381"/>
        <v>26.609673719702904</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0.96701636690899306</v>
      </c>
      <c r="AH862" s="304">
        <f t="shared" ca="1" si="405"/>
        <v>-8.8348206766197706</v>
      </c>
    </row>
    <row r="863" spans="1:34" x14ac:dyDescent="0.2">
      <c r="A863" s="347">
        <f t="shared" ca="1" si="383"/>
        <v>1E-4</v>
      </c>
      <c r="B863" s="304">
        <f t="shared" ca="1" si="384"/>
        <v>32.647500000001749</v>
      </c>
      <c r="D863" s="306">
        <f t="shared" ca="1" si="385"/>
        <v>-0.3603369048010876</v>
      </c>
      <c r="E863" s="307">
        <f t="shared" ca="1" si="386"/>
        <v>-0.98250503640911191</v>
      </c>
      <c r="F863" s="304">
        <f t="shared" ca="1" si="387"/>
        <v>1.0464983667120071</v>
      </c>
      <c r="G863" s="306">
        <f t="shared" ca="1" si="388"/>
        <v>4.2058154387210394</v>
      </c>
      <c r="H863" s="307">
        <f t="shared" ca="1" si="389"/>
        <v>-103.03459789693571</v>
      </c>
      <c r="I863" s="304">
        <f t="shared" ca="1" si="390"/>
        <v>103.1204017025138</v>
      </c>
      <c r="J863" s="306">
        <f t="shared" ca="1" si="391"/>
        <v>368.11247718340587</v>
      </c>
      <c r="K863" s="307">
        <f t="shared" ca="1" si="392"/>
        <v>-10.876699049690922</v>
      </c>
      <c r="L863" s="304">
        <f t="shared" ca="1" si="377"/>
        <v>368.2731302176702</v>
      </c>
      <c r="M863" s="306">
        <f t="shared" ca="1" si="393"/>
        <v>-1.5299995273816063</v>
      </c>
      <c r="N863" s="304">
        <f t="shared" ca="1" si="394"/>
        <v>-87.66251557597667</v>
      </c>
      <c r="P863" s="310">
        <f t="shared" ca="1" si="395"/>
        <v>23</v>
      </c>
      <c r="Q863" s="304">
        <f t="shared" ca="1" si="396"/>
        <v>0</v>
      </c>
      <c r="R863" s="306">
        <f t="shared" ca="1" si="397"/>
        <v>0</v>
      </c>
      <c r="S863" s="307">
        <f t="shared" ca="1" si="398"/>
        <v>3.0118999999999994</v>
      </c>
      <c r="T863" s="304">
        <f t="shared" ca="1" si="378"/>
        <v>29.546738999999995</v>
      </c>
      <c r="U863" s="311">
        <f t="shared" ca="1" si="379"/>
        <v>0</v>
      </c>
      <c r="V863" s="306">
        <f t="shared" ca="1" si="380"/>
        <v>1.2263331206311823</v>
      </c>
      <c r="W863" s="304">
        <f t="shared" ca="1" si="381"/>
        <v>26.609751042381845</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0.96699084939267976</v>
      </c>
      <c r="AH863" s="304">
        <f t="shared" ca="1" si="405"/>
        <v>-8.8348463493817562</v>
      </c>
    </row>
    <row r="864" spans="1:34" x14ac:dyDescent="0.2">
      <c r="A864" s="347">
        <f t="shared" ca="1" si="383"/>
        <v>1E-4</v>
      </c>
      <c r="B864" s="304">
        <f t="shared" ca="1" si="384"/>
        <v>32.647600000001752</v>
      </c>
      <c r="D864" s="306">
        <f t="shared" ca="1" si="385"/>
        <v>-0.36033452677480071</v>
      </c>
      <c r="E864" s="307">
        <f t="shared" ca="1" si="386"/>
        <v>-0.98247924556711652</v>
      </c>
      <c r="F864" s="304">
        <f t="shared" ca="1" si="387"/>
        <v>1.0464733341830312</v>
      </c>
      <c r="G864" s="306">
        <f t="shared" ca="1" si="388"/>
        <v>4.2057794052683617</v>
      </c>
      <c r="H864" s="307">
        <f t="shared" ca="1" si="389"/>
        <v>-103.03469614486026</v>
      </c>
      <c r="I864" s="304">
        <f t="shared" ca="1" si="390"/>
        <v>103.1204983990548</v>
      </c>
      <c r="J864" s="306">
        <f t="shared" ca="1" si="391"/>
        <v>368.11247718340587</v>
      </c>
      <c r="K864" s="307">
        <f t="shared" ca="1" si="392"/>
        <v>-10.887002514393012</v>
      </c>
      <c r="L864" s="304">
        <f t="shared" ca="1" si="377"/>
        <v>368.27343466757401</v>
      </c>
      <c r="M864" s="306">
        <f t="shared" ca="1" si="393"/>
        <v>-1.5299999153797239</v>
      </c>
      <c r="N864" s="304">
        <f t="shared" ca="1" si="394"/>
        <v>-87.662537806631278</v>
      </c>
      <c r="P864" s="310">
        <f t="shared" ca="1" si="395"/>
        <v>23</v>
      </c>
      <c r="Q864" s="304">
        <f t="shared" ca="1" si="396"/>
        <v>0</v>
      </c>
      <c r="R864" s="306">
        <f t="shared" ca="1" si="397"/>
        <v>0</v>
      </c>
      <c r="S864" s="307">
        <f t="shared" ca="1" si="398"/>
        <v>3.0118999999999994</v>
      </c>
      <c r="T864" s="304">
        <f t="shared" ca="1" si="378"/>
        <v>29.546738999999995</v>
      </c>
      <c r="U864" s="311">
        <f t="shared" ca="1" si="379"/>
        <v>0</v>
      </c>
      <c r="V864" s="306">
        <f t="shared" ca="1" si="380"/>
        <v>1.2263343841802095</v>
      </c>
      <c r="W864" s="304">
        <f t="shared" ca="1" si="381"/>
        <v>26.609828363947923</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0.96696533224276671</v>
      </c>
      <c r="AH864" s="304">
        <f t="shared" ca="1" si="405"/>
        <v>-8.8348720217742454</v>
      </c>
    </row>
    <row r="865" spans="1:34" x14ac:dyDescent="0.2">
      <c r="A865" s="347">
        <f t="shared" ca="1" si="383"/>
        <v>1E-4</v>
      </c>
      <c r="B865" s="304">
        <f t="shared" ca="1" si="384"/>
        <v>32.647700000001755</v>
      </c>
      <c r="D865" s="306">
        <f t="shared" ca="1" si="385"/>
        <v>-0.36033214874925473</v>
      </c>
      <c r="E865" s="307">
        <f t="shared" ca="1" si="386"/>
        <v>-0.98245345509627846</v>
      </c>
      <c r="F865" s="304">
        <f t="shared" ca="1" si="387"/>
        <v>1.0464483020450033</v>
      </c>
      <c r="G865" s="306">
        <f t="shared" ca="1" si="388"/>
        <v>4.2057433720534867</v>
      </c>
      <c r="H865" s="307">
        <f t="shared" ca="1" si="389"/>
        <v>-103.03479439020578</v>
      </c>
      <c r="I865" s="304">
        <f t="shared" ca="1" si="390"/>
        <v>103.1205950930441</v>
      </c>
      <c r="J865" s="306">
        <f t="shared" ca="1" si="391"/>
        <v>368.11247718340587</v>
      </c>
      <c r="K865" s="307">
        <f t="shared" ca="1" si="392"/>
        <v>-10.897305988919765</v>
      </c>
      <c r="L865" s="304">
        <f t="shared" ca="1" si="377"/>
        <v>368.27373940578445</v>
      </c>
      <c r="M865" s="306">
        <f t="shared" ca="1" si="393"/>
        <v>-1.5300003033737899</v>
      </c>
      <c r="N865" s="304">
        <f t="shared" ca="1" si="394"/>
        <v>-87.662560037053723</v>
      </c>
      <c r="P865" s="310">
        <f t="shared" ca="1" si="395"/>
        <v>23</v>
      </c>
      <c r="Q865" s="304">
        <f t="shared" ca="1" si="396"/>
        <v>0</v>
      </c>
      <c r="R865" s="306">
        <f t="shared" ca="1" si="397"/>
        <v>0</v>
      </c>
      <c r="S865" s="307">
        <f t="shared" ca="1" si="398"/>
        <v>3.0118999999999994</v>
      </c>
      <c r="T865" s="304">
        <f t="shared" ca="1" si="378"/>
        <v>29.546738999999995</v>
      </c>
      <c r="U865" s="311">
        <f t="shared" ca="1" si="379"/>
        <v>0</v>
      </c>
      <c r="V865" s="306">
        <f t="shared" ca="1" si="380"/>
        <v>1.2263356477317442</v>
      </c>
      <c r="W865" s="304">
        <f t="shared" ca="1" si="381"/>
        <v>26.609905684401131</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0.96693981545924323</v>
      </c>
      <c r="AH865" s="304">
        <f t="shared" ca="1" si="405"/>
        <v>-8.834897693797247</v>
      </c>
    </row>
    <row r="866" spans="1:34" x14ac:dyDescent="0.2">
      <c r="A866" s="347">
        <f t="shared" ca="1" si="383"/>
        <v>1E-4</v>
      </c>
      <c r="B866" s="304">
        <f t="shared" ca="1" si="384"/>
        <v>32.647800000001759</v>
      </c>
      <c r="D866" s="306">
        <f t="shared" ca="1" si="385"/>
        <v>-0.36032977072444639</v>
      </c>
      <c r="E866" s="307">
        <f t="shared" ca="1" si="386"/>
        <v>-0.9824276649965995</v>
      </c>
      <c r="F866" s="304">
        <f t="shared" ca="1" si="387"/>
        <v>1.0464232702979244</v>
      </c>
      <c r="G866" s="306">
        <f t="shared" ca="1" si="388"/>
        <v>4.2057073390764144</v>
      </c>
      <c r="H866" s="307">
        <f t="shared" ca="1" si="389"/>
        <v>-103.03489263297227</v>
      </c>
      <c r="I866" s="304">
        <f t="shared" ca="1" si="390"/>
        <v>103.12069178448176</v>
      </c>
      <c r="J866" s="306">
        <f t="shared" ca="1" si="391"/>
        <v>368.11247718340587</v>
      </c>
      <c r="K866" s="307">
        <f t="shared" ca="1" si="392"/>
        <v>-10.907609473270924</v>
      </c>
      <c r="L866" s="304">
        <f t="shared" ca="1" si="377"/>
        <v>368.27404443230171</v>
      </c>
      <c r="M866" s="306">
        <f t="shared" ca="1" si="393"/>
        <v>-1.530000691363804</v>
      </c>
      <c r="N866" s="304">
        <f t="shared" ca="1" si="394"/>
        <v>-87.662582267244034</v>
      </c>
      <c r="P866" s="310">
        <f t="shared" ca="1" si="395"/>
        <v>23</v>
      </c>
      <c r="Q866" s="304">
        <f t="shared" ca="1" si="396"/>
        <v>0</v>
      </c>
      <c r="R866" s="306">
        <f t="shared" ca="1" si="397"/>
        <v>0</v>
      </c>
      <c r="S866" s="307">
        <f t="shared" ca="1" si="398"/>
        <v>3.0118999999999994</v>
      </c>
      <c r="T866" s="304">
        <f t="shared" ca="1" si="378"/>
        <v>29.546738999999995</v>
      </c>
      <c r="U866" s="311">
        <f t="shared" ca="1" si="379"/>
        <v>0</v>
      </c>
      <c r="V866" s="306">
        <f t="shared" ca="1" si="380"/>
        <v>1.226336911285786</v>
      </c>
      <c r="W866" s="304">
        <f t="shared" ca="1" si="381"/>
        <v>26.609983003741483</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0.96691429904211645</v>
      </c>
      <c r="AH866" s="304">
        <f t="shared" ca="1" si="405"/>
        <v>-8.8349233654507575</v>
      </c>
    </row>
    <row r="867" spans="1:34" x14ac:dyDescent="0.2">
      <c r="A867" s="347">
        <f t="shared" ca="1" si="383"/>
        <v>1E-4</v>
      </c>
      <c r="B867" s="304">
        <f t="shared" ca="1" si="384"/>
        <v>32.647900000001762</v>
      </c>
      <c r="D867" s="306">
        <f t="shared" ca="1" si="385"/>
        <v>-0.3603273927003785</v>
      </c>
      <c r="E867" s="307">
        <f t="shared" ca="1" si="386"/>
        <v>-0.9824018752680761</v>
      </c>
      <c r="F867" s="304">
        <f t="shared" ca="1" si="387"/>
        <v>1.0463982389417927</v>
      </c>
      <c r="G867" s="306">
        <f t="shared" ca="1" si="388"/>
        <v>4.2056713063371447</v>
      </c>
      <c r="H867" s="307">
        <f t="shared" ca="1" si="389"/>
        <v>-103.0349908731598</v>
      </c>
      <c r="I867" s="304">
        <f t="shared" ca="1" si="390"/>
        <v>103.12078847336782</v>
      </c>
      <c r="J867" s="306">
        <f t="shared" ca="1" si="391"/>
        <v>368.11247718340587</v>
      </c>
      <c r="K867" s="307">
        <f t="shared" ca="1" si="392"/>
        <v>-10.917912967446231</v>
      </c>
      <c r="L867" s="304">
        <f t="shared" ca="1" si="377"/>
        <v>368.27434974712565</v>
      </c>
      <c r="M867" s="306">
        <f t="shared" ca="1" si="393"/>
        <v>-1.5300010793497665</v>
      </c>
      <c r="N867" s="304">
        <f t="shared" ca="1" si="394"/>
        <v>-87.662604497202196</v>
      </c>
      <c r="P867" s="310">
        <f t="shared" ca="1" si="395"/>
        <v>23</v>
      </c>
      <c r="Q867" s="304">
        <f t="shared" ca="1" si="396"/>
        <v>0</v>
      </c>
      <c r="R867" s="306">
        <f t="shared" ca="1" si="397"/>
        <v>0</v>
      </c>
      <c r="S867" s="307">
        <f t="shared" ca="1" si="398"/>
        <v>3.0118999999999994</v>
      </c>
      <c r="T867" s="304">
        <f t="shared" ca="1" si="378"/>
        <v>29.546738999999995</v>
      </c>
      <c r="U867" s="311">
        <f t="shared" ca="1" si="379"/>
        <v>0</v>
      </c>
      <c r="V867" s="306">
        <f t="shared" ca="1" si="380"/>
        <v>1.2263381748423352</v>
      </c>
      <c r="W867" s="304">
        <f t="shared" ca="1" si="381"/>
        <v>26.610060321968994</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0.96688878299137571</v>
      </c>
      <c r="AH867" s="304">
        <f t="shared" ca="1" si="405"/>
        <v>-8.8349490367347823</v>
      </c>
    </row>
    <row r="868" spans="1:34" x14ac:dyDescent="0.2">
      <c r="A868" s="347">
        <f t="shared" ca="1" si="383"/>
        <v>1E-4</v>
      </c>
      <c r="B868" s="304">
        <f t="shared" ca="1" si="384"/>
        <v>32.648000000001765</v>
      </c>
      <c r="D868" s="306">
        <f t="shared" ca="1" si="385"/>
        <v>-0.36032501467705003</v>
      </c>
      <c r="E868" s="307">
        <f t="shared" ca="1" si="386"/>
        <v>-0.98237608591070291</v>
      </c>
      <c r="F868" s="304">
        <f t="shared" ca="1" si="387"/>
        <v>1.0463732079766039</v>
      </c>
      <c r="G868" s="306">
        <f t="shared" ca="1" si="388"/>
        <v>4.2056352738356768</v>
      </c>
      <c r="H868" s="307">
        <f t="shared" ca="1" si="389"/>
        <v>-103.0350891107684</v>
      </c>
      <c r="I868" s="304">
        <f t="shared" ca="1" si="390"/>
        <v>103.12088515970233</v>
      </c>
      <c r="J868" s="306">
        <f t="shared" ca="1" si="391"/>
        <v>368.11247718340587</v>
      </c>
      <c r="K868" s="307">
        <f t="shared" ca="1" si="392"/>
        <v>-10.928216471445428</v>
      </c>
      <c r="L868" s="304">
        <f t="shared" ca="1" si="377"/>
        <v>368.27465535025664</v>
      </c>
      <c r="M868" s="306">
        <f t="shared" ca="1" si="393"/>
        <v>-1.5300014673316773</v>
      </c>
      <c r="N868" s="304">
        <f t="shared" ca="1" si="394"/>
        <v>-87.66262672692821</v>
      </c>
      <c r="P868" s="310">
        <f t="shared" ca="1" si="395"/>
        <v>23</v>
      </c>
      <c r="Q868" s="304">
        <f t="shared" ca="1" si="396"/>
        <v>0</v>
      </c>
      <c r="R868" s="306">
        <f t="shared" ca="1" si="397"/>
        <v>0</v>
      </c>
      <c r="S868" s="307">
        <f t="shared" ca="1" si="398"/>
        <v>3.0118999999999994</v>
      </c>
      <c r="T868" s="304">
        <f t="shared" ca="1" si="378"/>
        <v>29.546738999999995</v>
      </c>
      <c r="U868" s="311">
        <f t="shared" ca="1" si="379"/>
        <v>0</v>
      </c>
      <c r="V868" s="306">
        <f t="shared" ca="1" si="380"/>
        <v>1.2263394384013921</v>
      </c>
      <c r="W868" s="304">
        <f t="shared" ca="1" si="381"/>
        <v>26.610137639083693</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0.96686326730702454</v>
      </c>
      <c r="AH868" s="304">
        <f t="shared" ca="1" si="405"/>
        <v>-8.8349747076493248</v>
      </c>
    </row>
    <row r="869" spans="1:34" x14ac:dyDescent="0.2">
      <c r="A869" s="347">
        <f t="shared" ca="1" si="383"/>
        <v>1E-4</v>
      </c>
      <c r="B869" s="304">
        <f t="shared" ca="1" si="384"/>
        <v>32.648100000001769</v>
      </c>
      <c r="D869" s="306">
        <f t="shared" ca="1" si="385"/>
        <v>-0.36032263665446218</v>
      </c>
      <c r="E869" s="307">
        <f t="shared" ca="1" si="386"/>
        <v>-0.98235029692446929</v>
      </c>
      <c r="F869" s="304">
        <f t="shared" ca="1" si="387"/>
        <v>1.0463481774023484</v>
      </c>
      <c r="G869" s="306">
        <f t="shared" ca="1" si="388"/>
        <v>4.2055992415720116</v>
      </c>
      <c r="H869" s="307">
        <f t="shared" ca="1" si="389"/>
        <v>-103.03518734579809</v>
      </c>
      <c r="I869" s="304">
        <f t="shared" ca="1" si="390"/>
        <v>103.1209818434853</v>
      </c>
      <c r="J869" s="306">
        <f t="shared" ca="1" si="391"/>
        <v>368.11247718340587</v>
      </c>
      <c r="K869" s="307">
        <f t="shared" ca="1" si="392"/>
        <v>-10.938519985268256</v>
      </c>
      <c r="L869" s="304">
        <f t="shared" ca="1" si="377"/>
        <v>368.2749612416946</v>
      </c>
      <c r="M869" s="306">
        <f t="shared" ca="1" si="393"/>
        <v>-1.5300018553095365</v>
      </c>
      <c r="N869" s="304">
        <f t="shared" ca="1" si="394"/>
        <v>-87.662648956422089</v>
      </c>
      <c r="P869" s="310">
        <f t="shared" ca="1" si="395"/>
        <v>23</v>
      </c>
      <c r="Q869" s="304">
        <f t="shared" ca="1" si="396"/>
        <v>0</v>
      </c>
      <c r="R869" s="306">
        <f t="shared" ca="1" si="397"/>
        <v>0</v>
      </c>
      <c r="S869" s="307">
        <f t="shared" ca="1" si="398"/>
        <v>3.0118999999999994</v>
      </c>
      <c r="T869" s="304">
        <f t="shared" ca="1" si="378"/>
        <v>29.546738999999995</v>
      </c>
      <c r="U869" s="311">
        <f t="shared" ca="1" si="379"/>
        <v>0</v>
      </c>
      <c r="V869" s="306">
        <f t="shared" ca="1" si="380"/>
        <v>1.2263407019629564</v>
      </c>
      <c r="W869" s="304">
        <f t="shared" ca="1" si="381"/>
        <v>26.610214955085574</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0.96683775198904698</v>
      </c>
      <c r="AH869" s="304">
        <f t="shared" ca="1" si="405"/>
        <v>-8.8350003781943958</v>
      </c>
    </row>
    <row r="870" spans="1:34" x14ac:dyDescent="0.2">
      <c r="A870" s="347">
        <f t="shared" ca="1" si="383"/>
        <v>1E-4</v>
      </c>
      <c r="B870" s="304">
        <f t="shared" ca="1" si="384"/>
        <v>32.648200000001772</v>
      </c>
      <c r="D870" s="306">
        <f t="shared" ca="1" si="385"/>
        <v>-0.36032025863261546</v>
      </c>
      <c r="E870" s="307">
        <f t="shared" ca="1" si="386"/>
        <v>-0.98232450830938234</v>
      </c>
      <c r="F870" s="304">
        <f t="shared" ca="1" si="387"/>
        <v>1.0463231472190342</v>
      </c>
      <c r="G870" s="306">
        <f t="shared" ca="1" si="388"/>
        <v>4.2055632095461482</v>
      </c>
      <c r="H870" s="307">
        <f t="shared" ca="1" si="389"/>
        <v>-103.03528557824892</v>
      </c>
      <c r="I870" s="304">
        <f t="shared" ca="1" si="390"/>
        <v>103.12107852471675</v>
      </c>
      <c r="J870" s="306">
        <f t="shared" ca="1" si="391"/>
        <v>368.11247718340587</v>
      </c>
      <c r="K870" s="307">
        <f t="shared" ca="1" si="392"/>
        <v>-10.948823508914458</v>
      </c>
      <c r="L870" s="304">
        <f t="shared" ca="1" si="377"/>
        <v>368.27526742143959</v>
      </c>
      <c r="M870" s="306">
        <f t="shared" ca="1" si="393"/>
        <v>-1.5300022432833442</v>
      </c>
      <c r="N870" s="304">
        <f t="shared" ca="1" si="394"/>
        <v>-87.662671185683834</v>
      </c>
      <c r="P870" s="310">
        <f t="shared" ca="1" si="395"/>
        <v>23</v>
      </c>
      <c r="Q870" s="304">
        <f t="shared" ca="1" si="396"/>
        <v>0</v>
      </c>
      <c r="R870" s="306">
        <f t="shared" ca="1" si="397"/>
        <v>0</v>
      </c>
      <c r="S870" s="307">
        <f t="shared" ca="1" si="398"/>
        <v>3.0118999999999994</v>
      </c>
      <c r="T870" s="304">
        <f t="shared" ca="1" si="378"/>
        <v>29.546738999999995</v>
      </c>
      <c r="U870" s="311">
        <f t="shared" ca="1" si="379"/>
        <v>0</v>
      </c>
      <c r="V870" s="306">
        <f t="shared" ca="1" si="380"/>
        <v>1.2263419655270278</v>
      </c>
      <c r="W870" s="304">
        <f t="shared" ca="1" si="381"/>
        <v>26.610292269974629</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0.96681223703744656</v>
      </c>
      <c r="AH870" s="304">
        <f t="shared" ca="1" si="405"/>
        <v>-8.8350260483699916</v>
      </c>
    </row>
    <row r="871" spans="1:34" x14ac:dyDescent="0.2">
      <c r="A871" s="347">
        <f t="shared" ca="1" si="383"/>
        <v>1E-4</v>
      </c>
      <c r="B871" s="304">
        <f t="shared" ca="1" si="384"/>
        <v>32.648300000001775</v>
      </c>
      <c r="D871" s="306">
        <f t="shared" ca="1" si="385"/>
        <v>-0.36031788061150871</v>
      </c>
      <c r="E871" s="307">
        <f t="shared" ca="1" si="386"/>
        <v>-0.9822987200654385</v>
      </c>
      <c r="F871" s="304">
        <f t="shared" ca="1" si="387"/>
        <v>1.0462981174266577</v>
      </c>
      <c r="G871" s="306">
        <f t="shared" ca="1" si="388"/>
        <v>4.2055271777580874</v>
      </c>
      <c r="H871" s="307">
        <f t="shared" ca="1" si="389"/>
        <v>-103.03538380812093</v>
      </c>
      <c r="I871" s="304">
        <f t="shared" ca="1" si="390"/>
        <v>103.12117520339675</v>
      </c>
      <c r="J871" s="306">
        <f t="shared" ca="1" si="391"/>
        <v>368.11247718340587</v>
      </c>
      <c r="K871" s="307">
        <f t="shared" ca="1" si="392"/>
        <v>-10.959127042383777</v>
      </c>
      <c r="L871" s="304">
        <f t="shared" ca="1" si="377"/>
        <v>368.27557388949197</v>
      </c>
      <c r="M871" s="306">
        <f t="shared" ca="1" si="393"/>
        <v>-1.5300026312531003</v>
      </c>
      <c r="N871" s="304">
        <f t="shared" ca="1" si="394"/>
        <v>-87.662693414713431</v>
      </c>
      <c r="P871" s="310">
        <f t="shared" ca="1" si="395"/>
        <v>23</v>
      </c>
      <c r="Q871" s="304">
        <f t="shared" ca="1" si="396"/>
        <v>0</v>
      </c>
      <c r="R871" s="306">
        <f t="shared" ca="1" si="397"/>
        <v>0</v>
      </c>
      <c r="S871" s="307">
        <f t="shared" ca="1" si="398"/>
        <v>3.0118999999999994</v>
      </c>
      <c r="T871" s="304">
        <f t="shared" ca="1" si="378"/>
        <v>29.546738999999995</v>
      </c>
      <c r="U871" s="311">
        <f t="shared" ca="1" si="379"/>
        <v>0</v>
      </c>
      <c r="V871" s="306">
        <f t="shared" ca="1" si="380"/>
        <v>1.2263432290936065</v>
      </c>
      <c r="W871" s="304">
        <f t="shared" ca="1" si="381"/>
        <v>26.610369583750892</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0.96678672245222508</v>
      </c>
      <c r="AH871" s="304">
        <f t="shared" ca="1" si="405"/>
        <v>-8.8350517181761123</v>
      </c>
    </row>
    <row r="872" spans="1:34" x14ac:dyDescent="0.2">
      <c r="A872" s="347">
        <f t="shared" ca="1" si="383"/>
        <v>1E-4</v>
      </c>
      <c r="B872" s="304">
        <f t="shared" ca="1" si="384"/>
        <v>32.648400000001779</v>
      </c>
      <c r="D872" s="306">
        <f t="shared" ca="1" si="385"/>
        <v>-0.36031550259114514</v>
      </c>
      <c r="E872" s="307">
        <f t="shared" ca="1" si="386"/>
        <v>-0.98227293219262712</v>
      </c>
      <c r="F872" s="304">
        <f t="shared" ca="1" si="387"/>
        <v>1.0462730880252111</v>
      </c>
      <c r="G872" s="306">
        <f t="shared" ca="1" si="388"/>
        <v>4.2054911462078284</v>
      </c>
      <c r="H872" s="307">
        <f t="shared" ca="1" si="389"/>
        <v>-103.03548203541415</v>
      </c>
      <c r="I872" s="304">
        <f t="shared" ca="1" si="390"/>
        <v>103.12127187952534</v>
      </c>
      <c r="J872" s="306">
        <f t="shared" ca="1" si="391"/>
        <v>368.11247718340587</v>
      </c>
      <c r="K872" s="307">
        <f t="shared" ca="1" si="392"/>
        <v>-10.969430585675953</v>
      </c>
      <c r="L872" s="304">
        <f t="shared" ca="1" si="377"/>
        <v>368.27588064585149</v>
      </c>
      <c r="M872" s="306">
        <f t="shared" ca="1" si="393"/>
        <v>-1.530003019218805</v>
      </c>
      <c r="N872" s="304">
        <f t="shared" ca="1" si="394"/>
        <v>-87.662715643510907</v>
      </c>
      <c r="P872" s="310">
        <f t="shared" ca="1" si="395"/>
        <v>23</v>
      </c>
      <c r="Q872" s="304">
        <f t="shared" ca="1" si="396"/>
        <v>0</v>
      </c>
      <c r="R872" s="306">
        <f t="shared" ca="1" si="397"/>
        <v>0</v>
      </c>
      <c r="S872" s="307">
        <f t="shared" ca="1" si="398"/>
        <v>3.0118999999999994</v>
      </c>
      <c r="T872" s="304">
        <f t="shared" ca="1" si="378"/>
        <v>29.546738999999995</v>
      </c>
      <c r="U872" s="311">
        <f t="shared" ca="1" si="379"/>
        <v>0</v>
      </c>
      <c r="V872" s="306">
        <f t="shared" ca="1" si="380"/>
        <v>1.2263444926626921</v>
      </c>
      <c r="W872" s="304">
        <f t="shared" ca="1" si="381"/>
        <v>26.61044689641437</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0.96676120823337186</v>
      </c>
      <c r="AH872" s="304">
        <f t="shared" ca="1" si="405"/>
        <v>-8.8350773876127686</v>
      </c>
    </row>
    <row r="873" spans="1:34" x14ac:dyDescent="0.2">
      <c r="A873" s="347">
        <f t="shared" ca="1" si="383"/>
        <v>1E-4</v>
      </c>
      <c r="B873" s="304">
        <f t="shared" ca="1" si="384"/>
        <v>32.648500000001782</v>
      </c>
      <c r="D873" s="306">
        <f t="shared" ca="1" si="385"/>
        <v>-0.36031312457152354</v>
      </c>
      <c r="E873" s="307">
        <f t="shared" ca="1" si="386"/>
        <v>-0.9822471446909482</v>
      </c>
      <c r="F873" s="304">
        <f t="shared" ca="1" si="387"/>
        <v>1.0462480590146941</v>
      </c>
      <c r="G873" s="306">
        <f t="shared" ca="1" si="388"/>
        <v>4.2054551148953712</v>
      </c>
      <c r="H873" s="307">
        <f t="shared" ca="1" si="389"/>
        <v>-103.03558026012861</v>
      </c>
      <c r="I873" s="304">
        <f t="shared" ca="1" si="390"/>
        <v>103.12136855310254</v>
      </c>
      <c r="J873" s="306">
        <f t="shared" ca="1" si="391"/>
        <v>368.11247718340587</v>
      </c>
      <c r="K873" s="307">
        <f t="shared" ca="1" si="392"/>
        <v>-10.979734138790731</v>
      </c>
      <c r="L873" s="304">
        <f t="shared" ca="1" si="377"/>
        <v>368.27618769051855</v>
      </c>
      <c r="M873" s="306">
        <f t="shared" ca="1" si="393"/>
        <v>-1.5300034071804585</v>
      </c>
      <c r="N873" s="304">
        <f t="shared" ca="1" si="394"/>
        <v>-87.662737872076264</v>
      </c>
      <c r="P873" s="310">
        <f t="shared" ca="1" si="395"/>
        <v>23</v>
      </c>
      <c r="Q873" s="304">
        <f t="shared" ca="1" si="396"/>
        <v>0</v>
      </c>
      <c r="R873" s="306">
        <f t="shared" ca="1" si="397"/>
        <v>0</v>
      </c>
      <c r="S873" s="307">
        <f t="shared" ca="1" si="398"/>
        <v>3.0118999999999994</v>
      </c>
      <c r="T873" s="304">
        <f t="shared" ca="1" si="378"/>
        <v>29.546738999999995</v>
      </c>
      <c r="U873" s="311">
        <f t="shared" ca="1" si="379"/>
        <v>0</v>
      </c>
      <c r="V873" s="306">
        <f t="shared" ca="1" si="380"/>
        <v>1.2263457562342852</v>
      </c>
      <c r="W873" s="304">
        <f t="shared" ca="1" si="381"/>
        <v>26.610524207965085</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0.96673569438088514</v>
      </c>
      <c r="AH873" s="304">
        <f t="shared" ca="1" si="405"/>
        <v>-8.8351030566799622</v>
      </c>
    </row>
    <row r="874" spans="1:34" x14ac:dyDescent="0.2">
      <c r="A874" s="347">
        <f t="shared" ca="1" si="383"/>
        <v>1E-4</v>
      </c>
      <c r="B874" s="304">
        <f t="shared" ca="1" si="384"/>
        <v>32.648600000001785</v>
      </c>
      <c r="D874" s="306">
        <f t="shared" ca="1" si="385"/>
        <v>-0.36031074655264278</v>
      </c>
      <c r="E874" s="307">
        <f t="shared" ca="1" si="386"/>
        <v>-0.98222135756039464</v>
      </c>
      <c r="F874" s="304">
        <f t="shared" ca="1" si="387"/>
        <v>1.0462230303951006</v>
      </c>
      <c r="G874" s="306">
        <f t="shared" ca="1" si="388"/>
        <v>4.2054190838207157</v>
      </c>
      <c r="H874" s="307">
        <f t="shared" ca="1" si="389"/>
        <v>-103.03567848226437</v>
      </c>
      <c r="I874" s="304">
        <f t="shared" ca="1" si="390"/>
        <v>103.12146522412839</v>
      </c>
      <c r="J874" s="306">
        <f t="shared" ca="1" si="391"/>
        <v>368.11247718340587</v>
      </c>
      <c r="K874" s="307">
        <f t="shared" ca="1" si="392"/>
        <v>-10.99003770172785</v>
      </c>
      <c r="L874" s="304">
        <f t="shared" ca="1" si="377"/>
        <v>368.27649502349306</v>
      </c>
      <c r="M874" s="306">
        <f t="shared" ca="1" si="393"/>
        <v>-1.5300037951380605</v>
      </c>
      <c r="N874" s="304">
        <f t="shared" ca="1" si="394"/>
        <v>-87.662760100409486</v>
      </c>
      <c r="P874" s="310">
        <f t="shared" ca="1" si="395"/>
        <v>23</v>
      </c>
      <c r="Q874" s="304">
        <f t="shared" ca="1" si="396"/>
        <v>0</v>
      </c>
      <c r="R874" s="306">
        <f t="shared" ca="1" si="397"/>
        <v>0</v>
      </c>
      <c r="S874" s="307">
        <f t="shared" ca="1" si="398"/>
        <v>3.0118999999999994</v>
      </c>
      <c r="T874" s="304">
        <f t="shared" ca="1" si="378"/>
        <v>29.546738999999995</v>
      </c>
      <c r="U874" s="311">
        <f t="shared" ca="1" si="379"/>
        <v>0</v>
      </c>
      <c r="V874" s="306">
        <f t="shared" ca="1" si="380"/>
        <v>1.2263470198083859</v>
      </c>
      <c r="W874" s="304">
        <f t="shared" ca="1" si="381"/>
        <v>26.61060151840303</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0.96671018089476135</v>
      </c>
      <c r="AH874" s="304">
        <f t="shared" ca="1" si="405"/>
        <v>-8.8351287253776984</v>
      </c>
    </row>
    <row r="875" spans="1:34" x14ac:dyDescent="0.2">
      <c r="A875" s="347">
        <f t="shared" ca="1" si="383"/>
        <v>1E-4</v>
      </c>
      <c r="B875" s="304">
        <f t="shared" ca="1" si="384"/>
        <v>32.648700000001789</v>
      </c>
      <c r="D875" s="306">
        <f t="shared" ca="1" si="385"/>
        <v>-0.36030836853450582</v>
      </c>
      <c r="E875" s="307">
        <f t="shared" ca="1" si="386"/>
        <v>-0.98219557080096997</v>
      </c>
      <c r="F875" s="304">
        <f t="shared" ca="1" si="387"/>
        <v>1.0461980021664352</v>
      </c>
      <c r="G875" s="306">
        <f t="shared" ca="1" si="388"/>
        <v>4.2053830529838621</v>
      </c>
      <c r="H875" s="307">
        <f t="shared" ca="1" si="389"/>
        <v>-103.03577670182145</v>
      </c>
      <c r="I875" s="304">
        <f t="shared" ca="1" si="390"/>
        <v>103.12156189260293</v>
      </c>
      <c r="J875" s="306">
        <f t="shared" ca="1" si="391"/>
        <v>368.11247718340587</v>
      </c>
      <c r="K875" s="307">
        <f t="shared" ca="1" si="392"/>
        <v>-11.000341274487054</v>
      </c>
      <c r="L875" s="304">
        <f t="shared" ca="1" si="377"/>
        <v>368.27680264477522</v>
      </c>
      <c r="M875" s="306">
        <f t="shared" ca="1" si="393"/>
        <v>-1.5300041830916111</v>
      </c>
      <c r="N875" s="304">
        <f t="shared" ca="1" si="394"/>
        <v>-87.662782328510588</v>
      </c>
      <c r="P875" s="310">
        <f t="shared" ca="1" si="395"/>
        <v>23</v>
      </c>
      <c r="Q875" s="304">
        <f t="shared" ca="1" si="396"/>
        <v>0</v>
      </c>
      <c r="R875" s="306">
        <f t="shared" ca="1" si="397"/>
        <v>0</v>
      </c>
      <c r="S875" s="307">
        <f t="shared" ca="1" si="398"/>
        <v>3.0118999999999994</v>
      </c>
      <c r="T875" s="304">
        <f t="shared" ca="1" si="378"/>
        <v>29.546738999999995</v>
      </c>
      <c r="U875" s="311">
        <f t="shared" ca="1" si="379"/>
        <v>0</v>
      </c>
      <c r="V875" s="306">
        <f t="shared" ca="1" si="380"/>
        <v>1.2263482833849935</v>
      </c>
      <c r="W875" s="304">
        <f t="shared" ca="1" si="381"/>
        <v>26.610678827728229</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0.96668466777499695</v>
      </c>
      <c r="AH875" s="304">
        <f t="shared" ca="1" si="405"/>
        <v>-8.8351543937059773</v>
      </c>
    </row>
    <row r="876" spans="1:34" x14ac:dyDescent="0.2">
      <c r="A876" s="347">
        <f t="shared" ca="1" si="383"/>
        <v>1E-4</v>
      </c>
      <c r="B876" s="304">
        <f t="shared" ca="1" si="384"/>
        <v>32.648800000001792</v>
      </c>
      <c r="D876" s="306">
        <f t="shared" ca="1" si="385"/>
        <v>-0.36030599051711359</v>
      </c>
      <c r="E876" s="307">
        <f t="shared" ca="1" si="386"/>
        <v>-0.98216978441266001</v>
      </c>
      <c r="F876" s="304">
        <f t="shared" ca="1" si="387"/>
        <v>1.0461729743286861</v>
      </c>
      <c r="G876" s="306">
        <f t="shared" ca="1" si="388"/>
        <v>4.2053470223848102</v>
      </c>
      <c r="H876" s="307">
        <f t="shared" ca="1" si="389"/>
        <v>-103.03587491879989</v>
      </c>
      <c r="I876" s="304">
        <f t="shared" ca="1" si="390"/>
        <v>103.12165855852618</v>
      </c>
      <c r="J876" s="306">
        <f t="shared" ca="1" si="391"/>
        <v>368.11247718340587</v>
      </c>
      <c r="K876" s="307">
        <f t="shared" ca="1" si="392"/>
        <v>-11.010644857068085</v>
      </c>
      <c r="L876" s="304">
        <f t="shared" ca="1" si="377"/>
        <v>368.27711055436504</v>
      </c>
      <c r="M876" s="306">
        <f t="shared" ca="1" si="393"/>
        <v>-1.5300045710411108</v>
      </c>
      <c r="N876" s="304">
        <f t="shared" ca="1" si="394"/>
        <v>-87.662804556379584</v>
      </c>
      <c r="P876" s="310">
        <f t="shared" ca="1" si="395"/>
        <v>23</v>
      </c>
      <c r="Q876" s="304">
        <f t="shared" ca="1" si="396"/>
        <v>0</v>
      </c>
      <c r="R876" s="306">
        <f t="shared" ca="1" si="397"/>
        <v>0</v>
      </c>
      <c r="S876" s="307">
        <f t="shared" ca="1" si="398"/>
        <v>3.0118999999999994</v>
      </c>
      <c r="T876" s="304">
        <f t="shared" ca="1" si="378"/>
        <v>29.546738999999995</v>
      </c>
      <c r="U876" s="311">
        <f t="shared" ca="1" si="379"/>
        <v>0</v>
      </c>
      <c r="V876" s="306">
        <f t="shared" ca="1" si="380"/>
        <v>1.2263495469641081</v>
      </c>
      <c r="W876" s="304">
        <f t="shared" ca="1" si="381"/>
        <v>26.610756135940672</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0.96665915502158484</v>
      </c>
      <c r="AH876" s="304">
        <f t="shared" ca="1" si="405"/>
        <v>-8.8351800616648077</v>
      </c>
    </row>
    <row r="877" spans="1:34" x14ac:dyDescent="0.2">
      <c r="A877" s="347">
        <f t="shared" ca="1" si="383"/>
        <v>1E-4</v>
      </c>
      <c r="B877" s="304">
        <f t="shared" ca="1" si="384"/>
        <v>32.648900000001795</v>
      </c>
      <c r="D877" s="306">
        <f t="shared" ca="1" si="385"/>
        <v>-0.36030361250046278</v>
      </c>
      <c r="E877" s="307">
        <f t="shared" ca="1" si="386"/>
        <v>-0.98214399839547184</v>
      </c>
      <c r="F877" s="304">
        <f t="shared" ca="1" si="387"/>
        <v>1.0461479468818586</v>
      </c>
      <c r="G877" s="306">
        <f t="shared" ca="1" si="388"/>
        <v>4.2053109920235601</v>
      </c>
      <c r="H877" s="307">
        <f t="shared" ca="1" si="389"/>
        <v>-103.03597313319973</v>
      </c>
      <c r="I877" s="304">
        <f t="shared" ca="1" si="390"/>
        <v>103.12175522189821</v>
      </c>
      <c r="J877" s="306">
        <f t="shared" ca="1" si="391"/>
        <v>368.11247718340587</v>
      </c>
      <c r="K877" s="307">
        <f t="shared" ca="1" si="392"/>
        <v>-11.020948449470685</v>
      </c>
      <c r="L877" s="304">
        <f t="shared" ca="1" si="377"/>
        <v>368.27741875226263</v>
      </c>
      <c r="M877" s="306">
        <f t="shared" ca="1" si="393"/>
        <v>-1.5300049589865592</v>
      </c>
      <c r="N877" s="304">
        <f t="shared" ca="1" si="394"/>
        <v>-87.66282678401646</v>
      </c>
      <c r="P877" s="310">
        <f t="shared" ca="1" si="395"/>
        <v>23</v>
      </c>
      <c r="Q877" s="304">
        <f t="shared" ca="1" si="396"/>
        <v>0</v>
      </c>
      <c r="R877" s="306">
        <f t="shared" ca="1" si="397"/>
        <v>0</v>
      </c>
      <c r="S877" s="307">
        <f t="shared" ca="1" si="398"/>
        <v>3.0118999999999994</v>
      </c>
      <c r="T877" s="304">
        <f t="shared" ca="1" si="378"/>
        <v>29.546738999999995</v>
      </c>
      <c r="U877" s="311">
        <f t="shared" ca="1" si="379"/>
        <v>0</v>
      </c>
      <c r="V877" s="306">
        <f t="shared" ca="1" si="380"/>
        <v>1.2263508105457295</v>
      </c>
      <c r="W877" s="304">
        <f t="shared" ca="1" si="381"/>
        <v>26.610833443040391</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0.96663364263453211</v>
      </c>
      <c r="AH877" s="304">
        <f t="shared" ca="1" si="405"/>
        <v>-8.8352057292541843</v>
      </c>
    </row>
    <row r="878" spans="1:34" x14ac:dyDescent="0.2">
      <c r="A878" s="347">
        <f t="shared" ca="1" si="383"/>
        <v>1E-4</v>
      </c>
      <c r="B878" s="304">
        <f t="shared" ca="1" si="384"/>
        <v>32.649000000001799</v>
      </c>
      <c r="D878" s="306">
        <f t="shared" ca="1" si="385"/>
        <v>-0.36030123448455637</v>
      </c>
      <c r="E878" s="307">
        <f t="shared" ca="1" si="386"/>
        <v>-0.98211821274939837</v>
      </c>
      <c r="F878" s="304">
        <f t="shared" ca="1" si="387"/>
        <v>1.0461229198259483</v>
      </c>
      <c r="G878" s="306">
        <f t="shared" ca="1" si="388"/>
        <v>4.2052749619001117</v>
      </c>
      <c r="H878" s="307">
        <f t="shared" ca="1" si="389"/>
        <v>-103.03607134502101</v>
      </c>
      <c r="I878" s="304">
        <f t="shared" ca="1" si="390"/>
        <v>103.12185188271904</v>
      </c>
      <c r="J878" s="306">
        <f t="shared" ca="1" si="391"/>
        <v>368.11247718340587</v>
      </c>
      <c r="K878" s="307">
        <f t="shared" ca="1" si="392"/>
        <v>-11.031252051694596</v>
      </c>
      <c r="L878" s="304">
        <f t="shared" ca="1" si="377"/>
        <v>368.27772723846812</v>
      </c>
      <c r="M878" s="306">
        <f t="shared" ca="1" si="393"/>
        <v>-1.5300053469279564</v>
      </c>
      <c r="N878" s="304">
        <f t="shared" ca="1" si="394"/>
        <v>-87.662849011421216</v>
      </c>
      <c r="P878" s="310">
        <f t="shared" ca="1" si="395"/>
        <v>23</v>
      </c>
      <c r="Q878" s="304">
        <f t="shared" ca="1" si="396"/>
        <v>0</v>
      </c>
      <c r="R878" s="306">
        <f t="shared" ca="1" si="397"/>
        <v>0</v>
      </c>
      <c r="S878" s="307">
        <f t="shared" ca="1" si="398"/>
        <v>3.0118999999999994</v>
      </c>
      <c r="T878" s="304">
        <f t="shared" ca="1" si="378"/>
        <v>29.546738999999995</v>
      </c>
      <c r="U878" s="311">
        <f t="shared" ca="1" si="379"/>
        <v>0</v>
      </c>
      <c r="V878" s="306">
        <f t="shared" ca="1" si="380"/>
        <v>1.2263520741298588</v>
      </c>
      <c r="W878" s="304">
        <f t="shared" ca="1" si="381"/>
        <v>26.610910749027411</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0.96660813061382456</v>
      </c>
      <c r="AH878" s="304">
        <f t="shared" ca="1" si="405"/>
        <v>-8.8352313964741178</v>
      </c>
    </row>
    <row r="879" spans="1:34" x14ac:dyDescent="0.2">
      <c r="A879" s="347">
        <f t="shared" ca="1" si="383"/>
        <v>1E-4</v>
      </c>
      <c r="B879" s="304">
        <f t="shared" ca="1" si="384"/>
        <v>32.649100000001802</v>
      </c>
      <c r="D879" s="306">
        <f t="shared" ca="1" si="385"/>
        <v>-0.3602988564693958</v>
      </c>
      <c r="E879" s="307">
        <f t="shared" ca="1" si="386"/>
        <v>-0.9820924274744236</v>
      </c>
      <c r="F879" s="304">
        <f t="shared" ca="1" si="387"/>
        <v>1.0460978931609413</v>
      </c>
      <c r="G879" s="306">
        <f t="shared" ca="1" si="388"/>
        <v>4.2052389320144652</v>
      </c>
      <c r="H879" s="307">
        <f t="shared" ca="1" si="389"/>
        <v>-103.03616955426376</v>
      </c>
      <c r="I879" s="304">
        <f t="shared" ca="1" si="390"/>
        <v>103.1219485409887</v>
      </c>
      <c r="J879" s="306">
        <f t="shared" ca="1" si="391"/>
        <v>368.11247718340587</v>
      </c>
      <c r="K879" s="307">
        <f t="shared" ca="1" si="392"/>
        <v>-11.04155566373956</v>
      </c>
      <c r="L879" s="304">
        <f t="shared" ca="1" si="377"/>
        <v>368.2780360129816</v>
      </c>
      <c r="M879" s="306">
        <f t="shared" ca="1" si="393"/>
        <v>-1.5300057348653027</v>
      </c>
      <c r="N879" s="304">
        <f t="shared" ca="1" si="394"/>
        <v>-87.66287123859388</v>
      </c>
      <c r="P879" s="310">
        <f t="shared" ca="1" si="395"/>
        <v>23</v>
      </c>
      <c r="Q879" s="304">
        <f t="shared" ca="1" si="396"/>
        <v>0</v>
      </c>
      <c r="R879" s="306">
        <f t="shared" ca="1" si="397"/>
        <v>0</v>
      </c>
      <c r="S879" s="307">
        <f t="shared" ca="1" si="398"/>
        <v>3.0118999999999994</v>
      </c>
      <c r="T879" s="304">
        <f t="shared" ca="1" si="378"/>
        <v>29.546738999999995</v>
      </c>
      <c r="U879" s="311">
        <f t="shared" ca="1" si="379"/>
        <v>0</v>
      </c>
      <c r="V879" s="306">
        <f t="shared" ca="1" si="380"/>
        <v>1.2263533377164946</v>
      </c>
      <c r="W879" s="304">
        <f t="shared" ca="1" si="381"/>
        <v>26.610988053901703</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0.96658261895945508</v>
      </c>
      <c r="AH879" s="304">
        <f t="shared" ca="1" si="405"/>
        <v>-8.8352570633246188</v>
      </c>
    </row>
    <row r="880" spans="1:34" x14ac:dyDescent="0.2">
      <c r="A880" s="347">
        <f t="shared" ca="1" si="383"/>
        <v>1E-4</v>
      </c>
      <c r="B880" s="304">
        <f t="shared" ca="1" si="384"/>
        <v>32.649200000001805</v>
      </c>
      <c r="D880" s="306">
        <f t="shared" ca="1" si="385"/>
        <v>-0.36029647845497903</v>
      </c>
      <c r="E880" s="307">
        <f t="shared" ca="1" si="386"/>
        <v>-0.98206664257056708</v>
      </c>
      <c r="F880" s="304">
        <f t="shared" ca="1" si="387"/>
        <v>1.0460728668868555</v>
      </c>
      <c r="G880" s="306">
        <f t="shared" ca="1" si="388"/>
        <v>4.2052029023666195</v>
      </c>
      <c r="H880" s="307">
        <f t="shared" ca="1" si="389"/>
        <v>-103.03626776092803</v>
      </c>
      <c r="I880" s="304">
        <f t="shared" ca="1" si="390"/>
        <v>103.12204519670723</v>
      </c>
      <c r="J880" s="306">
        <f t="shared" ca="1" si="391"/>
        <v>368.11247718340587</v>
      </c>
      <c r="K880" s="307">
        <f t="shared" ca="1" si="392"/>
        <v>-11.051859285605319</v>
      </c>
      <c r="L880" s="304">
        <f t="shared" ca="1" si="377"/>
        <v>368.27834507580314</v>
      </c>
      <c r="M880" s="306">
        <f t="shared" ca="1" si="393"/>
        <v>-1.5300061227985979</v>
      </c>
      <c r="N880" s="304">
        <f t="shared" ca="1" si="394"/>
        <v>-87.662893465534424</v>
      </c>
      <c r="P880" s="310">
        <f t="shared" ca="1" si="395"/>
        <v>23</v>
      </c>
      <c r="Q880" s="304">
        <f t="shared" ca="1" si="396"/>
        <v>0</v>
      </c>
      <c r="R880" s="306">
        <f t="shared" ca="1" si="397"/>
        <v>0</v>
      </c>
      <c r="S880" s="307">
        <f t="shared" ca="1" si="398"/>
        <v>3.0118999999999994</v>
      </c>
      <c r="T880" s="304">
        <f t="shared" ca="1" si="378"/>
        <v>29.546738999999995</v>
      </c>
      <c r="U880" s="311">
        <f t="shared" ca="1" si="379"/>
        <v>0</v>
      </c>
      <c r="V880" s="306">
        <f t="shared" ca="1" si="380"/>
        <v>1.2263546013056379</v>
      </c>
      <c r="W880" s="304">
        <f t="shared" ca="1" si="381"/>
        <v>26.611065357663314</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0.9665571076714361</v>
      </c>
      <c r="AH880" s="304">
        <f t="shared" ca="1" si="405"/>
        <v>-8.8352827298056731</v>
      </c>
    </row>
    <row r="881" spans="1:34" x14ac:dyDescent="0.2">
      <c r="A881" s="347">
        <f t="shared" ca="1" si="383"/>
        <v>1E-4</v>
      </c>
      <c r="B881" s="304">
        <f t="shared" ca="1" si="384"/>
        <v>32.649300000001809</v>
      </c>
      <c r="D881" s="306">
        <f t="shared" ca="1" si="385"/>
        <v>-0.36029410044130777</v>
      </c>
      <c r="E881" s="307">
        <f t="shared" ca="1" si="386"/>
        <v>-0.98204085803780217</v>
      </c>
      <c r="F881" s="304">
        <f t="shared" ca="1" si="387"/>
        <v>1.0460478410036675</v>
      </c>
      <c r="G881" s="306">
        <f t="shared" ca="1" si="388"/>
        <v>4.2051668729565757</v>
      </c>
      <c r="H881" s="307">
        <f t="shared" ca="1" si="389"/>
        <v>-103.03636596501383</v>
      </c>
      <c r="I881" s="304">
        <f t="shared" ca="1" si="390"/>
        <v>103.12214184987467</v>
      </c>
      <c r="J881" s="306">
        <f t="shared" ca="1" si="391"/>
        <v>368.11247718340587</v>
      </c>
      <c r="K881" s="307">
        <f t="shared" ca="1" si="392"/>
        <v>-11.062162917291616</v>
      </c>
      <c r="L881" s="304">
        <f t="shared" ca="1" si="377"/>
        <v>368.27865442693286</v>
      </c>
      <c r="M881" s="306">
        <f t="shared" ca="1" si="393"/>
        <v>-1.5300065107278422</v>
      </c>
      <c r="N881" s="304">
        <f t="shared" ca="1" si="394"/>
        <v>-87.662915692242876</v>
      </c>
      <c r="P881" s="310">
        <f t="shared" ca="1" si="395"/>
        <v>23</v>
      </c>
      <c r="Q881" s="304">
        <f t="shared" ca="1" si="396"/>
        <v>0</v>
      </c>
      <c r="R881" s="306">
        <f t="shared" ca="1" si="397"/>
        <v>0</v>
      </c>
      <c r="S881" s="307">
        <f t="shared" ca="1" si="398"/>
        <v>3.0118999999999994</v>
      </c>
      <c r="T881" s="304">
        <f t="shared" ca="1" si="378"/>
        <v>29.546738999999995</v>
      </c>
      <c r="U881" s="311">
        <f t="shared" ca="1" si="379"/>
        <v>0</v>
      </c>
      <c r="V881" s="306">
        <f t="shared" ca="1" si="380"/>
        <v>1.2263558648972879</v>
      </c>
      <c r="W881" s="304">
        <f t="shared" ca="1" si="381"/>
        <v>26.611142660312218</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0.96653159674974809</v>
      </c>
      <c r="AH881" s="304">
        <f t="shared" ca="1" si="405"/>
        <v>-8.835308395917302</v>
      </c>
    </row>
    <row r="882" spans="1:34" x14ac:dyDescent="0.2">
      <c r="A882" s="347">
        <f t="shared" ca="1" si="383"/>
        <v>1E-4</v>
      </c>
      <c r="B882" s="304">
        <f t="shared" ca="1" si="384"/>
        <v>32.649400000001812</v>
      </c>
      <c r="D882" s="306">
        <f t="shared" ca="1" si="385"/>
        <v>-0.36029172242838226</v>
      </c>
      <c r="E882" s="307">
        <f t="shared" ca="1" si="386"/>
        <v>-0.98201507387614662</v>
      </c>
      <c r="F882" s="304">
        <f t="shared" ca="1" si="387"/>
        <v>1.0460228155113942</v>
      </c>
      <c r="G882" s="306">
        <f t="shared" ca="1" si="388"/>
        <v>4.2051308437843327</v>
      </c>
      <c r="H882" s="307">
        <f t="shared" ca="1" si="389"/>
        <v>-103.03646416652121</v>
      </c>
      <c r="I882" s="304">
        <f t="shared" ca="1" si="390"/>
        <v>103.12223850049105</v>
      </c>
      <c r="J882" s="306">
        <f t="shared" ca="1" si="391"/>
        <v>368.11247718340587</v>
      </c>
      <c r="K882" s="307">
        <f t="shared" ca="1" si="392"/>
        <v>-11.072466558798192</v>
      </c>
      <c r="L882" s="304">
        <f t="shared" ca="1" si="377"/>
        <v>368.2789640663708</v>
      </c>
      <c r="M882" s="306">
        <f t="shared" ca="1" si="393"/>
        <v>-1.5300068986530355</v>
      </c>
      <c r="N882" s="304">
        <f t="shared" ca="1" si="394"/>
        <v>-87.662937918719209</v>
      </c>
      <c r="P882" s="310">
        <f t="shared" ca="1" si="395"/>
        <v>23</v>
      </c>
      <c r="Q882" s="304">
        <f t="shared" ca="1" si="396"/>
        <v>0</v>
      </c>
      <c r="R882" s="306">
        <f t="shared" ca="1" si="397"/>
        <v>0</v>
      </c>
      <c r="S882" s="307">
        <f t="shared" ca="1" si="398"/>
        <v>3.0118999999999994</v>
      </c>
      <c r="T882" s="304">
        <f t="shared" ca="1" si="378"/>
        <v>29.546738999999995</v>
      </c>
      <c r="U882" s="311">
        <f t="shared" ca="1" si="379"/>
        <v>0</v>
      </c>
      <c r="V882" s="306">
        <f t="shared" ca="1" si="380"/>
        <v>1.2263571284914447</v>
      </c>
      <c r="W882" s="304">
        <f t="shared" ca="1" si="381"/>
        <v>26.611219961848459</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0.96650608619440348</v>
      </c>
      <c r="AH882" s="304">
        <f t="shared" ca="1" si="405"/>
        <v>-8.8353340616594913</v>
      </c>
    </row>
    <row r="883" spans="1:34" x14ac:dyDescent="0.2">
      <c r="A883" s="347">
        <f t="shared" ca="1" si="383"/>
        <v>1E-4</v>
      </c>
      <c r="B883" s="304">
        <f t="shared" ca="1" si="384"/>
        <v>32.649500000001815</v>
      </c>
      <c r="D883" s="306">
        <f t="shared" ca="1" si="385"/>
        <v>-0.36028934441620392</v>
      </c>
      <c r="E883" s="307">
        <f t="shared" ca="1" si="386"/>
        <v>-0.98198929008557911</v>
      </c>
      <c r="F883" s="304">
        <f t="shared" ca="1" si="387"/>
        <v>1.0459977904100168</v>
      </c>
      <c r="G883" s="306">
        <f t="shared" ca="1" si="388"/>
        <v>4.2050948148498914</v>
      </c>
      <c r="H883" s="307">
        <f t="shared" ca="1" si="389"/>
        <v>-103.03656236545022</v>
      </c>
      <c r="I883" s="304">
        <f t="shared" ca="1" si="390"/>
        <v>103.1223351485564</v>
      </c>
      <c r="J883" s="306">
        <f t="shared" ca="1" si="391"/>
        <v>368.11247718340587</v>
      </c>
      <c r="K883" s="307">
        <f t="shared" ca="1" si="392"/>
        <v>-11.08277021012479</v>
      </c>
      <c r="L883" s="304">
        <f t="shared" ca="1" si="377"/>
        <v>368.27927399411709</v>
      </c>
      <c r="M883" s="306">
        <f t="shared" ca="1" si="393"/>
        <v>-1.5300072865741783</v>
      </c>
      <c r="N883" s="304">
        <f t="shared" ca="1" si="394"/>
        <v>-87.662960144963478</v>
      </c>
      <c r="P883" s="310">
        <f t="shared" ca="1" si="395"/>
        <v>23</v>
      </c>
      <c r="Q883" s="304">
        <f t="shared" ca="1" si="396"/>
        <v>0</v>
      </c>
      <c r="R883" s="306">
        <f t="shared" ca="1" si="397"/>
        <v>0</v>
      </c>
      <c r="S883" s="307">
        <f t="shared" ca="1" si="398"/>
        <v>3.0118999999999994</v>
      </c>
      <c r="T883" s="304">
        <f t="shared" ca="1" si="378"/>
        <v>29.546738999999995</v>
      </c>
      <c r="U883" s="311">
        <f t="shared" ca="1" si="379"/>
        <v>0</v>
      </c>
      <c r="V883" s="306">
        <f t="shared" ca="1" si="380"/>
        <v>1.2263583920881085</v>
      </c>
      <c r="W883" s="304">
        <f t="shared" ca="1" si="381"/>
        <v>26.611297262272025</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0.96648057600538273</v>
      </c>
      <c r="AH883" s="304">
        <f t="shared" ca="1" si="405"/>
        <v>-8.8353597270322606</v>
      </c>
    </row>
    <row r="884" spans="1:34" x14ac:dyDescent="0.2">
      <c r="A884" s="347">
        <f t="shared" ca="1" si="383"/>
        <v>1E-4</v>
      </c>
      <c r="B884" s="304">
        <f t="shared" ca="1" si="384"/>
        <v>32.649600000001819</v>
      </c>
      <c r="D884" s="306">
        <f t="shared" ca="1" si="385"/>
        <v>-0.36028696640476937</v>
      </c>
      <c r="E884" s="307">
        <f t="shared" ca="1" si="386"/>
        <v>-0.98196350666610854</v>
      </c>
      <c r="F884" s="304">
        <f t="shared" ca="1" si="387"/>
        <v>1.0459727656995434</v>
      </c>
      <c r="G884" s="306">
        <f t="shared" ca="1" si="388"/>
        <v>4.2050587861532511</v>
      </c>
      <c r="H884" s="307">
        <f t="shared" ca="1" si="389"/>
        <v>-103.03666056180089</v>
      </c>
      <c r="I884" s="304">
        <f t="shared" ca="1" si="390"/>
        <v>103.12243179407078</v>
      </c>
      <c r="J884" s="306">
        <f t="shared" ca="1" si="391"/>
        <v>368.11247718340587</v>
      </c>
      <c r="K884" s="307">
        <f t="shared" ca="1" si="392"/>
        <v>-11.093073871271153</v>
      </c>
      <c r="L884" s="304">
        <f t="shared" ca="1" si="377"/>
        <v>368.27958421017178</v>
      </c>
      <c r="M884" s="306">
        <f t="shared" ca="1" si="393"/>
        <v>-1.5300076744912701</v>
      </c>
      <c r="N884" s="304">
        <f t="shared" ca="1" si="394"/>
        <v>-87.662982370975641</v>
      </c>
      <c r="P884" s="310">
        <f t="shared" ca="1" si="395"/>
        <v>23</v>
      </c>
      <c r="Q884" s="304">
        <f t="shared" ca="1" si="396"/>
        <v>0</v>
      </c>
      <c r="R884" s="306">
        <f t="shared" ca="1" si="397"/>
        <v>0</v>
      </c>
      <c r="S884" s="307">
        <f t="shared" ca="1" si="398"/>
        <v>3.0118999999999994</v>
      </c>
      <c r="T884" s="304">
        <f t="shared" ca="1" si="378"/>
        <v>29.546738999999995</v>
      </c>
      <c r="U884" s="311">
        <f t="shared" ca="1" si="379"/>
        <v>0</v>
      </c>
      <c r="V884" s="306">
        <f t="shared" ca="1" si="380"/>
        <v>1.2263596556872796</v>
      </c>
      <c r="W884" s="304">
        <f t="shared" ca="1" si="381"/>
        <v>26.611374561582942</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0.96645506618269295</v>
      </c>
      <c r="AH884" s="304">
        <f t="shared" ca="1" si="405"/>
        <v>-8.8353853920356027</v>
      </c>
    </row>
    <row r="885" spans="1:34" x14ac:dyDescent="0.2">
      <c r="A885" s="347">
        <f t="shared" ca="1" si="383"/>
        <v>1E-4</v>
      </c>
      <c r="B885" s="304">
        <f t="shared" ca="1" si="384"/>
        <v>32.649700000001822</v>
      </c>
      <c r="D885" s="306">
        <f t="shared" ca="1" si="385"/>
        <v>-0.36028458839408356</v>
      </c>
      <c r="E885" s="307">
        <f t="shared" ca="1" si="386"/>
        <v>-0.98193772361772425</v>
      </c>
      <c r="F885" s="304">
        <f t="shared" ca="1" si="387"/>
        <v>1.045947741379966</v>
      </c>
      <c r="G885" s="306">
        <f t="shared" ca="1" si="388"/>
        <v>4.2050227576944117</v>
      </c>
      <c r="H885" s="307">
        <f t="shared" ca="1" si="389"/>
        <v>-103.03675875557325</v>
      </c>
      <c r="I885" s="304">
        <f t="shared" ca="1" si="390"/>
        <v>103.12252843703421</v>
      </c>
      <c r="J885" s="306">
        <f t="shared" ca="1" si="391"/>
        <v>368.11247718340587</v>
      </c>
      <c r="K885" s="307">
        <f t="shared" ca="1" si="392"/>
        <v>-11.103377542237022</v>
      </c>
      <c r="L885" s="304">
        <f t="shared" ca="1" si="377"/>
        <v>368.27989471453498</v>
      </c>
      <c r="M885" s="306">
        <f t="shared" ca="1" si="393"/>
        <v>-1.5300080624043111</v>
      </c>
      <c r="N885" s="304">
        <f t="shared" ca="1" si="394"/>
        <v>-87.663004596755712</v>
      </c>
      <c r="P885" s="310">
        <f t="shared" ca="1" si="395"/>
        <v>23</v>
      </c>
      <c r="Q885" s="304">
        <f t="shared" ca="1" si="396"/>
        <v>0</v>
      </c>
      <c r="R885" s="306">
        <f t="shared" ca="1" si="397"/>
        <v>0</v>
      </c>
      <c r="S885" s="307">
        <f t="shared" ca="1" si="398"/>
        <v>3.0118999999999994</v>
      </c>
      <c r="T885" s="304">
        <f t="shared" ca="1" si="378"/>
        <v>29.546738999999995</v>
      </c>
      <c r="U885" s="311">
        <f t="shared" ca="1" si="379"/>
        <v>0</v>
      </c>
      <c r="V885" s="306">
        <f t="shared" ca="1" si="380"/>
        <v>1.2263609192889575</v>
      </c>
      <c r="W885" s="304">
        <f t="shared" ca="1" si="381"/>
        <v>26.611451859781223</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0.96642955672632702</v>
      </c>
      <c r="AH885" s="304">
        <f t="shared" ca="1" si="405"/>
        <v>-8.8354110566695265</v>
      </c>
    </row>
    <row r="886" spans="1:34" x14ac:dyDescent="0.2">
      <c r="A886" s="347">
        <f t="shared" ca="1" si="383"/>
        <v>1E-4</v>
      </c>
      <c r="B886" s="304">
        <f t="shared" ca="1" si="384"/>
        <v>32.649800000001825</v>
      </c>
      <c r="D886" s="306">
        <f t="shared" ca="1" si="385"/>
        <v>-0.36028221038414554</v>
      </c>
      <c r="E886" s="307">
        <f t="shared" ca="1" si="386"/>
        <v>-0.98191194094042089</v>
      </c>
      <c r="F886" s="304">
        <f t="shared" ca="1" si="387"/>
        <v>1.0459227174512802</v>
      </c>
      <c r="G886" s="306">
        <f t="shared" ca="1" si="388"/>
        <v>4.2049867294733732</v>
      </c>
      <c r="H886" s="307">
        <f t="shared" ca="1" si="389"/>
        <v>-103.03685694676734</v>
      </c>
      <c r="I886" s="304">
        <f t="shared" ca="1" si="390"/>
        <v>103.12262507744673</v>
      </c>
      <c r="J886" s="306">
        <f t="shared" ca="1" si="391"/>
        <v>368.11247718340587</v>
      </c>
      <c r="K886" s="307">
        <f t="shared" ca="1" si="392"/>
        <v>-11.113681223022139</v>
      </c>
      <c r="L886" s="304">
        <f t="shared" ca="1" si="377"/>
        <v>368.2802055072068</v>
      </c>
      <c r="M886" s="306">
        <f t="shared" ca="1" si="393"/>
        <v>-1.5300084503133016</v>
      </c>
      <c r="N886" s="304">
        <f t="shared" ca="1" si="394"/>
        <v>-87.663026822303692</v>
      </c>
      <c r="P886" s="310">
        <f t="shared" ca="1" si="395"/>
        <v>23</v>
      </c>
      <c r="Q886" s="304">
        <f t="shared" ca="1" si="396"/>
        <v>0</v>
      </c>
      <c r="R886" s="306">
        <f t="shared" ca="1" si="397"/>
        <v>0</v>
      </c>
      <c r="S886" s="307">
        <f t="shared" ca="1" si="398"/>
        <v>3.0118999999999994</v>
      </c>
      <c r="T886" s="304">
        <f t="shared" ca="1" si="378"/>
        <v>29.546738999999995</v>
      </c>
      <c r="U886" s="311">
        <f t="shared" ca="1" si="379"/>
        <v>0</v>
      </c>
      <c r="V886" s="306">
        <f t="shared" ca="1" si="380"/>
        <v>1.2263621828931424</v>
      </c>
      <c r="W886" s="304">
        <f t="shared" ca="1" si="381"/>
        <v>26.611529156866876</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0.96640404763627785</v>
      </c>
      <c r="AH886" s="304">
        <f t="shared" ca="1" si="405"/>
        <v>-8.8354367209340374</v>
      </c>
    </row>
    <row r="887" spans="1:34" x14ac:dyDescent="0.2">
      <c r="A887" s="347">
        <f t="shared" ca="1" si="383"/>
        <v>1E-4</v>
      </c>
      <c r="B887" s="304">
        <f t="shared" ca="1" si="384"/>
        <v>32.649900000001828</v>
      </c>
      <c r="D887" s="306">
        <f t="shared" ca="1" si="385"/>
        <v>-0.3602798323749542</v>
      </c>
      <c r="E887" s="307">
        <f t="shared" ca="1" si="386"/>
        <v>-0.9818861586341967</v>
      </c>
      <c r="F887" s="304">
        <f t="shared" ca="1" si="387"/>
        <v>1.0458976939134841</v>
      </c>
      <c r="G887" s="306">
        <f t="shared" ca="1" si="388"/>
        <v>4.2049507014901355</v>
      </c>
      <c r="H887" s="307">
        <f t="shared" ca="1" si="389"/>
        <v>-103.03695513538321</v>
      </c>
      <c r="I887" s="304">
        <f t="shared" ca="1" si="390"/>
        <v>103.12272171530839</v>
      </c>
      <c r="J887" s="306">
        <f t="shared" ca="1" si="391"/>
        <v>368.11247718340587</v>
      </c>
      <c r="K887" s="307">
        <f t="shared" ca="1" si="392"/>
        <v>-11.123984913626247</v>
      </c>
      <c r="L887" s="304">
        <f t="shared" ca="1" si="377"/>
        <v>368.28051658818731</v>
      </c>
      <c r="M887" s="306">
        <f t="shared" ca="1" si="393"/>
        <v>-1.5300088382182415</v>
      </c>
      <c r="N887" s="304">
        <f t="shared" ca="1" si="394"/>
        <v>-87.663049047619609</v>
      </c>
      <c r="P887" s="310">
        <f t="shared" ca="1" si="395"/>
        <v>23</v>
      </c>
      <c r="Q887" s="304">
        <f t="shared" ca="1" si="396"/>
        <v>0</v>
      </c>
      <c r="R887" s="306">
        <f t="shared" ca="1" si="397"/>
        <v>0</v>
      </c>
      <c r="S887" s="307">
        <f t="shared" ca="1" si="398"/>
        <v>3.0118999999999994</v>
      </c>
      <c r="T887" s="304">
        <f t="shared" ca="1" si="378"/>
        <v>29.546738999999995</v>
      </c>
      <c r="U887" s="311">
        <f t="shared" ca="1" si="379"/>
        <v>0</v>
      </c>
      <c r="V887" s="306">
        <f t="shared" ca="1" si="380"/>
        <v>1.2263634464998341</v>
      </c>
      <c r="W887" s="304">
        <f t="shared" ca="1" si="381"/>
        <v>26.611606452839911</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0.96637853891254544</v>
      </c>
      <c r="AH887" s="304">
        <f t="shared" ca="1" si="405"/>
        <v>-8.8354623848291389</v>
      </c>
    </row>
    <row r="888" spans="1:34" x14ac:dyDescent="0.2">
      <c r="A888" s="347">
        <f t="shared" ca="1" si="383"/>
        <v>1E-4</v>
      </c>
      <c r="B888" s="304">
        <f t="shared" ca="1" si="384"/>
        <v>32.650000000001832</v>
      </c>
      <c r="D888" s="306">
        <f t="shared" ca="1" si="385"/>
        <v>-0.36027745436651032</v>
      </c>
      <c r="E888" s="307">
        <f t="shared" ca="1" si="386"/>
        <v>-0.98186037669904991</v>
      </c>
      <c r="F888" s="304">
        <f t="shared" ca="1" si="387"/>
        <v>1.0458726707665771</v>
      </c>
      <c r="G888" s="306">
        <f t="shared" ca="1" si="388"/>
        <v>4.2049146737446987</v>
      </c>
      <c r="H888" s="307">
        <f t="shared" ca="1" si="389"/>
        <v>-103.03705332142088</v>
      </c>
      <c r="I888" s="304">
        <f t="shared" ca="1" si="390"/>
        <v>103.1228183506192</v>
      </c>
      <c r="J888" s="306">
        <f t="shared" ca="1" si="391"/>
        <v>368.11247718340587</v>
      </c>
      <c r="K888" s="307">
        <f t="shared" ca="1" si="392"/>
        <v>-11.134288614049087</v>
      </c>
      <c r="L888" s="304">
        <f t="shared" ca="1" si="377"/>
        <v>368.28082795747656</v>
      </c>
      <c r="M888" s="306">
        <f t="shared" ca="1" si="393"/>
        <v>-1.5300092261191309</v>
      </c>
      <c r="N888" s="304">
        <f t="shared" ca="1" si="394"/>
        <v>-87.663071272703448</v>
      </c>
      <c r="P888" s="310">
        <f t="shared" ca="1" si="395"/>
        <v>23</v>
      </c>
      <c r="Q888" s="304">
        <f t="shared" ca="1" si="396"/>
        <v>0</v>
      </c>
      <c r="R888" s="306">
        <f t="shared" ca="1" si="397"/>
        <v>0</v>
      </c>
      <c r="S888" s="307">
        <f t="shared" ca="1" si="398"/>
        <v>3.0118999999999994</v>
      </c>
      <c r="T888" s="304">
        <f t="shared" ca="1" si="378"/>
        <v>29.546738999999995</v>
      </c>
      <c r="U888" s="311">
        <f t="shared" ca="1" si="379"/>
        <v>0</v>
      </c>
      <c r="V888" s="306">
        <f t="shared" ca="1" si="380"/>
        <v>1.2263647101090325</v>
      </c>
      <c r="W888" s="304">
        <f t="shared" ca="1" si="381"/>
        <v>26.611683747700329</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0.96635303055512445</v>
      </c>
      <c r="AH888" s="304">
        <f t="shared" ca="1" si="405"/>
        <v>-8.835488048354831</v>
      </c>
    </row>
    <row r="889" spans="1:34" x14ac:dyDescent="0.2">
      <c r="A889" s="347">
        <f t="shared" ca="1" si="383"/>
        <v>1E-4</v>
      </c>
      <c r="B889" s="304">
        <f t="shared" ca="1" si="384"/>
        <v>32.650100000001835</v>
      </c>
      <c r="D889" s="306">
        <f t="shared" ca="1" si="385"/>
        <v>-0.36027507635881473</v>
      </c>
      <c r="E889" s="307">
        <f t="shared" ca="1" si="386"/>
        <v>-0.98183459513497695</v>
      </c>
      <c r="F889" s="304">
        <f t="shared" ca="1" si="387"/>
        <v>1.045847648010557</v>
      </c>
      <c r="G889" s="306">
        <f t="shared" ca="1" si="388"/>
        <v>4.2048786462370629</v>
      </c>
      <c r="H889" s="307">
        <f t="shared" ca="1" si="389"/>
        <v>-103.0371515048804</v>
      </c>
      <c r="I889" s="304">
        <f t="shared" ca="1" si="390"/>
        <v>103.12291498337922</v>
      </c>
      <c r="J889" s="306">
        <f t="shared" ca="1" si="391"/>
        <v>368.11247718340587</v>
      </c>
      <c r="K889" s="307">
        <f t="shared" ca="1" si="392"/>
        <v>-11.144592324290402</v>
      </c>
      <c r="L889" s="304">
        <f t="shared" ca="1" si="377"/>
        <v>368.28113961507472</v>
      </c>
      <c r="M889" s="306">
        <f t="shared" ca="1" si="393"/>
        <v>-1.5300096140159698</v>
      </c>
      <c r="N889" s="304">
        <f t="shared" ca="1" si="394"/>
        <v>-87.663093497555195</v>
      </c>
      <c r="P889" s="310">
        <f t="shared" ca="1" si="395"/>
        <v>23</v>
      </c>
      <c r="Q889" s="304">
        <f t="shared" ca="1" si="396"/>
        <v>0</v>
      </c>
      <c r="R889" s="306">
        <f t="shared" ca="1" si="397"/>
        <v>0</v>
      </c>
      <c r="S889" s="307">
        <f t="shared" ca="1" si="398"/>
        <v>3.0118999999999994</v>
      </c>
      <c r="T889" s="304">
        <f t="shared" ca="1" si="378"/>
        <v>29.546738999999995</v>
      </c>
      <c r="U889" s="311">
        <f t="shared" ca="1" si="379"/>
        <v>0</v>
      </c>
      <c r="V889" s="306">
        <f t="shared" ca="1" si="380"/>
        <v>1.2263659737207377</v>
      </c>
      <c r="W889" s="304">
        <f t="shared" ca="1" si="381"/>
        <v>26.611761041448151</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0.96632752256401488</v>
      </c>
      <c r="AH889" s="304">
        <f t="shared" ca="1" si="405"/>
        <v>-8.8355137115111173</v>
      </c>
    </row>
    <row r="890" spans="1:34" x14ac:dyDescent="0.2">
      <c r="A890" s="347">
        <f t="shared" ca="1" si="383"/>
        <v>1E-4</v>
      </c>
      <c r="B890" s="304">
        <f t="shared" ca="1" si="384"/>
        <v>32.650200000001838</v>
      </c>
      <c r="D890" s="306">
        <f t="shared" ca="1" si="385"/>
        <v>-0.36027269835186848</v>
      </c>
      <c r="E890" s="307">
        <f t="shared" ca="1" si="386"/>
        <v>-0.98180881394197428</v>
      </c>
      <c r="F890" s="304">
        <f t="shared" ca="1" si="387"/>
        <v>1.0458226256454211</v>
      </c>
      <c r="G890" s="306">
        <f t="shared" ca="1" si="388"/>
        <v>4.2048426189672279</v>
      </c>
      <c r="H890" s="307">
        <f t="shared" ca="1" si="389"/>
        <v>-103.03724968576179</v>
      </c>
      <c r="I890" s="304">
        <f t="shared" ca="1" si="390"/>
        <v>103.12301161358846</v>
      </c>
      <c r="J890" s="306">
        <f t="shared" ca="1" si="391"/>
        <v>368.11247718340587</v>
      </c>
      <c r="K890" s="307">
        <f t="shared" ca="1" si="392"/>
        <v>-11.154896044349934</v>
      </c>
      <c r="L890" s="304">
        <f t="shared" ca="1" si="377"/>
        <v>368.28145156098179</v>
      </c>
      <c r="M890" s="306">
        <f t="shared" ca="1" si="393"/>
        <v>-1.5300100019087581</v>
      </c>
      <c r="N890" s="304">
        <f t="shared" ca="1" si="394"/>
        <v>-87.663115722174865</v>
      </c>
      <c r="P890" s="310">
        <f t="shared" ca="1" si="395"/>
        <v>23</v>
      </c>
      <c r="Q890" s="304">
        <f t="shared" ca="1" si="396"/>
        <v>0</v>
      </c>
      <c r="R890" s="306">
        <f t="shared" ca="1" si="397"/>
        <v>0</v>
      </c>
      <c r="S890" s="307">
        <f t="shared" ca="1" si="398"/>
        <v>3.0118999999999994</v>
      </c>
      <c r="T890" s="304">
        <f t="shared" ca="1" si="378"/>
        <v>29.546738999999995</v>
      </c>
      <c r="U890" s="311">
        <f t="shared" ca="1" si="379"/>
        <v>0</v>
      </c>
      <c r="V890" s="306">
        <f t="shared" ca="1" si="380"/>
        <v>1.2263672373349501</v>
      </c>
      <c r="W890" s="304">
        <f t="shared" ca="1" si="381"/>
        <v>26.611838334083391</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0.96630201493921142</v>
      </c>
      <c r="AH890" s="304">
        <f t="shared" ca="1" si="405"/>
        <v>-8.8355393742980031</v>
      </c>
    </row>
    <row r="891" spans="1:34" x14ac:dyDescent="0.2">
      <c r="A891" s="347">
        <f t="shared" ca="1" si="383"/>
        <v>1E-4</v>
      </c>
      <c r="B891" s="304">
        <f t="shared" ca="1" si="384"/>
        <v>32.650300000001842</v>
      </c>
      <c r="D891" s="306">
        <f t="shared" ca="1" si="385"/>
        <v>-0.36027032034567247</v>
      </c>
      <c r="E891" s="307">
        <f t="shared" ca="1" si="386"/>
        <v>-0.98178303312003479</v>
      </c>
      <c r="F891" s="304">
        <f t="shared" ca="1" si="387"/>
        <v>1.0457976036711638</v>
      </c>
      <c r="G891" s="306">
        <f t="shared" ca="1" si="388"/>
        <v>4.2048065919351929</v>
      </c>
      <c r="H891" s="307">
        <f t="shared" ca="1" si="389"/>
        <v>-103.03734786406511</v>
      </c>
      <c r="I891" s="304">
        <f t="shared" ca="1" si="390"/>
        <v>103.12310824124701</v>
      </c>
      <c r="J891" s="306">
        <f t="shared" ca="1" si="391"/>
        <v>368.11247718340587</v>
      </c>
      <c r="K891" s="307">
        <f t="shared" ca="1" si="392"/>
        <v>-11.165199774227426</v>
      </c>
      <c r="L891" s="304">
        <f t="shared" ca="1" si="377"/>
        <v>368.28176379519789</v>
      </c>
      <c r="M891" s="306">
        <f t="shared" ca="1" si="393"/>
        <v>-1.5300103897974962</v>
      </c>
      <c r="N891" s="304">
        <f t="shared" ca="1" si="394"/>
        <v>-87.663137946562486</v>
      </c>
      <c r="P891" s="310">
        <f t="shared" ca="1" si="395"/>
        <v>23</v>
      </c>
      <c r="Q891" s="304">
        <f t="shared" ca="1" si="396"/>
        <v>0</v>
      </c>
      <c r="R891" s="306">
        <f t="shared" ca="1" si="397"/>
        <v>0</v>
      </c>
      <c r="S891" s="307">
        <f t="shared" ca="1" si="398"/>
        <v>3.0118999999999994</v>
      </c>
      <c r="T891" s="304">
        <f t="shared" ca="1" si="378"/>
        <v>29.546738999999995</v>
      </c>
      <c r="U891" s="311">
        <f t="shared" ca="1" si="379"/>
        <v>0</v>
      </c>
      <c r="V891" s="306">
        <f t="shared" ca="1" si="380"/>
        <v>1.2263685009516685</v>
      </c>
      <c r="W891" s="304">
        <f t="shared" ca="1" si="381"/>
        <v>26.611915625606056</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0.96627650768070694</v>
      </c>
      <c r="AH891" s="304">
        <f t="shared" ca="1" si="405"/>
        <v>-8.8355650367154936</v>
      </c>
    </row>
    <row r="892" spans="1:34" x14ac:dyDescent="0.2">
      <c r="A892" s="347">
        <f t="shared" ca="1" si="383"/>
        <v>1E-4</v>
      </c>
      <c r="B892" s="304">
        <f t="shared" ca="1" si="384"/>
        <v>32.650400000001845</v>
      </c>
      <c r="D892" s="306">
        <f t="shared" ca="1" si="385"/>
        <v>-0.36026794234022552</v>
      </c>
      <c r="E892" s="307">
        <f t="shared" ca="1" si="386"/>
        <v>-0.98175725266915848</v>
      </c>
      <c r="F892" s="304">
        <f t="shared" ca="1" si="387"/>
        <v>1.0457725820877855</v>
      </c>
      <c r="G892" s="306">
        <f t="shared" ca="1" si="388"/>
        <v>4.2047705651409588</v>
      </c>
      <c r="H892" s="307">
        <f t="shared" ca="1" si="389"/>
        <v>-103.03744603979038</v>
      </c>
      <c r="I892" s="304">
        <f t="shared" ca="1" si="390"/>
        <v>103.12320486635483</v>
      </c>
      <c r="J892" s="306">
        <f t="shared" ca="1" si="391"/>
        <v>368.11247718340587</v>
      </c>
      <c r="K892" s="307">
        <f t="shared" ca="1" si="392"/>
        <v>-11.175503513922619</v>
      </c>
      <c r="L892" s="304">
        <f t="shared" ca="1" si="377"/>
        <v>368.28207631772307</v>
      </c>
      <c r="M892" s="306">
        <f t="shared" ca="1" si="393"/>
        <v>-1.5300107776821839</v>
      </c>
      <c r="N892" s="304">
        <f t="shared" ca="1" si="394"/>
        <v>-87.663160170718015</v>
      </c>
      <c r="P892" s="310">
        <f t="shared" ca="1" si="395"/>
        <v>23</v>
      </c>
      <c r="Q892" s="304">
        <f t="shared" ca="1" si="396"/>
        <v>0</v>
      </c>
      <c r="R892" s="306">
        <f t="shared" ca="1" si="397"/>
        <v>0</v>
      </c>
      <c r="S892" s="307">
        <f t="shared" ca="1" si="398"/>
        <v>3.0118999999999994</v>
      </c>
      <c r="T892" s="304">
        <f t="shared" ca="1" si="378"/>
        <v>29.546738999999995</v>
      </c>
      <c r="U892" s="311">
        <f t="shared" ca="1" si="379"/>
        <v>0</v>
      </c>
      <c r="V892" s="306">
        <f t="shared" ca="1" si="380"/>
        <v>1.2263697645708942</v>
      </c>
      <c r="W892" s="304">
        <f t="shared" ca="1" si="381"/>
        <v>26.611992916016138</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0.96625100078850146</v>
      </c>
      <c r="AH892" s="304">
        <f t="shared" ca="1" si="405"/>
        <v>-8.8355906987635908</v>
      </c>
    </row>
    <row r="893" spans="1:34" x14ac:dyDescent="0.2">
      <c r="A893" s="347">
        <f t="shared" ca="1" si="383"/>
        <v>1E-4</v>
      </c>
      <c r="B893" s="304">
        <f t="shared" ca="1" si="384"/>
        <v>32.650500000001848</v>
      </c>
      <c r="D893" s="306">
        <f t="shared" ca="1" si="385"/>
        <v>-0.36026556433552842</v>
      </c>
      <c r="E893" s="307">
        <f t="shared" ca="1" si="386"/>
        <v>-0.98173147258934357</v>
      </c>
      <c r="F893" s="304">
        <f t="shared" ca="1" si="387"/>
        <v>1.0457475608952851</v>
      </c>
      <c r="G893" s="306">
        <f t="shared" ca="1" si="388"/>
        <v>4.2047345385845256</v>
      </c>
      <c r="H893" s="307">
        <f t="shared" ca="1" si="389"/>
        <v>-103.03754421293765</v>
      </c>
      <c r="I893" s="304">
        <f t="shared" ca="1" si="390"/>
        <v>103.12330148891203</v>
      </c>
      <c r="J893" s="306">
        <f t="shared" ca="1" si="391"/>
        <v>368.11247718340587</v>
      </c>
      <c r="K893" s="307">
        <f t="shared" ca="1" si="392"/>
        <v>-11.185807263435256</v>
      </c>
      <c r="L893" s="304">
        <f t="shared" ca="1" si="377"/>
        <v>368.2823891285575</v>
      </c>
      <c r="M893" s="306">
        <f t="shared" ca="1" si="393"/>
        <v>-1.5300111655628212</v>
      </c>
      <c r="N893" s="304">
        <f t="shared" ca="1" si="394"/>
        <v>-87.663182394641495</v>
      </c>
      <c r="P893" s="310">
        <f t="shared" ca="1" si="395"/>
        <v>23</v>
      </c>
      <c r="Q893" s="304">
        <f t="shared" ca="1" si="396"/>
        <v>0</v>
      </c>
      <c r="R893" s="306">
        <f t="shared" ca="1" si="397"/>
        <v>0</v>
      </c>
      <c r="S893" s="307">
        <f t="shared" ca="1" si="398"/>
        <v>3.0118999999999994</v>
      </c>
      <c r="T893" s="304">
        <f t="shared" ca="1" si="378"/>
        <v>29.546738999999995</v>
      </c>
      <c r="U893" s="311">
        <f t="shared" ca="1" si="379"/>
        <v>0</v>
      </c>
      <c r="V893" s="306">
        <f t="shared" ca="1" si="380"/>
        <v>1.2263710281926266</v>
      </c>
      <c r="W893" s="304">
        <f t="shared" ca="1" si="381"/>
        <v>26.612070205313692</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0.96622549426259496</v>
      </c>
      <c r="AH893" s="304">
        <f t="shared" ca="1" si="405"/>
        <v>-8.8356163604422928</v>
      </c>
    </row>
    <row r="894" spans="1:34" x14ac:dyDescent="0.2">
      <c r="A894" s="347">
        <f t="shared" ca="1" si="383"/>
        <v>1E-4</v>
      </c>
      <c r="B894" s="304">
        <f t="shared" ca="1" si="384"/>
        <v>32.650600000001852</v>
      </c>
      <c r="D894" s="306">
        <f t="shared" ca="1" si="385"/>
        <v>-0.36026318633158255</v>
      </c>
      <c r="E894" s="307">
        <f t="shared" ca="1" si="386"/>
        <v>-0.98170569288057763</v>
      </c>
      <c r="F894" s="304">
        <f t="shared" ca="1" si="387"/>
        <v>1.0457225400936521</v>
      </c>
      <c r="G894" s="306">
        <f t="shared" ca="1" si="388"/>
        <v>4.2046985122658924</v>
      </c>
      <c r="H894" s="307">
        <f t="shared" ca="1" si="389"/>
        <v>-103.03764238350693</v>
      </c>
      <c r="I894" s="304">
        <f t="shared" ca="1" si="390"/>
        <v>103.12339810891861</v>
      </c>
      <c r="J894" s="306">
        <f t="shared" ca="1" si="391"/>
        <v>368.11247718340587</v>
      </c>
      <c r="K894" s="307">
        <f t="shared" ca="1" si="392"/>
        <v>-11.196111022765079</v>
      </c>
      <c r="L894" s="304">
        <f t="shared" ca="1" si="377"/>
        <v>368.28270222770118</v>
      </c>
      <c r="M894" s="306">
        <f t="shared" ca="1" si="393"/>
        <v>-1.5300115534394085</v>
      </c>
      <c r="N894" s="304">
        <f t="shared" ca="1" si="394"/>
        <v>-87.663204618332927</v>
      </c>
      <c r="P894" s="310">
        <f t="shared" ca="1" si="395"/>
        <v>23</v>
      </c>
      <c r="Q894" s="304">
        <f t="shared" ca="1" si="396"/>
        <v>0</v>
      </c>
      <c r="R894" s="306">
        <f t="shared" ca="1" si="397"/>
        <v>0</v>
      </c>
      <c r="S894" s="307">
        <f t="shared" ca="1" si="398"/>
        <v>3.0118999999999994</v>
      </c>
      <c r="T894" s="304">
        <f t="shared" ca="1" si="378"/>
        <v>29.546738999999995</v>
      </c>
      <c r="U894" s="311">
        <f t="shared" ca="1" si="379"/>
        <v>0</v>
      </c>
      <c r="V894" s="306">
        <f t="shared" ca="1" si="380"/>
        <v>1.2263722918168656</v>
      </c>
      <c r="W894" s="304">
        <f t="shared" ca="1" si="381"/>
        <v>26.6121474934987</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0.96619998810297325</v>
      </c>
      <c r="AH894" s="304">
        <f t="shared" ca="1" si="405"/>
        <v>-8.8356420217516174</v>
      </c>
    </row>
    <row r="895" spans="1:34" x14ac:dyDescent="0.2">
      <c r="A895" s="347">
        <f t="shared" ca="1" si="383"/>
        <v>1E-4</v>
      </c>
      <c r="B895" s="304">
        <f t="shared" ca="1" si="384"/>
        <v>32.650700000001855</v>
      </c>
      <c r="D895" s="306">
        <f t="shared" ca="1" si="385"/>
        <v>-0.36026080832838647</v>
      </c>
      <c r="E895" s="307">
        <f t="shared" ca="1" si="386"/>
        <v>-0.98167991354286066</v>
      </c>
      <c r="F895" s="304">
        <f t="shared" ca="1" si="387"/>
        <v>1.0456975196828864</v>
      </c>
      <c r="G895" s="306">
        <f t="shared" ca="1" si="388"/>
        <v>4.2046624861850592</v>
      </c>
      <c r="H895" s="307">
        <f t="shared" ca="1" si="389"/>
        <v>-103.03774055149829</v>
      </c>
      <c r="I895" s="304">
        <f t="shared" ca="1" si="390"/>
        <v>103.12349472637459</v>
      </c>
      <c r="J895" s="306">
        <f t="shared" ca="1" si="391"/>
        <v>368.11247718340587</v>
      </c>
      <c r="K895" s="307">
        <f t="shared" ca="1" si="392"/>
        <v>-11.206414791911829</v>
      </c>
      <c r="L895" s="304">
        <f t="shared" ca="1" si="377"/>
        <v>368.28301561515417</v>
      </c>
      <c r="M895" s="306">
        <f t="shared" ca="1" si="393"/>
        <v>-1.5300119413119455</v>
      </c>
      <c r="N895" s="304">
        <f t="shared" ca="1" si="394"/>
        <v>-87.66322684179228</v>
      </c>
      <c r="P895" s="310">
        <f t="shared" ca="1" si="395"/>
        <v>23</v>
      </c>
      <c r="Q895" s="304">
        <f t="shared" ca="1" si="396"/>
        <v>0</v>
      </c>
      <c r="R895" s="306">
        <f t="shared" ca="1" si="397"/>
        <v>0</v>
      </c>
      <c r="S895" s="307">
        <f t="shared" ca="1" si="398"/>
        <v>3.0118999999999994</v>
      </c>
      <c r="T895" s="304">
        <f t="shared" ca="1" si="378"/>
        <v>29.546738999999995</v>
      </c>
      <c r="U895" s="311">
        <f t="shared" ca="1" si="379"/>
        <v>0</v>
      </c>
      <c r="V895" s="306">
        <f t="shared" ca="1" si="380"/>
        <v>1.2263735554436115</v>
      </c>
      <c r="W895" s="304">
        <f t="shared" ca="1" si="381"/>
        <v>26.612224780571168</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0.96617448230963809</v>
      </c>
      <c r="AH895" s="304">
        <f t="shared" ca="1" si="405"/>
        <v>-8.8356676826915592</v>
      </c>
    </row>
    <row r="896" spans="1:34" x14ac:dyDescent="0.2">
      <c r="A896" s="347">
        <f t="shared" ca="1" si="383"/>
        <v>1E-4</v>
      </c>
      <c r="B896" s="304">
        <f t="shared" ca="1" si="384"/>
        <v>32.650800000001858</v>
      </c>
      <c r="D896" s="306">
        <f t="shared" ca="1" si="385"/>
        <v>-0.3602584303259429</v>
      </c>
      <c r="E896" s="307">
        <f t="shared" ca="1" si="386"/>
        <v>-0.98165413457619621</v>
      </c>
      <c r="F896" s="304">
        <f t="shared" ca="1" si="387"/>
        <v>1.0456724996629934</v>
      </c>
      <c r="G896" s="306">
        <f t="shared" ca="1" si="388"/>
        <v>4.2046264603420269</v>
      </c>
      <c r="H896" s="307">
        <f t="shared" ca="1" si="389"/>
        <v>-103.03783871691175</v>
      </c>
      <c r="I896" s="304">
        <f t="shared" ca="1" si="390"/>
        <v>103.12359134128003</v>
      </c>
      <c r="J896" s="306">
        <f t="shared" ca="1" si="391"/>
        <v>368.11247718340587</v>
      </c>
      <c r="K896" s="307">
        <f t="shared" ca="1" si="392"/>
        <v>-11.216718570875249</v>
      </c>
      <c r="L896" s="304">
        <f t="shared" ca="1" si="377"/>
        <v>368.28332929091664</v>
      </c>
      <c r="M896" s="306">
        <f t="shared" ca="1" si="393"/>
        <v>-1.5300123291804326</v>
      </c>
      <c r="N896" s="304">
        <f t="shared" ca="1" si="394"/>
        <v>-87.663249065019599</v>
      </c>
      <c r="P896" s="310">
        <f t="shared" ca="1" si="395"/>
        <v>23</v>
      </c>
      <c r="Q896" s="304">
        <f t="shared" ca="1" si="396"/>
        <v>0</v>
      </c>
      <c r="R896" s="306">
        <f t="shared" ca="1" si="397"/>
        <v>0</v>
      </c>
      <c r="S896" s="307">
        <f t="shared" ca="1" si="398"/>
        <v>3.0118999999999994</v>
      </c>
      <c r="T896" s="304">
        <f t="shared" ca="1" si="378"/>
        <v>29.546738999999995</v>
      </c>
      <c r="U896" s="311">
        <f t="shared" ca="1" si="379"/>
        <v>0</v>
      </c>
      <c r="V896" s="306">
        <f t="shared" ca="1" si="380"/>
        <v>1.2263748190728636</v>
      </c>
      <c r="W896" s="304">
        <f t="shared" ca="1" si="381"/>
        <v>26.612302066531111</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0.96614897688259127</v>
      </c>
      <c r="AH896" s="304">
        <f t="shared" ca="1" si="405"/>
        <v>-8.8356933432621183</v>
      </c>
    </row>
    <row r="897" spans="1:34" x14ac:dyDescent="0.2">
      <c r="A897" s="347">
        <f t="shared" ca="1" si="383"/>
        <v>1E-4</v>
      </c>
      <c r="B897" s="304">
        <f t="shared" ca="1" si="384"/>
        <v>32.650900000001862</v>
      </c>
      <c r="D897" s="306">
        <f t="shared" ca="1" si="385"/>
        <v>-0.36025605232424895</v>
      </c>
      <c r="E897" s="307">
        <f t="shared" ca="1" si="386"/>
        <v>-0.98162835598057363</v>
      </c>
      <c r="F897" s="304">
        <f t="shared" ca="1" si="387"/>
        <v>1.0456474800339624</v>
      </c>
      <c r="G897" s="306">
        <f t="shared" ca="1" si="388"/>
        <v>4.2045904347367946</v>
      </c>
      <c r="H897" s="307">
        <f t="shared" ca="1" si="389"/>
        <v>-103.03793687974735</v>
      </c>
      <c r="I897" s="304">
        <f t="shared" ca="1" si="390"/>
        <v>103.12368795363497</v>
      </c>
      <c r="J897" s="306">
        <f t="shared" ca="1" si="391"/>
        <v>368.11247718340587</v>
      </c>
      <c r="K897" s="307">
        <f t="shared" ca="1" si="392"/>
        <v>-11.227022359655082</v>
      </c>
      <c r="L897" s="304">
        <f t="shared" ca="1" si="377"/>
        <v>368.28364325498865</v>
      </c>
      <c r="M897" s="306">
        <f t="shared" ca="1" si="393"/>
        <v>-1.5300127170448694</v>
      </c>
      <c r="N897" s="304">
        <f t="shared" ca="1" si="394"/>
        <v>-87.663271288014855</v>
      </c>
      <c r="P897" s="310">
        <f t="shared" ca="1" si="395"/>
        <v>23</v>
      </c>
      <c r="Q897" s="304">
        <f t="shared" ca="1" si="396"/>
        <v>0</v>
      </c>
      <c r="R897" s="306">
        <f t="shared" ca="1" si="397"/>
        <v>0</v>
      </c>
      <c r="S897" s="307">
        <f t="shared" ca="1" si="398"/>
        <v>3.0118999999999994</v>
      </c>
      <c r="T897" s="304">
        <f t="shared" ca="1" si="378"/>
        <v>29.546738999999995</v>
      </c>
      <c r="U897" s="311">
        <f t="shared" ca="1" si="379"/>
        <v>0</v>
      </c>
      <c r="V897" s="306">
        <f t="shared" ca="1" si="380"/>
        <v>1.2263760827046222</v>
      </c>
      <c r="W897" s="304">
        <f t="shared" ca="1" si="381"/>
        <v>26.61237935137855</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0.96612347182182745</v>
      </c>
      <c r="AH897" s="304">
        <f t="shared" ca="1" si="405"/>
        <v>-8.8357190034633017</v>
      </c>
    </row>
    <row r="898" spans="1:34" x14ac:dyDescent="0.2">
      <c r="A898" s="347">
        <f t="shared" ca="1" si="383"/>
        <v>1E-4</v>
      </c>
      <c r="B898" s="304">
        <f t="shared" ca="1" si="384"/>
        <v>32.651000000001865</v>
      </c>
      <c r="D898" s="306">
        <f t="shared" ca="1" si="385"/>
        <v>-0.36025367432330957</v>
      </c>
      <c r="E898" s="307">
        <f t="shared" ca="1" si="386"/>
        <v>-0.98160257775599113</v>
      </c>
      <c r="F898" s="304">
        <f t="shared" ca="1" si="387"/>
        <v>1.045622460795794</v>
      </c>
      <c r="G898" s="306">
        <f t="shared" ca="1" si="388"/>
        <v>4.2045544093693623</v>
      </c>
      <c r="H898" s="307">
        <f t="shared" ca="1" si="389"/>
        <v>-103.03803504000513</v>
      </c>
      <c r="I898" s="304">
        <f t="shared" ca="1" si="390"/>
        <v>103.12378456343944</v>
      </c>
      <c r="J898" s="306">
        <f t="shared" ca="1" si="391"/>
        <v>368.11247718340587</v>
      </c>
      <c r="K898" s="307">
        <f t="shared" ca="1" si="392"/>
        <v>-11.23732615825107</v>
      </c>
      <c r="L898" s="304">
        <f t="shared" ca="1" si="377"/>
        <v>368.28395750737019</v>
      </c>
      <c r="M898" s="306">
        <f t="shared" ca="1" si="393"/>
        <v>-1.5300131049052565</v>
      </c>
      <c r="N898" s="304">
        <f t="shared" ca="1" si="394"/>
        <v>-87.663293510778075</v>
      </c>
      <c r="P898" s="310">
        <f t="shared" ca="1" si="395"/>
        <v>23</v>
      </c>
      <c r="Q898" s="304">
        <f t="shared" ca="1" si="396"/>
        <v>0</v>
      </c>
      <c r="R898" s="306">
        <f t="shared" ca="1" si="397"/>
        <v>0</v>
      </c>
      <c r="S898" s="307">
        <f t="shared" ca="1" si="398"/>
        <v>3.0118999999999994</v>
      </c>
      <c r="T898" s="304">
        <f t="shared" ca="1" si="378"/>
        <v>29.546738999999995</v>
      </c>
      <c r="U898" s="311">
        <f t="shared" ca="1" si="379"/>
        <v>0</v>
      </c>
      <c r="V898" s="306">
        <f t="shared" ca="1" si="380"/>
        <v>1.2263773463388881</v>
      </c>
      <c r="W898" s="304">
        <f t="shared" ca="1" si="381"/>
        <v>26.612456635113499</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0.96609796712733775</v>
      </c>
      <c r="AH898" s="304">
        <f t="shared" ca="1" si="405"/>
        <v>-8.8357446632951149</v>
      </c>
    </row>
    <row r="899" spans="1:34" x14ac:dyDescent="0.2">
      <c r="A899" s="347">
        <f t="shared" ca="1" si="383"/>
        <v>1E-4</v>
      </c>
      <c r="B899" s="304">
        <f t="shared" ca="1" si="384"/>
        <v>32.651100000001868</v>
      </c>
      <c r="D899" s="306">
        <f t="shared" ca="1" si="385"/>
        <v>-0.36025129632311975</v>
      </c>
      <c r="E899" s="307">
        <f t="shared" ca="1" si="386"/>
        <v>-0.9815767999024434</v>
      </c>
      <c r="F899" s="304">
        <f t="shared" ca="1" si="387"/>
        <v>1.0455974419484821</v>
      </c>
      <c r="G899" s="306">
        <f t="shared" ca="1" si="388"/>
        <v>4.20451838423973</v>
      </c>
      <c r="H899" s="307">
        <f t="shared" ca="1" si="389"/>
        <v>-103.03813319768511</v>
      </c>
      <c r="I899" s="304">
        <f t="shared" ca="1" si="390"/>
        <v>103.12388117069348</v>
      </c>
      <c r="J899" s="306">
        <f t="shared" ca="1" si="391"/>
        <v>368.11247718340587</v>
      </c>
      <c r="K899" s="307">
        <f t="shared" ca="1" si="392"/>
        <v>-11.247629966662956</v>
      </c>
      <c r="L899" s="304">
        <f t="shared" ca="1" si="377"/>
        <v>368.28427204806138</v>
      </c>
      <c r="M899" s="306">
        <f t="shared" ca="1" si="393"/>
        <v>-1.5300134927615934</v>
      </c>
      <c r="N899" s="304">
        <f t="shared" ca="1" si="394"/>
        <v>-87.663315733309233</v>
      </c>
      <c r="P899" s="310">
        <f t="shared" ca="1" si="395"/>
        <v>23</v>
      </c>
      <c r="Q899" s="304">
        <f t="shared" ca="1" si="396"/>
        <v>0</v>
      </c>
      <c r="R899" s="306">
        <f t="shared" ca="1" si="397"/>
        <v>0</v>
      </c>
      <c r="S899" s="307">
        <f t="shared" ca="1" si="398"/>
        <v>3.0118999999999994</v>
      </c>
      <c r="T899" s="304">
        <f t="shared" ca="1" si="378"/>
        <v>29.546738999999995</v>
      </c>
      <c r="U899" s="311">
        <f t="shared" ca="1" si="379"/>
        <v>0</v>
      </c>
      <c r="V899" s="306">
        <f t="shared" ca="1" si="380"/>
        <v>1.2263786099756602</v>
      </c>
      <c r="W899" s="304">
        <f t="shared" ca="1" si="381"/>
        <v>26.612533917735952</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0.96607246279911685</v>
      </c>
      <c r="AH899" s="304">
        <f t="shared" ca="1" si="405"/>
        <v>-8.835770322757563</v>
      </c>
    </row>
    <row r="900" spans="1:34" x14ac:dyDescent="0.2">
      <c r="A900" s="347">
        <f t="shared" ca="1" si="383"/>
        <v>1E-4</v>
      </c>
      <c r="B900" s="304">
        <f t="shared" ca="1" si="384"/>
        <v>32.651200000001872</v>
      </c>
      <c r="D900" s="306">
        <f t="shared" ca="1" si="385"/>
        <v>-0.360248918323686</v>
      </c>
      <c r="E900" s="307">
        <f t="shared" ca="1" si="386"/>
        <v>-0.98155102241992864</v>
      </c>
      <c r="F900" s="304">
        <f t="shared" ca="1" si="387"/>
        <v>1.0455724234920283</v>
      </c>
      <c r="G900" s="306">
        <f t="shared" ca="1" si="388"/>
        <v>4.2044823593478977</v>
      </c>
      <c r="H900" s="307">
        <f t="shared" ca="1" si="389"/>
        <v>-103.03823135278735</v>
      </c>
      <c r="I900" s="304">
        <f t="shared" ca="1" si="390"/>
        <v>103.12397777539711</v>
      </c>
      <c r="J900" s="306">
        <f t="shared" ca="1" si="391"/>
        <v>368.11247718340587</v>
      </c>
      <c r="K900" s="307">
        <f t="shared" ca="1" si="392"/>
        <v>-11.257933784890479</v>
      </c>
      <c r="L900" s="304">
        <f t="shared" ref="L900:L963" ca="1" si="406">SQRT(pos_x^2+pos_z^2)</f>
        <v>368.2845868770624</v>
      </c>
      <c r="M900" s="306">
        <f t="shared" ca="1" si="393"/>
        <v>-1.5300138806138806</v>
      </c>
      <c r="N900" s="304">
        <f t="shared" ca="1" si="394"/>
        <v>-87.663337955608355</v>
      </c>
      <c r="P900" s="310">
        <f t="shared" ca="1" si="395"/>
        <v>23</v>
      </c>
      <c r="Q900" s="304">
        <f t="shared" ca="1" si="396"/>
        <v>0</v>
      </c>
      <c r="R900" s="306">
        <f t="shared" ca="1" si="397"/>
        <v>0</v>
      </c>
      <c r="S900" s="307">
        <f t="shared" ca="1" si="398"/>
        <v>3.0118999999999994</v>
      </c>
      <c r="T900" s="304">
        <f t="shared" ref="T900:T963" ca="1" si="407">m*g</f>
        <v>29.546738999999995</v>
      </c>
      <c r="U900" s="311">
        <f t="shared" ref="U900:U963" ca="1" si="408">IF(pos_xz&lt;L_rampe,Poids*COS(Beta),0)</f>
        <v>0</v>
      </c>
      <c r="V900" s="306">
        <f t="shared" ref="V900:V963" ca="1" si="409">Rho_moyen*(20000-Alt_rampe-pos_z)/(20000+Alt_rampe+pos_z)</f>
        <v>1.2263798736149387</v>
      </c>
      <c r="W900" s="304">
        <f t="shared" ref="W900:W963" ca="1" si="410">1/2*Rho*Sref*Cx*vit_xz^2</f>
        <v>26.612611199245922</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0.96604695883717184</v>
      </c>
      <c r="AH900" s="304">
        <f t="shared" ca="1" si="405"/>
        <v>-8.8357959818506444</v>
      </c>
    </row>
    <row r="901" spans="1:34" x14ac:dyDescent="0.2">
      <c r="A901" s="347">
        <f t="shared" ref="A901:A964" ca="1" si="412">IF(B900+0.01&lt;=T_ini+ROUNDUP(Temps_fin_propu,0), 0.01, IF(K900&gt;0, 0.1, 0.0001))</f>
        <v>1E-4</v>
      </c>
      <c r="B901" s="304">
        <f t="shared" ref="B901:B964" ca="1" si="413">B900+pas</f>
        <v>32.651300000001875</v>
      </c>
      <c r="D901" s="306">
        <f t="shared" ref="D901:D964" ca="1" si="414">IF(AND(L900&lt;L_rampe,Poussee&lt;Poids*SIN(M900)),0,(-W900+Poussee)/m*COS(M900)-U900/m*SIN(M900))</f>
        <v>-0.36024654032500347</v>
      </c>
      <c r="E901" s="307">
        <f t="shared" ref="E901:E964" ca="1" si="415">IF(AND(L900&lt;L_rampe,Poussee&lt;Poids*SIN(M900)),0,(-W900+Poussee)/m*SIN(M900)+U900/m*COS(M900)-Poids/m)</f>
        <v>-0.98152524530844509</v>
      </c>
      <c r="F901" s="304">
        <f t="shared" ref="F901:F964" ca="1" si="416">SQRT(acc_x^2+acc_z^2)</f>
        <v>1.0455474054264291</v>
      </c>
      <c r="G901" s="306">
        <f t="shared" ref="G901:G964" ca="1" si="417">G900+acc_x*pas</f>
        <v>4.2044463346938654</v>
      </c>
      <c r="H901" s="307">
        <f t="shared" ref="H901:H964" ca="1" si="418">H900+acc_z*pas</f>
        <v>-103.03832950531188</v>
      </c>
      <c r="I901" s="304">
        <f t="shared" ref="I901:I964" ca="1" si="419">SQRT(vit_x^2+vit_z^2)</f>
        <v>103.12407437755039</v>
      </c>
      <c r="J901" s="306">
        <f t="shared" ref="J901:J964" ca="1" si="420">J900+0.5*(vit_x+G900)*pas*(K900&gt;=0)</f>
        <v>368.11247718340587</v>
      </c>
      <c r="K901" s="307">
        <f t="shared" ref="K901:K964" ca="1" si="421">K900+0.5*(vit_z+H900)*pas</f>
        <v>-11.268237612933385</v>
      </c>
      <c r="L901" s="304">
        <f t="shared" ca="1" si="406"/>
        <v>368.28490199437317</v>
      </c>
      <c r="M901" s="306">
        <f t="shared" ref="M901:M964" ca="1" si="422">IF(AND(L900&gt;L_rampe,G901&gt;0),ATAN2(G901,H901),$M$4)</f>
        <v>-1.5300142684621179</v>
      </c>
      <c r="N901" s="304">
        <f t="shared" ref="N901:N964" ca="1" si="423">DEGREES(Beta)</f>
        <v>-87.663360177675443</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3.0118999999999994</v>
      </c>
      <c r="T901" s="304">
        <f t="shared" ca="1" si="407"/>
        <v>29.546738999999995</v>
      </c>
      <c r="U901" s="311">
        <f t="shared" ca="1" si="408"/>
        <v>0</v>
      </c>
      <c r="V901" s="306">
        <f t="shared" ca="1" si="409"/>
        <v>1.2263811372567237</v>
      </c>
      <c r="W901" s="304">
        <f t="shared" ca="1" si="410"/>
        <v>26.612688479643424</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0.96602145524149208</v>
      </c>
      <c r="AH901" s="304">
        <f t="shared" ref="AH901:AH964" ca="1" si="434">IF(AND(L900&lt;L_rampe,Poussee&lt;Poids*SIN(M900)), g*SIN(M900), (-W900+Poussee)/m)</f>
        <v>-8.8358216405743644</v>
      </c>
    </row>
    <row r="902" spans="1:34" x14ac:dyDescent="0.2">
      <c r="A902" s="347">
        <f t="shared" ca="1" si="412"/>
        <v>1E-4</v>
      </c>
      <c r="B902" s="304">
        <f t="shared" ca="1" si="413"/>
        <v>32.651400000001878</v>
      </c>
      <c r="D902" s="306">
        <f t="shared" ca="1" si="414"/>
        <v>-0.36024416232707507</v>
      </c>
      <c r="E902" s="307">
        <f t="shared" ca="1" si="415"/>
        <v>-0.98149946856798742</v>
      </c>
      <c r="F902" s="304">
        <f t="shared" ca="1" si="416"/>
        <v>1.0455223877516817</v>
      </c>
      <c r="G902" s="306">
        <f t="shared" ca="1" si="417"/>
        <v>4.2044103102776331</v>
      </c>
      <c r="H902" s="307">
        <f t="shared" ca="1" si="418"/>
        <v>-103.03842765525873</v>
      </c>
      <c r="I902" s="304">
        <f t="shared" ca="1" si="419"/>
        <v>103.12417097715334</v>
      </c>
      <c r="J902" s="306">
        <f t="shared" ca="1" si="420"/>
        <v>368.11247718340587</v>
      </c>
      <c r="K902" s="307">
        <f t="shared" ca="1" si="421"/>
        <v>-11.278541450791414</v>
      </c>
      <c r="L902" s="304">
        <f t="shared" ca="1" si="406"/>
        <v>368.28521739999383</v>
      </c>
      <c r="M902" s="306">
        <f t="shared" ca="1" si="422"/>
        <v>-1.5300146563063055</v>
      </c>
      <c r="N902" s="304">
        <f t="shared" ca="1" si="423"/>
        <v>-87.66338239951051</v>
      </c>
      <c r="P902" s="310">
        <f t="shared" ca="1" si="424"/>
        <v>23</v>
      </c>
      <c r="Q902" s="304">
        <f t="shared" ca="1" si="425"/>
        <v>0</v>
      </c>
      <c r="R902" s="306">
        <f t="shared" ca="1" si="426"/>
        <v>0</v>
      </c>
      <c r="S902" s="307">
        <f t="shared" ca="1" si="427"/>
        <v>3.0118999999999994</v>
      </c>
      <c r="T902" s="304">
        <f t="shared" ca="1" si="407"/>
        <v>29.546738999999995</v>
      </c>
      <c r="U902" s="311">
        <f t="shared" ca="1" si="408"/>
        <v>0</v>
      </c>
      <c r="V902" s="306">
        <f t="shared" ca="1" si="409"/>
        <v>1.2263824009010154</v>
      </c>
      <c r="W902" s="304">
        <f t="shared" ca="1" si="410"/>
        <v>26.612765758928486</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0.96599595201207578</v>
      </c>
      <c r="AH902" s="304">
        <f t="shared" ca="1" si="434"/>
        <v>-8.8358472989287264</v>
      </c>
    </row>
    <row r="903" spans="1:34" x14ac:dyDescent="0.2">
      <c r="A903" s="347">
        <f t="shared" ca="1" si="412"/>
        <v>1E-4</v>
      </c>
      <c r="B903" s="304">
        <f t="shared" ca="1" si="413"/>
        <v>32.651500000001882</v>
      </c>
      <c r="D903" s="306">
        <f t="shared" ca="1" si="414"/>
        <v>-0.36024178432989978</v>
      </c>
      <c r="E903" s="307">
        <f t="shared" ca="1" si="415"/>
        <v>-0.98147369219854674</v>
      </c>
      <c r="F903" s="304">
        <f t="shared" ca="1" si="416"/>
        <v>1.0454973704677777</v>
      </c>
      <c r="G903" s="306">
        <f t="shared" ca="1" si="417"/>
        <v>4.2043742860991999</v>
      </c>
      <c r="H903" s="307">
        <f t="shared" ca="1" si="418"/>
        <v>-103.03852580262794</v>
      </c>
      <c r="I903" s="304">
        <f t="shared" ca="1" si="419"/>
        <v>103.12426757420602</v>
      </c>
      <c r="J903" s="306">
        <f t="shared" ca="1" si="420"/>
        <v>368.11247718340587</v>
      </c>
      <c r="K903" s="307">
        <f t="shared" ca="1" si="421"/>
        <v>-11.288845298464308</v>
      </c>
      <c r="L903" s="304">
        <f t="shared" ca="1" si="406"/>
        <v>368.28553309392453</v>
      </c>
      <c r="M903" s="306">
        <f t="shared" ca="1" si="422"/>
        <v>-1.5300150441464433</v>
      </c>
      <c r="N903" s="304">
        <f t="shared" ca="1" si="423"/>
        <v>-87.663404621113528</v>
      </c>
      <c r="P903" s="310">
        <f t="shared" ca="1" si="424"/>
        <v>23</v>
      </c>
      <c r="Q903" s="304">
        <f t="shared" ca="1" si="425"/>
        <v>0</v>
      </c>
      <c r="R903" s="306">
        <f t="shared" ca="1" si="426"/>
        <v>0</v>
      </c>
      <c r="S903" s="307">
        <f t="shared" ca="1" si="427"/>
        <v>3.0118999999999994</v>
      </c>
      <c r="T903" s="304">
        <f t="shared" ca="1" si="407"/>
        <v>29.546738999999995</v>
      </c>
      <c r="U903" s="311">
        <f t="shared" ca="1" si="408"/>
        <v>0</v>
      </c>
      <c r="V903" s="306">
        <f t="shared" ca="1" si="409"/>
        <v>1.226383664547813</v>
      </c>
      <c r="W903" s="304">
        <f t="shared" ca="1" si="410"/>
        <v>26.612843037101094</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0.96597044914891583</v>
      </c>
      <c r="AH903" s="304">
        <f t="shared" ca="1" si="434"/>
        <v>-8.8358729569137395</v>
      </c>
    </row>
    <row r="904" spans="1:34" x14ac:dyDescent="0.2">
      <c r="A904" s="347">
        <f t="shared" ca="1" si="412"/>
        <v>1E-4</v>
      </c>
      <c r="B904" s="304">
        <f t="shared" ca="1" si="413"/>
        <v>32.651600000001885</v>
      </c>
      <c r="D904" s="306">
        <f t="shared" ca="1" si="414"/>
        <v>-0.36023940633348034</v>
      </c>
      <c r="E904" s="307">
        <f t="shared" ca="1" si="415"/>
        <v>-0.98144791620012839</v>
      </c>
      <c r="F904" s="304">
        <f t="shared" ca="1" si="416"/>
        <v>1.0454723535747239</v>
      </c>
      <c r="G904" s="306">
        <f t="shared" ca="1" si="417"/>
        <v>4.2043382621585668</v>
      </c>
      <c r="H904" s="307">
        <f t="shared" ca="1" si="418"/>
        <v>-103.03862394741957</v>
      </c>
      <c r="I904" s="304">
        <f t="shared" ca="1" si="419"/>
        <v>103.12436416870842</v>
      </c>
      <c r="J904" s="306">
        <f t="shared" ca="1" si="420"/>
        <v>368.11247718340587</v>
      </c>
      <c r="K904" s="307">
        <f t="shared" ca="1" si="421"/>
        <v>-11.29914915595181</v>
      </c>
      <c r="L904" s="304">
        <f t="shared" ca="1" si="406"/>
        <v>368.28584907616522</v>
      </c>
      <c r="M904" s="306">
        <f t="shared" ca="1" si="422"/>
        <v>-1.5300154319825314</v>
      </c>
      <c r="N904" s="304">
        <f t="shared" ca="1" si="423"/>
        <v>-87.663426842484526</v>
      </c>
      <c r="P904" s="310">
        <f t="shared" ca="1" si="424"/>
        <v>23</v>
      </c>
      <c r="Q904" s="304">
        <f t="shared" ca="1" si="425"/>
        <v>0</v>
      </c>
      <c r="R904" s="306">
        <f t="shared" ca="1" si="426"/>
        <v>0</v>
      </c>
      <c r="S904" s="307">
        <f t="shared" ca="1" si="427"/>
        <v>3.0118999999999994</v>
      </c>
      <c r="T904" s="304">
        <f t="shared" ca="1" si="407"/>
        <v>29.546738999999995</v>
      </c>
      <c r="U904" s="311">
        <f t="shared" ca="1" si="408"/>
        <v>0</v>
      </c>
      <c r="V904" s="306">
        <f t="shared" ca="1" si="409"/>
        <v>1.2263849281971178</v>
      </c>
      <c r="W904" s="304">
        <f t="shared" ca="1" si="410"/>
        <v>26.612920314161276</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0.96594494665201225</v>
      </c>
      <c r="AH904" s="304">
        <f t="shared" ca="1" si="434"/>
        <v>-8.8358986145294001</v>
      </c>
    </row>
    <row r="905" spans="1:34" x14ac:dyDescent="0.2">
      <c r="A905" s="347">
        <f t="shared" ca="1" si="412"/>
        <v>1E-4</v>
      </c>
      <c r="B905" s="304">
        <f t="shared" ca="1" si="413"/>
        <v>32.651700000001888</v>
      </c>
      <c r="D905" s="306">
        <f t="shared" ca="1" si="414"/>
        <v>-0.36023702833781585</v>
      </c>
      <c r="E905" s="307">
        <f t="shared" ca="1" si="415"/>
        <v>-0.98142214057271993</v>
      </c>
      <c r="F905" s="304">
        <f t="shared" ca="1" si="416"/>
        <v>1.0454473370725088</v>
      </c>
      <c r="G905" s="306">
        <f t="shared" ca="1" si="417"/>
        <v>4.2043022384557327</v>
      </c>
      <c r="H905" s="307">
        <f t="shared" ca="1" si="418"/>
        <v>-103.03872208963362</v>
      </c>
      <c r="I905" s="304">
        <f t="shared" ca="1" si="419"/>
        <v>103.12446076066064</v>
      </c>
      <c r="J905" s="306">
        <f t="shared" ca="1" si="420"/>
        <v>368.11247718340587</v>
      </c>
      <c r="K905" s="307">
        <f t="shared" ca="1" si="421"/>
        <v>-11.309453023253662</v>
      </c>
      <c r="L905" s="304">
        <f t="shared" ca="1" si="406"/>
        <v>368.28616534671607</v>
      </c>
      <c r="M905" s="306">
        <f t="shared" ca="1" si="422"/>
        <v>-1.5300158198145701</v>
      </c>
      <c r="N905" s="304">
        <f t="shared" ca="1" si="423"/>
        <v>-87.663449063623503</v>
      </c>
      <c r="P905" s="310">
        <f t="shared" ca="1" si="424"/>
        <v>23</v>
      </c>
      <c r="Q905" s="304">
        <f t="shared" ca="1" si="425"/>
        <v>0</v>
      </c>
      <c r="R905" s="306">
        <f t="shared" ca="1" si="426"/>
        <v>0</v>
      </c>
      <c r="S905" s="307">
        <f t="shared" ca="1" si="427"/>
        <v>3.0118999999999994</v>
      </c>
      <c r="T905" s="304">
        <f t="shared" ca="1" si="407"/>
        <v>29.546738999999995</v>
      </c>
      <c r="U905" s="311">
        <f t="shared" ca="1" si="408"/>
        <v>0</v>
      </c>
      <c r="V905" s="306">
        <f t="shared" ca="1" si="409"/>
        <v>1.2263861918489283</v>
      </c>
      <c r="W905" s="304">
        <f t="shared" ca="1" si="410"/>
        <v>26.612997590109032</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0.96591944452135969</v>
      </c>
      <c r="AH905" s="304">
        <f t="shared" ca="1" si="434"/>
        <v>-8.8359242717757169</v>
      </c>
    </row>
    <row r="906" spans="1:34" x14ac:dyDescent="0.2">
      <c r="A906" s="347">
        <f t="shared" ca="1" si="412"/>
        <v>1E-4</v>
      </c>
      <c r="B906" s="304">
        <f t="shared" ca="1" si="413"/>
        <v>32.651800000001892</v>
      </c>
      <c r="D906" s="306">
        <f t="shared" ca="1" si="414"/>
        <v>-0.36023465034290492</v>
      </c>
      <c r="E906" s="307">
        <f t="shared" ca="1" si="415"/>
        <v>-0.9813963653163249</v>
      </c>
      <c r="F906" s="304">
        <f t="shared" ca="1" si="416"/>
        <v>1.045422320961136</v>
      </c>
      <c r="G906" s="306">
        <f t="shared" ca="1" si="417"/>
        <v>4.2042662149906986</v>
      </c>
      <c r="H906" s="307">
        <f t="shared" ca="1" si="418"/>
        <v>-103.03882022927016</v>
      </c>
      <c r="I906" s="304">
        <f t="shared" ca="1" si="419"/>
        <v>103.12455735006267</v>
      </c>
      <c r="J906" s="306">
        <f t="shared" ca="1" si="420"/>
        <v>368.11247718340587</v>
      </c>
      <c r="K906" s="307">
        <f t="shared" ca="1" si="421"/>
        <v>-11.319756900369606</v>
      </c>
      <c r="L906" s="304">
        <f t="shared" ca="1" si="406"/>
        <v>368.28648190557709</v>
      </c>
      <c r="M906" s="306">
        <f t="shared" ca="1" si="422"/>
        <v>-1.5300162076425592</v>
      </c>
      <c r="N906" s="304">
        <f t="shared" ca="1" si="423"/>
        <v>-87.663471284530459</v>
      </c>
      <c r="P906" s="310">
        <f t="shared" ca="1" si="424"/>
        <v>23</v>
      </c>
      <c r="Q906" s="304">
        <f t="shared" ca="1" si="425"/>
        <v>0</v>
      </c>
      <c r="R906" s="306">
        <f t="shared" ca="1" si="426"/>
        <v>0</v>
      </c>
      <c r="S906" s="307">
        <f t="shared" ca="1" si="427"/>
        <v>3.0118999999999994</v>
      </c>
      <c r="T906" s="304">
        <f t="shared" ca="1" si="407"/>
        <v>29.546738999999995</v>
      </c>
      <c r="U906" s="311">
        <f t="shared" ca="1" si="408"/>
        <v>0</v>
      </c>
      <c r="V906" s="306">
        <f t="shared" ca="1" si="409"/>
        <v>1.2263874555032455</v>
      </c>
      <c r="W906" s="304">
        <f t="shared" ca="1" si="410"/>
        <v>26.613074864944384</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0.96589394275695462</v>
      </c>
      <c r="AH906" s="304">
        <f t="shared" ca="1" si="434"/>
        <v>-8.8359499286526901</v>
      </c>
    </row>
    <row r="907" spans="1:34" x14ac:dyDescent="0.2">
      <c r="A907" s="347">
        <f t="shared" ca="1" si="412"/>
        <v>1E-4</v>
      </c>
      <c r="B907" s="304">
        <f t="shared" ca="1" si="413"/>
        <v>32.651900000001895</v>
      </c>
      <c r="D907" s="306">
        <f t="shared" ca="1" si="414"/>
        <v>-0.36023227234875077</v>
      </c>
      <c r="E907" s="307">
        <f t="shared" ca="1" si="415"/>
        <v>-0.98137059043093444</v>
      </c>
      <c r="F907" s="304">
        <f t="shared" ca="1" si="416"/>
        <v>1.0453973052405987</v>
      </c>
      <c r="G907" s="306">
        <f t="shared" ca="1" si="417"/>
        <v>4.2042301917634637</v>
      </c>
      <c r="H907" s="307">
        <f t="shared" ca="1" si="418"/>
        <v>-103.0389183663292</v>
      </c>
      <c r="I907" s="304">
        <f t="shared" ca="1" si="419"/>
        <v>103.12465393691457</v>
      </c>
      <c r="J907" s="306">
        <f t="shared" ca="1" si="420"/>
        <v>368.11247718340587</v>
      </c>
      <c r="K907" s="307">
        <f t="shared" ca="1" si="421"/>
        <v>-11.330060787299386</v>
      </c>
      <c r="L907" s="304">
        <f t="shared" ca="1" si="406"/>
        <v>368.28679875274844</v>
      </c>
      <c r="M907" s="306">
        <f t="shared" ca="1" si="422"/>
        <v>-1.5300165954664986</v>
      </c>
      <c r="N907" s="304">
        <f t="shared" ca="1" si="423"/>
        <v>-87.663493505205381</v>
      </c>
      <c r="P907" s="310">
        <f t="shared" ca="1" si="424"/>
        <v>23</v>
      </c>
      <c r="Q907" s="304">
        <f t="shared" ca="1" si="425"/>
        <v>0</v>
      </c>
      <c r="R907" s="306">
        <f t="shared" ca="1" si="426"/>
        <v>0</v>
      </c>
      <c r="S907" s="307">
        <f t="shared" ca="1" si="427"/>
        <v>3.0118999999999994</v>
      </c>
      <c r="T907" s="304">
        <f t="shared" ca="1" si="407"/>
        <v>29.546738999999995</v>
      </c>
      <c r="U907" s="311">
        <f t="shared" ca="1" si="408"/>
        <v>0</v>
      </c>
      <c r="V907" s="306">
        <f t="shared" ca="1" si="409"/>
        <v>1.2263887191600693</v>
      </c>
      <c r="W907" s="304">
        <f t="shared" ca="1" si="410"/>
        <v>26.613152138667349</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0.96586844135879346</v>
      </c>
      <c r="AH907" s="304">
        <f t="shared" ca="1" si="434"/>
        <v>-8.8359755851603268</v>
      </c>
    </row>
    <row r="908" spans="1:34" x14ac:dyDescent="0.2">
      <c r="A908" s="347">
        <f t="shared" ca="1" si="412"/>
        <v>1E-4</v>
      </c>
      <c r="B908" s="304">
        <f t="shared" ca="1" si="413"/>
        <v>32.652000000001898</v>
      </c>
      <c r="D908" s="306">
        <f t="shared" ca="1" si="414"/>
        <v>-0.3602298943553543</v>
      </c>
      <c r="E908" s="307">
        <f t="shared" ca="1" si="415"/>
        <v>-0.98134481591654144</v>
      </c>
      <c r="F908" s="304">
        <f t="shared" ca="1" si="416"/>
        <v>1.0453722899108913</v>
      </c>
      <c r="G908" s="306">
        <f t="shared" ca="1" si="417"/>
        <v>4.2041941687740279</v>
      </c>
      <c r="H908" s="307">
        <f t="shared" ca="1" si="418"/>
        <v>-103.03901650081079</v>
      </c>
      <c r="I908" s="304">
        <f t="shared" ca="1" si="419"/>
        <v>103.12475052121634</v>
      </c>
      <c r="J908" s="306">
        <f t="shared" ca="1" si="420"/>
        <v>368.11247718340587</v>
      </c>
      <c r="K908" s="307">
        <f t="shared" ca="1" si="421"/>
        <v>-11.340364684042743</v>
      </c>
      <c r="L908" s="304">
        <f t="shared" ca="1" si="406"/>
        <v>368.28711588823006</v>
      </c>
      <c r="M908" s="306">
        <f t="shared" ca="1" si="422"/>
        <v>-1.5300169832863888</v>
      </c>
      <c r="N908" s="304">
        <f t="shared" ca="1" si="423"/>
        <v>-87.663515725648296</v>
      </c>
      <c r="P908" s="310">
        <f t="shared" ca="1" si="424"/>
        <v>23</v>
      </c>
      <c r="Q908" s="304">
        <f t="shared" ca="1" si="425"/>
        <v>0</v>
      </c>
      <c r="R908" s="306">
        <f t="shared" ca="1" si="426"/>
        <v>0</v>
      </c>
      <c r="S908" s="307">
        <f t="shared" ca="1" si="427"/>
        <v>3.0118999999999994</v>
      </c>
      <c r="T908" s="304">
        <f t="shared" ca="1" si="407"/>
        <v>29.546738999999995</v>
      </c>
      <c r="U908" s="311">
        <f t="shared" ca="1" si="408"/>
        <v>0</v>
      </c>
      <c r="V908" s="306">
        <f t="shared" ca="1" si="409"/>
        <v>1.2263899828193989</v>
      </c>
      <c r="W908" s="304">
        <f t="shared" ca="1" si="410"/>
        <v>26.613229411277892</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0.96584294032686913</v>
      </c>
      <c r="AH908" s="304">
        <f t="shared" ca="1" si="434"/>
        <v>-8.836001241298634</v>
      </c>
    </row>
    <row r="909" spans="1:34" x14ac:dyDescent="0.2">
      <c r="A909" s="347">
        <f t="shared" ca="1" si="412"/>
        <v>1E-4</v>
      </c>
      <c r="B909" s="304">
        <f t="shared" ca="1" si="413"/>
        <v>32.652100000001901</v>
      </c>
      <c r="D909" s="306">
        <f t="shared" ca="1" si="414"/>
        <v>-0.36022751636271183</v>
      </c>
      <c r="E909" s="307">
        <f t="shared" ca="1" si="415"/>
        <v>-0.98131904177316009</v>
      </c>
      <c r="F909" s="304">
        <f t="shared" ca="1" si="416"/>
        <v>1.0453472749720263</v>
      </c>
      <c r="G909" s="306">
        <f t="shared" ca="1" si="417"/>
        <v>4.204158146022392</v>
      </c>
      <c r="H909" s="307">
        <f t="shared" ca="1" si="418"/>
        <v>-103.03911463271497</v>
      </c>
      <c r="I909" s="304">
        <f t="shared" ca="1" si="419"/>
        <v>103.12484710296808</v>
      </c>
      <c r="J909" s="306">
        <f t="shared" ca="1" si="420"/>
        <v>368.11247718340587</v>
      </c>
      <c r="K909" s="307">
        <f t="shared" ca="1" si="421"/>
        <v>-11.350668590599419</v>
      </c>
      <c r="L909" s="304">
        <f t="shared" ca="1" si="406"/>
        <v>368.28743331202213</v>
      </c>
      <c r="M909" s="306">
        <f t="shared" ca="1" si="422"/>
        <v>-1.5300173711022296</v>
      </c>
      <c r="N909" s="304">
        <f t="shared" ca="1" si="423"/>
        <v>-87.663537945859204</v>
      </c>
      <c r="P909" s="310">
        <f t="shared" ca="1" si="424"/>
        <v>23</v>
      </c>
      <c r="Q909" s="304">
        <f t="shared" ca="1" si="425"/>
        <v>0</v>
      </c>
      <c r="R909" s="306">
        <f t="shared" ca="1" si="426"/>
        <v>0</v>
      </c>
      <c r="S909" s="307">
        <f t="shared" ca="1" si="427"/>
        <v>3.0118999999999994</v>
      </c>
      <c r="T909" s="304">
        <f t="shared" ca="1" si="407"/>
        <v>29.546738999999995</v>
      </c>
      <c r="U909" s="311">
        <f t="shared" ca="1" si="408"/>
        <v>0</v>
      </c>
      <c r="V909" s="306">
        <f t="shared" ca="1" si="409"/>
        <v>1.2263912464812352</v>
      </c>
      <c r="W909" s="304">
        <f t="shared" ca="1" si="410"/>
        <v>26.613306682776084</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0.96581743966119404</v>
      </c>
      <c r="AH909" s="304">
        <f t="shared" ca="1" si="434"/>
        <v>-8.8360268970675975</v>
      </c>
    </row>
    <row r="910" spans="1:34" x14ac:dyDescent="0.2">
      <c r="A910" s="347">
        <f t="shared" ca="1" si="412"/>
        <v>1E-4</v>
      </c>
      <c r="B910" s="304">
        <f t="shared" ca="1" si="413"/>
        <v>32.652200000001905</v>
      </c>
      <c r="D910" s="306">
        <f t="shared" ca="1" si="414"/>
        <v>-0.36022513837082704</v>
      </c>
      <c r="E910" s="307">
        <f t="shared" ca="1" si="415"/>
        <v>-0.98129326800076555</v>
      </c>
      <c r="F910" s="304">
        <f t="shared" ca="1" si="416"/>
        <v>1.0453222604239822</v>
      </c>
      <c r="G910" s="306">
        <f t="shared" ca="1" si="417"/>
        <v>4.2041221235085553</v>
      </c>
      <c r="H910" s="307">
        <f t="shared" ca="1" si="418"/>
        <v>-103.03921276204177</v>
      </c>
      <c r="I910" s="304">
        <f t="shared" ca="1" si="419"/>
        <v>103.12494368216977</v>
      </c>
      <c r="J910" s="306">
        <f t="shared" ca="1" si="420"/>
        <v>368.11247718340587</v>
      </c>
      <c r="K910" s="307">
        <f t="shared" ca="1" si="421"/>
        <v>-11.360972506969157</v>
      </c>
      <c r="L910" s="304">
        <f t="shared" ca="1" si="406"/>
        <v>368.28775102412465</v>
      </c>
      <c r="M910" s="306">
        <f t="shared" ca="1" si="422"/>
        <v>-1.5300177589140209</v>
      </c>
      <c r="N910" s="304">
        <f t="shared" ca="1" si="423"/>
        <v>-87.663560165838092</v>
      </c>
      <c r="P910" s="310">
        <f t="shared" ca="1" si="424"/>
        <v>23</v>
      </c>
      <c r="Q910" s="304">
        <f t="shared" ca="1" si="425"/>
        <v>0</v>
      </c>
      <c r="R910" s="306">
        <f t="shared" ca="1" si="426"/>
        <v>0</v>
      </c>
      <c r="S910" s="307">
        <f t="shared" ca="1" si="427"/>
        <v>3.0118999999999994</v>
      </c>
      <c r="T910" s="304">
        <f t="shared" ca="1" si="407"/>
        <v>29.546738999999995</v>
      </c>
      <c r="U910" s="311">
        <f t="shared" ca="1" si="408"/>
        <v>0</v>
      </c>
      <c r="V910" s="306">
        <f t="shared" ca="1" si="409"/>
        <v>1.2263925101455777</v>
      </c>
      <c r="W910" s="304">
        <f t="shared" ca="1" si="410"/>
        <v>26.613383953161907</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0.96579193936174157</v>
      </c>
      <c r="AH910" s="304">
        <f t="shared" ca="1" si="434"/>
        <v>-8.836052552467244</v>
      </c>
    </row>
    <row r="911" spans="1:34" x14ac:dyDescent="0.2">
      <c r="A911" s="347">
        <f t="shared" ca="1" si="412"/>
        <v>1E-4</v>
      </c>
      <c r="B911" s="304">
        <f t="shared" ca="1" si="413"/>
        <v>32.652300000001908</v>
      </c>
      <c r="D911" s="306">
        <f t="shared" ca="1" si="414"/>
        <v>-0.36022276037970041</v>
      </c>
      <c r="E911" s="307">
        <f t="shared" ca="1" si="415"/>
        <v>-0.98126749459936313</v>
      </c>
      <c r="F911" s="304">
        <f t="shared" ca="1" si="416"/>
        <v>1.0452972462667651</v>
      </c>
      <c r="G911" s="306">
        <f t="shared" ca="1" si="417"/>
        <v>4.2040861012325177</v>
      </c>
      <c r="H911" s="307">
        <f t="shared" ca="1" si="418"/>
        <v>-103.03931088879123</v>
      </c>
      <c r="I911" s="304">
        <f t="shared" ca="1" si="419"/>
        <v>103.12504025882146</v>
      </c>
      <c r="J911" s="306">
        <f t="shared" ca="1" si="420"/>
        <v>368.11247718340587</v>
      </c>
      <c r="K911" s="307">
        <f t="shared" ca="1" si="421"/>
        <v>-11.371276433151698</v>
      </c>
      <c r="L911" s="304">
        <f t="shared" ca="1" si="406"/>
        <v>368.28806902453778</v>
      </c>
      <c r="M911" s="306">
        <f t="shared" ca="1" si="422"/>
        <v>-1.5300181467217631</v>
      </c>
      <c r="N911" s="304">
        <f t="shared" ca="1" si="423"/>
        <v>-87.663582385584974</v>
      </c>
      <c r="P911" s="310">
        <f t="shared" ca="1" si="424"/>
        <v>23</v>
      </c>
      <c r="Q911" s="304">
        <f t="shared" ca="1" si="425"/>
        <v>0</v>
      </c>
      <c r="R911" s="306">
        <f t="shared" ca="1" si="426"/>
        <v>0</v>
      </c>
      <c r="S911" s="307">
        <f t="shared" ca="1" si="427"/>
        <v>3.0118999999999994</v>
      </c>
      <c r="T911" s="304">
        <f t="shared" ca="1" si="407"/>
        <v>29.546738999999995</v>
      </c>
      <c r="U911" s="311">
        <f t="shared" ca="1" si="408"/>
        <v>0</v>
      </c>
      <c r="V911" s="306">
        <f t="shared" ca="1" si="409"/>
        <v>1.2263937738124262</v>
      </c>
      <c r="W911" s="304">
        <f t="shared" ca="1" si="410"/>
        <v>26.613461222435365</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0.96576643942852236</v>
      </c>
      <c r="AH911" s="304">
        <f t="shared" ca="1" si="434"/>
        <v>-8.8360782074975646</v>
      </c>
    </row>
    <row r="912" spans="1:34" x14ac:dyDescent="0.2">
      <c r="A912" s="347">
        <f t="shared" ca="1" si="412"/>
        <v>1E-4</v>
      </c>
      <c r="B912" s="304">
        <f t="shared" ca="1" si="413"/>
        <v>32.652400000001911</v>
      </c>
      <c r="D912" s="306">
        <f t="shared" ca="1" si="414"/>
        <v>-0.3602203823893308</v>
      </c>
      <c r="E912" s="307">
        <f t="shared" ca="1" si="415"/>
        <v>-0.98124172156895462</v>
      </c>
      <c r="F912" s="304">
        <f t="shared" ca="1" si="416"/>
        <v>1.0452722325003767</v>
      </c>
      <c r="G912" s="306">
        <f t="shared" ca="1" si="417"/>
        <v>4.2040500791942792</v>
      </c>
      <c r="H912" s="307">
        <f t="shared" ca="1" si="418"/>
        <v>-103.03940901296339</v>
      </c>
      <c r="I912" s="304">
        <f t="shared" ca="1" si="419"/>
        <v>103.1251368329232</v>
      </c>
      <c r="J912" s="306">
        <f t="shared" ca="1" si="420"/>
        <v>368.11247718340587</v>
      </c>
      <c r="K912" s="307">
        <f t="shared" ca="1" si="421"/>
        <v>-11.381580369146786</v>
      </c>
      <c r="L912" s="304">
        <f t="shared" ca="1" si="406"/>
        <v>368.28838731326141</v>
      </c>
      <c r="M912" s="306">
        <f t="shared" ca="1" si="422"/>
        <v>-1.530018534525456</v>
      </c>
      <c r="N912" s="304">
        <f t="shared" ca="1" si="423"/>
        <v>-87.663604605099863</v>
      </c>
      <c r="P912" s="310">
        <f t="shared" ca="1" si="424"/>
        <v>23</v>
      </c>
      <c r="Q912" s="304">
        <f t="shared" ca="1" si="425"/>
        <v>0</v>
      </c>
      <c r="R912" s="306">
        <f t="shared" ca="1" si="426"/>
        <v>0</v>
      </c>
      <c r="S912" s="307">
        <f t="shared" ca="1" si="427"/>
        <v>3.0118999999999994</v>
      </c>
      <c r="T912" s="304">
        <f t="shared" ca="1" si="407"/>
        <v>29.546738999999995</v>
      </c>
      <c r="U912" s="311">
        <f t="shared" ca="1" si="408"/>
        <v>0</v>
      </c>
      <c r="V912" s="306">
        <f t="shared" ca="1" si="409"/>
        <v>1.2263950374817814</v>
      </c>
      <c r="W912" s="304">
        <f t="shared" ca="1" si="410"/>
        <v>26.61353849059649</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0.96574093986153287</v>
      </c>
      <c r="AH912" s="304">
        <f t="shared" ca="1" si="434"/>
        <v>-8.836103862158561</v>
      </c>
    </row>
    <row r="913" spans="1:34" x14ac:dyDescent="0.2">
      <c r="A913" s="347">
        <f t="shared" ca="1" si="412"/>
        <v>1E-4</v>
      </c>
      <c r="B913" s="304">
        <f t="shared" ca="1" si="413"/>
        <v>32.652500000001915</v>
      </c>
      <c r="D913" s="306">
        <f t="shared" ca="1" si="414"/>
        <v>-0.3602180043997194</v>
      </c>
      <c r="E913" s="307">
        <f t="shared" ca="1" si="415"/>
        <v>-0.98121594890952579</v>
      </c>
      <c r="F913" s="304">
        <f t="shared" ca="1" si="416"/>
        <v>1.0452472191248048</v>
      </c>
      <c r="G913" s="306">
        <f t="shared" ca="1" si="417"/>
        <v>4.2040140573938389</v>
      </c>
      <c r="H913" s="307">
        <f t="shared" ca="1" si="418"/>
        <v>-103.03950713455828</v>
      </c>
      <c r="I913" s="304">
        <f t="shared" ca="1" si="419"/>
        <v>103.12523340447503</v>
      </c>
      <c r="J913" s="306">
        <f t="shared" ca="1" si="420"/>
        <v>368.11247718340587</v>
      </c>
      <c r="K913" s="307">
        <f t="shared" ca="1" si="421"/>
        <v>-11.391884314954162</v>
      </c>
      <c r="L913" s="304">
        <f t="shared" ca="1" si="406"/>
        <v>368.28870589029583</v>
      </c>
      <c r="M913" s="306">
        <f t="shared" ca="1" si="422"/>
        <v>-1.5300189223250997</v>
      </c>
      <c r="N913" s="304">
        <f t="shared" ca="1" si="423"/>
        <v>-87.663626824382746</v>
      </c>
      <c r="P913" s="310">
        <f t="shared" ca="1" si="424"/>
        <v>23</v>
      </c>
      <c r="Q913" s="304">
        <f t="shared" ca="1" si="425"/>
        <v>0</v>
      </c>
      <c r="R913" s="306">
        <f t="shared" ca="1" si="426"/>
        <v>0</v>
      </c>
      <c r="S913" s="307">
        <f t="shared" ca="1" si="427"/>
        <v>3.0118999999999994</v>
      </c>
      <c r="T913" s="304">
        <f t="shared" ca="1" si="407"/>
        <v>29.546738999999995</v>
      </c>
      <c r="U913" s="311">
        <f t="shared" ca="1" si="408"/>
        <v>0</v>
      </c>
      <c r="V913" s="306">
        <f t="shared" ca="1" si="409"/>
        <v>1.2263963011536425</v>
      </c>
      <c r="W913" s="304">
        <f t="shared" ca="1" si="410"/>
        <v>26.613615757645285</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0.96571544066076065</v>
      </c>
      <c r="AH913" s="304">
        <f t="shared" ca="1" si="434"/>
        <v>-8.8361295164502458</v>
      </c>
    </row>
    <row r="914" spans="1:34" x14ac:dyDescent="0.2">
      <c r="A914" s="347">
        <f t="shared" ca="1" si="412"/>
        <v>1E-4</v>
      </c>
      <c r="B914" s="304">
        <f t="shared" ca="1" si="413"/>
        <v>32.652600000001918</v>
      </c>
      <c r="D914" s="306">
        <f t="shared" ca="1" si="414"/>
        <v>-0.36021562641086691</v>
      </c>
      <c r="E914" s="307">
        <f t="shared" ca="1" si="415"/>
        <v>-0.98119017662107666</v>
      </c>
      <c r="F914" s="304">
        <f t="shared" ca="1" si="416"/>
        <v>1.0452222061400498</v>
      </c>
      <c r="G914" s="306">
        <f t="shared" ca="1" si="417"/>
        <v>4.2039780358311978</v>
      </c>
      <c r="H914" s="307">
        <f t="shared" ca="1" si="418"/>
        <v>-103.03960525357594</v>
      </c>
      <c r="I914" s="304">
        <f t="shared" ca="1" si="419"/>
        <v>103.12532997347697</v>
      </c>
      <c r="J914" s="306">
        <f t="shared" ca="1" si="420"/>
        <v>368.11247718340587</v>
      </c>
      <c r="K914" s="307">
        <f t="shared" ca="1" si="421"/>
        <v>-11.402188270573568</v>
      </c>
      <c r="L914" s="304">
        <f t="shared" ca="1" si="406"/>
        <v>368.28902475564098</v>
      </c>
      <c r="M914" s="306">
        <f t="shared" ca="1" si="422"/>
        <v>-1.5300193101206945</v>
      </c>
      <c r="N914" s="304">
        <f t="shared" ca="1" si="423"/>
        <v>-87.663649043433637</v>
      </c>
      <c r="P914" s="310">
        <f t="shared" ca="1" si="424"/>
        <v>23</v>
      </c>
      <c r="Q914" s="304">
        <f t="shared" ca="1" si="425"/>
        <v>0</v>
      </c>
      <c r="R914" s="306">
        <f t="shared" ca="1" si="426"/>
        <v>0</v>
      </c>
      <c r="S914" s="307">
        <f t="shared" ca="1" si="427"/>
        <v>3.0118999999999994</v>
      </c>
      <c r="T914" s="304">
        <f t="shared" ca="1" si="407"/>
        <v>29.546738999999995</v>
      </c>
      <c r="U914" s="311">
        <f t="shared" ca="1" si="408"/>
        <v>0</v>
      </c>
      <c r="V914" s="306">
        <f t="shared" ca="1" si="409"/>
        <v>1.2263975648280099</v>
      </c>
      <c r="W914" s="304">
        <f t="shared" ca="1" si="410"/>
        <v>26.613693023581742</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0.96568994182620926</v>
      </c>
      <c r="AH914" s="304">
        <f t="shared" ca="1" si="434"/>
        <v>-8.8361551703726189</v>
      </c>
    </row>
    <row r="915" spans="1:34" x14ac:dyDescent="0.2">
      <c r="A915" s="347">
        <f t="shared" ca="1" si="412"/>
        <v>1E-4</v>
      </c>
      <c r="B915" s="304">
        <f t="shared" ca="1" si="413"/>
        <v>32.652700000001921</v>
      </c>
      <c r="D915" s="306">
        <f t="shared" ca="1" si="414"/>
        <v>-0.36021324842277214</v>
      </c>
      <c r="E915" s="307">
        <f t="shared" ca="1" si="415"/>
        <v>-0.98116440470361077</v>
      </c>
      <c r="F915" s="304">
        <f t="shared" ca="1" si="416"/>
        <v>1.0451971935461157</v>
      </c>
      <c r="G915" s="306">
        <f t="shared" ca="1" si="417"/>
        <v>4.2039420145063557</v>
      </c>
      <c r="H915" s="307">
        <f t="shared" ca="1" si="418"/>
        <v>-103.03970337001641</v>
      </c>
      <c r="I915" s="304">
        <f t="shared" ca="1" si="419"/>
        <v>103.12542653992905</v>
      </c>
      <c r="J915" s="306">
        <f t="shared" ca="1" si="420"/>
        <v>368.11247718340587</v>
      </c>
      <c r="K915" s="307">
        <f t="shared" ca="1" si="421"/>
        <v>-11.412492236004747</v>
      </c>
      <c r="L915" s="304">
        <f t="shared" ca="1" si="406"/>
        <v>368.28934390929692</v>
      </c>
      <c r="M915" s="306">
        <f t="shared" ca="1" si="422"/>
        <v>-1.5300196979122402</v>
      </c>
      <c r="N915" s="304">
        <f t="shared" ca="1" si="423"/>
        <v>-87.663671262252535</v>
      </c>
      <c r="P915" s="310">
        <f t="shared" ca="1" si="424"/>
        <v>23</v>
      </c>
      <c r="Q915" s="304">
        <f t="shared" ca="1" si="425"/>
        <v>0</v>
      </c>
      <c r="R915" s="306">
        <f t="shared" ca="1" si="426"/>
        <v>0</v>
      </c>
      <c r="S915" s="307">
        <f t="shared" ca="1" si="427"/>
        <v>3.0118999999999994</v>
      </c>
      <c r="T915" s="304">
        <f t="shared" ca="1" si="407"/>
        <v>29.546738999999995</v>
      </c>
      <c r="U915" s="311">
        <f t="shared" ca="1" si="408"/>
        <v>0</v>
      </c>
      <c r="V915" s="306">
        <f t="shared" ca="1" si="409"/>
        <v>1.2263988285048835</v>
      </c>
      <c r="W915" s="304">
        <f t="shared" ca="1" si="410"/>
        <v>26.613770288405902</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0.96566444335787693</v>
      </c>
      <c r="AH915" s="304">
        <f t="shared" ca="1" si="434"/>
        <v>-8.8361808239256767</v>
      </c>
    </row>
    <row r="916" spans="1:34" x14ac:dyDescent="0.2">
      <c r="A916" s="347">
        <f t="shared" ca="1" si="412"/>
        <v>1E-4</v>
      </c>
      <c r="B916" s="304">
        <f t="shared" ca="1" si="413"/>
        <v>32.652800000001925</v>
      </c>
      <c r="D916" s="306">
        <f t="shared" ca="1" si="414"/>
        <v>-0.36021087043543631</v>
      </c>
      <c r="E916" s="307">
        <f t="shared" ca="1" si="415"/>
        <v>-0.98113863315711214</v>
      </c>
      <c r="F916" s="304">
        <f t="shared" ca="1" si="416"/>
        <v>1.0451721813429886</v>
      </c>
      <c r="G916" s="306">
        <f t="shared" ca="1" si="417"/>
        <v>4.2039059934193119</v>
      </c>
      <c r="H916" s="307">
        <f t="shared" ca="1" si="418"/>
        <v>-103.03980148387973</v>
      </c>
      <c r="I916" s="304">
        <f t="shared" ca="1" si="419"/>
        <v>103.12552310383134</v>
      </c>
      <c r="J916" s="306">
        <f t="shared" ca="1" si="420"/>
        <v>368.11247718340587</v>
      </c>
      <c r="K916" s="307">
        <f t="shared" ca="1" si="421"/>
        <v>-11.422796211247441</v>
      </c>
      <c r="L916" s="304">
        <f t="shared" ca="1" si="406"/>
        <v>368.28966335126381</v>
      </c>
      <c r="M916" s="306">
        <f t="shared" ca="1" si="422"/>
        <v>-1.5300200856997368</v>
      </c>
      <c r="N916" s="304">
        <f t="shared" ca="1" si="423"/>
        <v>-87.663693480839441</v>
      </c>
      <c r="P916" s="310">
        <f t="shared" ca="1" si="424"/>
        <v>23</v>
      </c>
      <c r="Q916" s="304">
        <f t="shared" ca="1" si="425"/>
        <v>0</v>
      </c>
      <c r="R916" s="306">
        <f t="shared" ca="1" si="426"/>
        <v>0</v>
      </c>
      <c r="S916" s="307">
        <f t="shared" ca="1" si="427"/>
        <v>3.0118999999999994</v>
      </c>
      <c r="T916" s="304">
        <f t="shared" ca="1" si="407"/>
        <v>29.546738999999995</v>
      </c>
      <c r="U916" s="311">
        <f t="shared" ca="1" si="408"/>
        <v>0</v>
      </c>
      <c r="V916" s="306">
        <f t="shared" ca="1" si="409"/>
        <v>1.226400092184263</v>
      </c>
      <c r="W916" s="304">
        <f t="shared" ca="1" si="410"/>
        <v>26.613847552117761</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0.965638945255753</v>
      </c>
      <c r="AH916" s="304">
        <f t="shared" ca="1" si="434"/>
        <v>-8.8362064771094353</v>
      </c>
    </row>
    <row r="917" spans="1:34" x14ac:dyDescent="0.2">
      <c r="A917" s="347">
        <f t="shared" ca="1" si="412"/>
        <v>1E-4</v>
      </c>
      <c r="B917" s="304">
        <f t="shared" ca="1" si="413"/>
        <v>32.652900000001928</v>
      </c>
      <c r="D917" s="306">
        <f t="shared" ca="1" si="414"/>
        <v>-0.36020849244886199</v>
      </c>
      <c r="E917" s="307">
        <f t="shared" ca="1" si="415"/>
        <v>-0.98111286198158432</v>
      </c>
      <c r="F917" s="304">
        <f t="shared" ca="1" si="416"/>
        <v>1.0451471695306729</v>
      </c>
      <c r="G917" s="306">
        <f t="shared" ca="1" si="417"/>
        <v>4.2038699725700672</v>
      </c>
      <c r="H917" s="307">
        <f t="shared" ca="1" si="418"/>
        <v>-103.03989959516592</v>
      </c>
      <c r="I917" s="304">
        <f t="shared" ca="1" si="419"/>
        <v>103.12561966518383</v>
      </c>
      <c r="J917" s="306">
        <f t="shared" ca="1" si="420"/>
        <v>368.11247718340587</v>
      </c>
      <c r="K917" s="307">
        <f t="shared" ca="1" si="421"/>
        <v>-11.433100196301393</v>
      </c>
      <c r="L917" s="304">
        <f t="shared" ca="1" si="406"/>
        <v>368.28998308154155</v>
      </c>
      <c r="M917" s="306">
        <f t="shared" ca="1" si="422"/>
        <v>-1.5300204734831846</v>
      </c>
      <c r="N917" s="304">
        <f t="shared" ca="1" si="423"/>
        <v>-87.66371569919437</v>
      </c>
      <c r="P917" s="310">
        <f t="shared" ca="1" si="424"/>
        <v>23</v>
      </c>
      <c r="Q917" s="304">
        <f t="shared" ca="1" si="425"/>
        <v>0</v>
      </c>
      <c r="R917" s="306">
        <f t="shared" ca="1" si="426"/>
        <v>0</v>
      </c>
      <c r="S917" s="307">
        <f t="shared" ca="1" si="427"/>
        <v>3.0118999999999994</v>
      </c>
      <c r="T917" s="304">
        <f t="shared" ca="1" si="407"/>
        <v>29.546738999999995</v>
      </c>
      <c r="U917" s="311">
        <f t="shared" ca="1" si="408"/>
        <v>0</v>
      </c>
      <c r="V917" s="306">
        <f t="shared" ca="1" si="409"/>
        <v>1.2264013558661482</v>
      </c>
      <c r="W917" s="304">
        <f t="shared" ca="1" si="410"/>
        <v>26.613924814717311</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0.96561344751983746</v>
      </c>
      <c r="AH917" s="304">
        <f t="shared" ca="1" si="434"/>
        <v>-8.8362321299238911</v>
      </c>
    </row>
    <row r="918" spans="1:34" x14ac:dyDescent="0.2">
      <c r="A918" s="347">
        <f t="shared" ca="1" si="412"/>
        <v>1E-4</v>
      </c>
      <c r="B918" s="304">
        <f t="shared" ca="1" si="413"/>
        <v>32.653000000001931</v>
      </c>
      <c r="D918" s="306">
        <f t="shared" ca="1" si="414"/>
        <v>-0.36020611446304607</v>
      </c>
      <c r="E918" s="307">
        <f t="shared" ca="1" si="415"/>
        <v>-0.98108709117702908</v>
      </c>
      <c r="F918" s="304">
        <f t="shared" ca="1" si="416"/>
        <v>1.0451221581091701</v>
      </c>
      <c r="G918" s="306">
        <f t="shared" ca="1" si="417"/>
        <v>4.2038339519586208</v>
      </c>
      <c r="H918" s="307">
        <f t="shared" ca="1" si="418"/>
        <v>-103.03999770387504</v>
      </c>
      <c r="I918" s="304">
        <f t="shared" ca="1" si="419"/>
        <v>103.12571622398661</v>
      </c>
      <c r="J918" s="306">
        <f t="shared" ca="1" si="420"/>
        <v>368.11247718340587</v>
      </c>
      <c r="K918" s="307">
        <f t="shared" ca="1" si="421"/>
        <v>-11.443404191166344</v>
      </c>
      <c r="L918" s="304">
        <f t="shared" ca="1" si="406"/>
        <v>368.29030310013042</v>
      </c>
      <c r="M918" s="306">
        <f t="shared" ca="1" si="422"/>
        <v>-1.5300208612625834</v>
      </c>
      <c r="N918" s="304">
        <f t="shared" ca="1" si="423"/>
        <v>-87.663737917317292</v>
      </c>
      <c r="P918" s="310">
        <f t="shared" ca="1" si="424"/>
        <v>23</v>
      </c>
      <c r="Q918" s="304">
        <f t="shared" ca="1" si="425"/>
        <v>0</v>
      </c>
      <c r="R918" s="306">
        <f t="shared" ca="1" si="426"/>
        <v>0</v>
      </c>
      <c r="S918" s="307">
        <f t="shared" ca="1" si="427"/>
        <v>3.0118999999999994</v>
      </c>
      <c r="T918" s="304">
        <f t="shared" ca="1" si="407"/>
        <v>29.546738999999995</v>
      </c>
      <c r="U918" s="311">
        <f t="shared" ca="1" si="408"/>
        <v>0</v>
      </c>
      <c r="V918" s="306">
        <f t="shared" ca="1" si="409"/>
        <v>1.22640261955054</v>
      </c>
      <c r="W918" s="304">
        <f t="shared" ca="1" si="410"/>
        <v>26.61400207620461</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0.96558795015013388</v>
      </c>
      <c r="AH918" s="304">
        <f t="shared" ca="1" si="434"/>
        <v>-8.8362577823690422</v>
      </c>
    </row>
    <row r="919" spans="1:34" x14ac:dyDescent="0.2">
      <c r="A919" s="347">
        <f t="shared" ca="1" si="412"/>
        <v>1E-4</v>
      </c>
      <c r="B919" s="304">
        <f t="shared" ca="1" si="413"/>
        <v>32.653100000001935</v>
      </c>
      <c r="D919" s="306">
        <f t="shared" ca="1" si="414"/>
        <v>-0.36020373647799186</v>
      </c>
      <c r="E919" s="307">
        <f t="shared" ca="1" si="415"/>
        <v>-0.98106132074343044</v>
      </c>
      <c r="F919" s="304">
        <f t="shared" ca="1" si="416"/>
        <v>1.0450971470784669</v>
      </c>
      <c r="G919" s="306">
        <f t="shared" ca="1" si="417"/>
        <v>4.2037979315849734</v>
      </c>
      <c r="H919" s="307">
        <f t="shared" ca="1" si="418"/>
        <v>-103.04009581000712</v>
      </c>
      <c r="I919" s="304">
        <f t="shared" ca="1" si="419"/>
        <v>103.12581278023967</v>
      </c>
      <c r="J919" s="306">
        <f t="shared" ca="1" si="420"/>
        <v>368.11247718340587</v>
      </c>
      <c r="K919" s="307">
        <f t="shared" ca="1" si="421"/>
        <v>-11.453708195842038</v>
      </c>
      <c r="L919" s="304">
        <f t="shared" ca="1" si="406"/>
        <v>368.2906234070303</v>
      </c>
      <c r="M919" s="306">
        <f t="shared" ca="1" si="422"/>
        <v>-1.5300212490379335</v>
      </c>
      <c r="N919" s="304">
        <f t="shared" ca="1" si="423"/>
        <v>-87.66376013520825</v>
      </c>
      <c r="P919" s="310">
        <f t="shared" ca="1" si="424"/>
        <v>23</v>
      </c>
      <c r="Q919" s="304">
        <f t="shared" ca="1" si="425"/>
        <v>0</v>
      </c>
      <c r="R919" s="306">
        <f t="shared" ca="1" si="426"/>
        <v>0</v>
      </c>
      <c r="S919" s="307">
        <f t="shared" ca="1" si="427"/>
        <v>3.0118999999999994</v>
      </c>
      <c r="T919" s="304">
        <f t="shared" ca="1" si="407"/>
        <v>29.546738999999995</v>
      </c>
      <c r="U919" s="311">
        <f t="shared" ca="1" si="408"/>
        <v>0</v>
      </c>
      <c r="V919" s="306">
        <f t="shared" ca="1" si="409"/>
        <v>1.2264038832374378</v>
      </c>
      <c r="W919" s="304">
        <f t="shared" ca="1" si="410"/>
        <v>26.614079336579618</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0.9655624531466227</v>
      </c>
      <c r="AH919" s="304">
        <f t="shared" ca="1" si="434"/>
        <v>-8.8362834344449066</v>
      </c>
    </row>
    <row r="920" spans="1:34" x14ac:dyDescent="0.2">
      <c r="A920" s="347">
        <f t="shared" ca="1" si="412"/>
        <v>1E-4</v>
      </c>
      <c r="B920" s="304">
        <f t="shared" ca="1" si="413"/>
        <v>32.653200000001938</v>
      </c>
      <c r="D920" s="306">
        <f t="shared" ca="1" si="414"/>
        <v>-0.36020135849369778</v>
      </c>
      <c r="E920" s="307">
        <f t="shared" ca="1" si="415"/>
        <v>-0.98103555068079551</v>
      </c>
      <c r="F920" s="304">
        <f t="shared" ca="1" si="416"/>
        <v>1.04507213643857</v>
      </c>
      <c r="G920" s="306">
        <f t="shared" ca="1" si="417"/>
        <v>4.2037619114491243</v>
      </c>
      <c r="H920" s="307">
        <f t="shared" ca="1" si="418"/>
        <v>-103.04019391356219</v>
      </c>
      <c r="I920" s="304">
        <f t="shared" ca="1" si="419"/>
        <v>103.12590933394308</v>
      </c>
      <c r="J920" s="306">
        <f t="shared" ca="1" si="420"/>
        <v>368.11247718340587</v>
      </c>
      <c r="K920" s="307">
        <f t="shared" ca="1" si="421"/>
        <v>-11.464012210328217</v>
      </c>
      <c r="L920" s="304">
        <f t="shared" ca="1" si="406"/>
        <v>368.29094400224136</v>
      </c>
      <c r="M920" s="306">
        <f t="shared" ca="1" si="422"/>
        <v>-1.5300216368092348</v>
      </c>
      <c r="N920" s="304">
        <f t="shared" ca="1" si="423"/>
        <v>-87.66378235286723</v>
      </c>
      <c r="P920" s="310">
        <f t="shared" ca="1" si="424"/>
        <v>23</v>
      </c>
      <c r="Q920" s="304">
        <f t="shared" ca="1" si="425"/>
        <v>0</v>
      </c>
      <c r="R920" s="306">
        <f t="shared" ca="1" si="426"/>
        <v>0</v>
      </c>
      <c r="S920" s="307">
        <f t="shared" ca="1" si="427"/>
        <v>3.0118999999999994</v>
      </c>
      <c r="T920" s="304">
        <f t="shared" ca="1" si="407"/>
        <v>29.546738999999995</v>
      </c>
      <c r="U920" s="311">
        <f t="shared" ca="1" si="408"/>
        <v>0</v>
      </c>
      <c r="V920" s="306">
        <f t="shared" ca="1" si="409"/>
        <v>1.2264051469268413</v>
      </c>
      <c r="W920" s="304">
        <f t="shared" ca="1" si="410"/>
        <v>26.614156595842381</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0.96553695650931637</v>
      </c>
      <c r="AH920" s="304">
        <f t="shared" ca="1" si="434"/>
        <v>-8.8363090861514735</v>
      </c>
    </row>
    <row r="921" spans="1:34" x14ac:dyDescent="0.2">
      <c r="A921" s="347">
        <f t="shared" ca="1" si="412"/>
        <v>1E-4</v>
      </c>
      <c r="B921" s="304">
        <f t="shared" ca="1" si="413"/>
        <v>32.653300000001941</v>
      </c>
      <c r="D921" s="306">
        <f t="shared" ca="1" si="414"/>
        <v>-0.36019898051016508</v>
      </c>
      <c r="E921" s="307">
        <f t="shared" ca="1" si="415"/>
        <v>-0.98100978098911185</v>
      </c>
      <c r="F921" s="304">
        <f t="shared" ca="1" si="416"/>
        <v>1.0450471261894687</v>
      </c>
      <c r="G921" s="306">
        <f t="shared" ca="1" si="417"/>
        <v>4.2037258915510733</v>
      </c>
      <c r="H921" s="307">
        <f t="shared" ca="1" si="418"/>
        <v>-103.04029201454028</v>
      </c>
      <c r="I921" s="304">
        <f t="shared" ca="1" si="419"/>
        <v>103.12600588509686</v>
      </c>
      <c r="J921" s="306">
        <f t="shared" ca="1" si="420"/>
        <v>368.11247718340587</v>
      </c>
      <c r="K921" s="307">
        <f t="shared" ca="1" si="421"/>
        <v>-11.474316234624622</v>
      </c>
      <c r="L921" s="304">
        <f t="shared" ca="1" si="406"/>
        <v>368.29126488576361</v>
      </c>
      <c r="M921" s="306">
        <f t="shared" ca="1" si="422"/>
        <v>-1.5300220245764873</v>
      </c>
      <c r="N921" s="304">
        <f t="shared" ca="1" si="423"/>
        <v>-87.663804570294232</v>
      </c>
      <c r="P921" s="310">
        <f t="shared" ca="1" si="424"/>
        <v>23</v>
      </c>
      <c r="Q921" s="304">
        <f t="shared" ca="1" si="425"/>
        <v>0</v>
      </c>
      <c r="R921" s="306">
        <f t="shared" ca="1" si="426"/>
        <v>0</v>
      </c>
      <c r="S921" s="307">
        <f t="shared" ca="1" si="427"/>
        <v>3.0118999999999994</v>
      </c>
      <c r="T921" s="304">
        <f t="shared" ca="1" si="407"/>
        <v>29.546738999999995</v>
      </c>
      <c r="U921" s="311">
        <f t="shared" ca="1" si="408"/>
        <v>0</v>
      </c>
      <c r="V921" s="306">
        <f t="shared" ca="1" si="409"/>
        <v>1.2264064106187513</v>
      </c>
      <c r="W921" s="304">
        <f t="shared" ca="1" si="410"/>
        <v>26.614233853992911</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0.96551146023820245</v>
      </c>
      <c r="AH921" s="304">
        <f t="shared" ca="1" si="434"/>
        <v>-8.8363347374887571</v>
      </c>
    </row>
    <row r="922" spans="1:34" x14ac:dyDescent="0.2">
      <c r="A922" s="347">
        <f t="shared" ca="1" si="412"/>
        <v>1E-4</v>
      </c>
      <c r="B922" s="304">
        <f t="shared" ca="1" si="413"/>
        <v>32.653400000001945</v>
      </c>
      <c r="D922" s="306">
        <f t="shared" ca="1" si="414"/>
        <v>-0.3601966025273946</v>
      </c>
      <c r="E922" s="307">
        <f t="shared" ca="1" si="415"/>
        <v>-0.9809840116683759</v>
      </c>
      <c r="F922" s="304">
        <f t="shared" ca="1" si="416"/>
        <v>1.0450221163311608</v>
      </c>
      <c r="G922" s="306">
        <f t="shared" ca="1" si="417"/>
        <v>4.2036898718908207</v>
      </c>
      <c r="H922" s="307">
        <f t="shared" ca="1" si="418"/>
        <v>-103.04039011294145</v>
      </c>
      <c r="I922" s="304">
        <f t="shared" ca="1" si="419"/>
        <v>103.12610243370104</v>
      </c>
      <c r="J922" s="306">
        <f t="shared" ca="1" si="420"/>
        <v>368.11247718340587</v>
      </c>
      <c r="K922" s="307">
        <f t="shared" ca="1" si="421"/>
        <v>-11.484620268730996</v>
      </c>
      <c r="L922" s="304">
        <f t="shared" ca="1" si="406"/>
        <v>368.2915860575971</v>
      </c>
      <c r="M922" s="306">
        <f t="shared" ca="1" si="422"/>
        <v>-1.5300224123396913</v>
      </c>
      <c r="N922" s="304">
        <f t="shared" ca="1" si="423"/>
        <v>-87.66382678748927</v>
      </c>
      <c r="P922" s="310">
        <f t="shared" ca="1" si="424"/>
        <v>23</v>
      </c>
      <c r="Q922" s="304">
        <f t="shared" ca="1" si="425"/>
        <v>0</v>
      </c>
      <c r="R922" s="306">
        <f t="shared" ca="1" si="426"/>
        <v>0</v>
      </c>
      <c r="S922" s="307">
        <f t="shared" ca="1" si="427"/>
        <v>3.0118999999999994</v>
      </c>
      <c r="T922" s="304">
        <f t="shared" ca="1" si="407"/>
        <v>29.546738999999995</v>
      </c>
      <c r="U922" s="311">
        <f t="shared" ca="1" si="408"/>
        <v>0</v>
      </c>
      <c r="V922" s="306">
        <f t="shared" ca="1" si="409"/>
        <v>1.2264076743131669</v>
      </c>
      <c r="W922" s="304">
        <f t="shared" ca="1" si="410"/>
        <v>26.614311111031185</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0.96548596433327383</v>
      </c>
      <c r="AH922" s="304">
        <f t="shared" ca="1" si="434"/>
        <v>-8.836360388456761</v>
      </c>
    </row>
    <row r="923" spans="1:34" x14ac:dyDescent="0.2">
      <c r="A923" s="347">
        <f t="shared" ca="1" si="412"/>
        <v>1E-4</v>
      </c>
      <c r="B923" s="304">
        <f t="shared" ca="1" si="413"/>
        <v>32.653500000001948</v>
      </c>
      <c r="D923" s="306">
        <f t="shared" ca="1" si="414"/>
        <v>-0.36019422454538497</v>
      </c>
      <c r="E923" s="307">
        <f t="shared" ca="1" si="415"/>
        <v>-0.98095824271859833</v>
      </c>
      <c r="F923" s="304">
        <f t="shared" ca="1" si="416"/>
        <v>1.0449971068636561</v>
      </c>
      <c r="G923" s="306">
        <f t="shared" ca="1" si="417"/>
        <v>4.2036538524683662</v>
      </c>
      <c r="H923" s="307">
        <f t="shared" ca="1" si="418"/>
        <v>-103.04048820876572</v>
      </c>
      <c r="I923" s="304">
        <f t="shared" ca="1" si="419"/>
        <v>103.12619897975569</v>
      </c>
      <c r="J923" s="306">
        <f t="shared" ca="1" si="420"/>
        <v>368.11247718340587</v>
      </c>
      <c r="K923" s="307">
        <f t="shared" ca="1" si="421"/>
        <v>-11.494924312647081</v>
      </c>
      <c r="L923" s="304">
        <f t="shared" ca="1" si="406"/>
        <v>368.29190751774195</v>
      </c>
      <c r="M923" s="306">
        <f t="shared" ca="1" si="422"/>
        <v>-1.5300228000988465</v>
      </c>
      <c r="N923" s="304">
        <f t="shared" ca="1" si="423"/>
        <v>-87.663849004452345</v>
      </c>
      <c r="P923" s="310">
        <f t="shared" ca="1" si="424"/>
        <v>23</v>
      </c>
      <c r="Q923" s="304">
        <f t="shared" ca="1" si="425"/>
        <v>0</v>
      </c>
      <c r="R923" s="306">
        <f t="shared" ca="1" si="426"/>
        <v>0</v>
      </c>
      <c r="S923" s="307">
        <f t="shared" ca="1" si="427"/>
        <v>3.0118999999999994</v>
      </c>
      <c r="T923" s="304">
        <f t="shared" ca="1" si="407"/>
        <v>29.546738999999995</v>
      </c>
      <c r="U923" s="311">
        <f t="shared" ca="1" si="408"/>
        <v>0</v>
      </c>
      <c r="V923" s="306">
        <f t="shared" ca="1" si="409"/>
        <v>1.2264089380100887</v>
      </c>
      <c r="W923" s="304">
        <f t="shared" ca="1" si="410"/>
        <v>26.614388366957261</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0.96546046879453939</v>
      </c>
      <c r="AH923" s="304">
        <f t="shared" ca="1" si="434"/>
        <v>-8.8363860390554763</v>
      </c>
    </row>
    <row r="924" spans="1:34" x14ac:dyDescent="0.2">
      <c r="A924" s="347">
        <f t="shared" ca="1" si="412"/>
        <v>1E-4</v>
      </c>
      <c r="B924" s="304">
        <f t="shared" ca="1" si="413"/>
        <v>32.653600000001951</v>
      </c>
      <c r="D924" s="306">
        <f t="shared" ca="1" si="414"/>
        <v>-0.36019184656413961</v>
      </c>
      <c r="E924" s="307">
        <f t="shared" ca="1" si="415"/>
        <v>-0.98093247413975249</v>
      </c>
      <c r="F924" s="304">
        <f t="shared" ca="1" si="416"/>
        <v>1.0449720977869317</v>
      </c>
      <c r="G924" s="306">
        <f t="shared" ca="1" si="417"/>
        <v>4.20361783328371</v>
      </c>
      <c r="H924" s="307">
        <f t="shared" ca="1" si="418"/>
        <v>-103.04058630201314</v>
      </c>
      <c r="I924" s="304">
        <f t="shared" ca="1" si="419"/>
        <v>103.12629552326079</v>
      </c>
      <c r="J924" s="306">
        <f t="shared" ca="1" si="420"/>
        <v>368.11247718340587</v>
      </c>
      <c r="K924" s="307">
        <f t="shared" ca="1" si="421"/>
        <v>-11.50522836637262</v>
      </c>
      <c r="L924" s="304">
        <f t="shared" ca="1" si="406"/>
        <v>368.29222926619821</v>
      </c>
      <c r="M924" s="306">
        <f t="shared" ca="1" si="422"/>
        <v>-1.5300231878539532</v>
      </c>
      <c r="N924" s="304">
        <f t="shared" ca="1" si="423"/>
        <v>-87.663871221183442</v>
      </c>
      <c r="P924" s="310">
        <f t="shared" ca="1" si="424"/>
        <v>23</v>
      </c>
      <c r="Q924" s="304">
        <f t="shared" ca="1" si="425"/>
        <v>0</v>
      </c>
      <c r="R924" s="306">
        <f t="shared" ca="1" si="426"/>
        <v>0</v>
      </c>
      <c r="S924" s="307">
        <f t="shared" ca="1" si="427"/>
        <v>3.0118999999999994</v>
      </c>
      <c r="T924" s="304">
        <f t="shared" ca="1" si="407"/>
        <v>29.546738999999995</v>
      </c>
      <c r="U924" s="311">
        <f t="shared" ca="1" si="408"/>
        <v>0</v>
      </c>
      <c r="V924" s="306">
        <f t="shared" ca="1" si="409"/>
        <v>1.2264102017095162</v>
      </c>
      <c r="W924" s="304">
        <f t="shared" ca="1" si="410"/>
        <v>26.614465621771103</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0.96543497362198138</v>
      </c>
      <c r="AH924" s="304">
        <f t="shared" ca="1" si="434"/>
        <v>-8.836411689284926</v>
      </c>
    </row>
    <row r="925" spans="1:34" x14ac:dyDescent="0.2">
      <c r="A925" s="347">
        <f t="shared" ca="1" si="412"/>
        <v>1E-4</v>
      </c>
      <c r="B925" s="304">
        <f t="shared" ca="1" si="413"/>
        <v>32.653700000001955</v>
      </c>
      <c r="D925" s="306">
        <f t="shared" ca="1" si="414"/>
        <v>-0.3601894685836568</v>
      </c>
      <c r="E925" s="307">
        <f t="shared" ca="1" si="415"/>
        <v>-0.98090670593185791</v>
      </c>
      <c r="F925" s="304">
        <f t="shared" ca="1" si="416"/>
        <v>1.0449470891010058</v>
      </c>
      <c r="G925" s="306">
        <f t="shared" ca="1" si="417"/>
        <v>4.203581814336852</v>
      </c>
      <c r="H925" s="307">
        <f t="shared" ca="1" si="418"/>
        <v>-103.04068439268373</v>
      </c>
      <c r="I925" s="304">
        <f t="shared" ca="1" si="419"/>
        <v>103.12639206421642</v>
      </c>
      <c r="J925" s="306">
        <f t="shared" ca="1" si="420"/>
        <v>368.11247718340587</v>
      </c>
      <c r="K925" s="307">
        <f t="shared" ca="1" si="421"/>
        <v>-11.515532429907354</v>
      </c>
      <c r="L925" s="304">
        <f t="shared" ca="1" si="406"/>
        <v>368.29255130296588</v>
      </c>
      <c r="M925" s="306">
        <f t="shared" ca="1" si="422"/>
        <v>-1.5300235756050116</v>
      </c>
      <c r="N925" s="304">
        <f t="shared" ca="1" si="423"/>
        <v>-87.663893437682589</v>
      </c>
      <c r="P925" s="310">
        <f t="shared" ca="1" si="424"/>
        <v>23</v>
      </c>
      <c r="Q925" s="304">
        <f t="shared" ca="1" si="425"/>
        <v>0</v>
      </c>
      <c r="R925" s="306">
        <f t="shared" ca="1" si="426"/>
        <v>0</v>
      </c>
      <c r="S925" s="307">
        <f t="shared" ca="1" si="427"/>
        <v>3.0118999999999994</v>
      </c>
      <c r="T925" s="304">
        <f t="shared" ca="1" si="407"/>
        <v>29.546738999999995</v>
      </c>
      <c r="U925" s="311">
        <f t="shared" ca="1" si="408"/>
        <v>0</v>
      </c>
      <c r="V925" s="306">
        <f t="shared" ca="1" si="409"/>
        <v>1.2264114654114497</v>
      </c>
      <c r="W925" s="304">
        <f t="shared" ca="1" si="410"/>
        <v>26.614542875472754</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0.96540947881560868</v>
      </c>
      <c r="AH925" s="304">
        <f t="shared" ca="1" si="434"/>
        <v>-8.8364373391450943</v>
      </c>
    </row>
    <row r="926" spans="1:34" x14ac:dyDescent="0.2">
      <c r="A926" s="347">
        <f t="shared" ca="1" si="412"/>
        <v>1E-4</v>
      </c>
      <c r="B926" s="304">
        <f t="shared" ca="1" si="413"/>
        <v>32.653800000001958</v>
      </c>
      <c r="D926" s="306">
        <f t="shared" ca="1" si="414"/>
        <v>-0.36018709060393583</v>
      </c>
      <c r="E926" s="307">
        <f t="shared" ca="1" si="415"/>
        <v>-0.98088093809489507</v>
      </c>
      <c r="F926" s="304">
        <f t="shared" ca="1" si="416"/>
        <v>1.0449220808058606</v>
      </c>
      <c r="G926" s="306">
        <f t="shared" ca="1" si="417"/>
        <v>4.2035457956277913</v>
      </c>
      <c r="H926" s="307">
        <f t="shared" ca="1" si="418"/>
        <v>-103.04078248077754</v>
      </c>
      <c r="I926" s="304">
        <f t="shared" ca="1" si="419"/>
        <v>103.12648860262262</v>
      </c>
      <c r="J926" s="306">
        <f t="shared" ca="1" si="420"/>
        <v>368.11247718340587</v>
      </c>
      <c r="K926" s="307">
        <f t="shared" ca="1" si="421"/>
        <v>-11.525836503251028</v>
      </c>
      <c r="L926" s="304">
        <f t="shared" ca="1" si="406"/>
        <v>368.29287362804507</v>
      </c>
      <c r="M926" s="306">
        <f t="shared" ca="1" si="422"/>
        <v>-1.5300239633520214</v>
      </c>
      <c r="N926" s="304">
        <f t="shared" ca="1" si="423"/>
        <v>-87.663915653949772</v>
      </c>
      <c r="P926" s="310">
        <f t="shared" ca="1" si="424"/>
        <v>23</v>
      </c>
      <c r="Q926" s="304">
        <f t="shared" ca="1" si="425"/>
        <v>0</v>
      </c>
      <c r="R926" s="306">
        <f t="shared" ca="1" si="426"/>
        <v>0</v>
      </c>
      <c r="S926" s="307">
        <f t="shared" ca="1" si="427"/>
        <v>3.0118999999999994</v>
      </c>
      <c r="T926" s="304">
        <f t="shared" ca="1" si="407"/>
        <v>29.546738999999995</v>
      </c>
      <c r="U926" s="311">
        <f t="shared" ca="1" si="408"/>
        <v>0</v>
      </c>
      <c r="V926" s="306">
        <f t="shared" ca="1" si="409"/>
        <v>1.2264127291158888</v>
      </c>
      <c r="W926" s="304">
        <f t="shared" ca="1" si="410"/>
        <v>26.614620128062214</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0.96538398437541062</v>
      </c>
      <c r="AH926" s="304">
        <f t="shared" ca="1" si="434"/>
        <v>-8.8364629886359971</v>
      </c>
    </row>
    <row r="927" spans="1:34" x14ac:dyDescent="0.2">
      <c r="A927" s="347">
        <f t="shared" ca="1" si="412"/>
        <v>1E-4</v>
      </c>
      <c r="B927" s="304">
        <f t="shared" ca="1" si="413"/>
        <v>32.653900000001961</v>
      </c>
      <c r="D927" s="306">
        <f t="shared" ca="1" si="414"/>
        <v>-0.36018471262497953</v>
      </c>
      <c r="E927" s="307">
        <f t="shared" ca="1" si="415"/>
        <v>-0.98085517062886574</v>
      </c>
      <c r="F927" s="304">
        <f t="shared" ca="1" si="416"/>
        <v>1.044897072901499</v>
      </c>
      <c r="G927" s="306">
        <f t="shared" ca="1" si="417"/>
        <v>4.2035097771565288</v>
      </c>
      <c r="H927" s="307">
        <f t="shared" ca="1" si="418"/>
        <v>-103.0408805662946</v>
      </c>
      <c r="I927" s="304">
        <f t="shared" ca="1" si="419"/>
        <v>103.1265851384794</v>
      </c>
      <c r="J927" s="306">
        <f t="shared" ca="1" si="420"/>
        <v>368.11247718340587</v>
      </c>
      <c r="K927" s="307">
        <f t="shared" ca="1" si="421"/>
        <v>-11.536140586403382</v>
      </c>
      <c r="L927" s="304">
        <f t="shared" ca="1" si="406"/>
        <v>368.29319624143585</v>
      </c>
      <c r="M927" s="306">
        <f t="shared" ca="1" si="422"/>
        <v>-1.5300243510949829</v>
      </c>
      <c r="N927" s="304">
        <f t="shared" ca="1" si="423"/>
        <v>-87.663937869984991</v>
      </c>
      <c r="P927" s="310">
        <f t="shared" ca="1" si="424"/>
        <v>23</v>
      </c>
      <c r="Q927" s="304">
        <f t="shared" ca="1" si="425"/>
        <v>0</v>
      </c>
      <c r="R927" s="306">
        <f t="shared" ca="1" si="426"/>
        <v>0</v>
      </c>
      <c r="S927" s="307">
        <f t="shared" ca="1" si="427"/>
        <v>3.0118999999999994</v>
      </c>
      <c r="T927" s="304">
        <f t="shared" ca="1" si="407"/>
        <v>29.546738999999995</v>
      </c>
      <c r="U927" s="311">
        <f t="shared" ca="1" si="408"/>
        <v>0</v>
      </c>
      <c r="V927" s="306">
        <f t="shared" ca="1" si="409"/>
        <v>1.2264139928228339</v>
      </c>
      <c r="W927" s="304">
        <f t="shared" ca="1" si="410"/>
        <v>26.614697379539496</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0.96535849030138543</v>
      </c>
      <c r="AH927" s="304">
        <f t="shared" ca="1" si="434"/>
        <v>-8.8364886377576344</v>
      </c>
    </row>
    <row r="928" spans="1:34" x14ac:dyDescent="0.2">
      <c r="A928" s="347">
        <f t="shared" ca="1" si="412"/>
        <v>1E-4</v>
      </c>
      <c r="B928" s="304">
        <f t="shared" ca="1" si="413"/>
        <v>32.654000000001965</v>
      </c>
      <c r="D928" s="306">
        <f t="shared" ca="1" si="414"/>
        <v>-0.36018233464678689</v>
      </c>
      <c r="E928" s="307">
        <f t="shared" ca="1" si="415"/>
        <v>-0.98082940353376458</v>
      </c>
      <c r="F928" s="304">
        <f t="shared" ca="1" si="416"/>
        <v>1.0448720653879164</v>
      </c>
      <c r="G928" s="306">
        <f t="shared" ca="1" si="417"/>
        <v>4.2034737589230637</v>
      </c>
      <c r="H928" s="307">
        <f t="shared" ca="1" si="418"/>
        <v>-103.04097864923496</v>
      </c>
      <c r="I928" s="304">
        <f t="shared" ca="1" si="419"/>
        <v>103.12668167178681</v>
      </c>
      <c r="J928" s="306">
        <f t="shared" ca="1" si="420"/>
        <v>368.11247718340587</v>
      </c>
      <c r="K928" s="307">
        <f t="shared" ca="1" si="421"/>
        <v>-11.546444679364159</v>
      </c>
      <c r="L928" s="304">
        <f t="shared" ca="1" si="406"/>
        <v>368.29351914313821</v>
      </c>
      <c r="M928" s="306">
        <f t="shared" ca="1" si="422"/>
        <v>-1.5300247388338961</v>
      </c>
      <c r="N928" s="304">
        <f t="shared" ca="1" si="423"/>
        <v>-87.663960085788275</v>
      </c>
      <c r="P928" s="310">
        <f t="shared" ca="1" si="424"/>
        <v>23</v>
      </c>
      <c r="Q928" s="304">
        <f t="shared" ca="1" si="425"/>
        <v>0</v>
      </c>
      <c r="R928" s="306">
        <f t="shared" ca="1" si="426"/>
        <v>0</v>
      </c>
      <c r="S928" s="307">
        <f t="shared" ca="1" si="427"/>
        <v>3.0118999999999994</v>
      </c>
      <c r="T928" s="304">
        <f t="shared" ca="1" si="407"/>
        <v>29.546738999999995</v>
      </c>
      <c r="U928" s="311">
        <f t="shared" ca="1" si="408"/>
        <v>0</v>
      </c>
      <c r="V928" s="306">
        <f t="shared" ca="1" si="409"/>
        <v>1.226415256532285</v>
      </c>
      <c r="W928" s="304">
        <f t="shared" ca="1" si="410"/>
        <v>26.614774629904613</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0.96533299659352956</v>
      </c>
      <c r="AH928" s="304">
        <f t="shared" ca="1" si="434"/>
        <v>-8.8365142865100115</v>
      </c>
    </row>
    <row r="929" spans="1:34" x14ac:dyDescent="0.2">
      <c r="A929" s="347">
        <f t="shared" ca="1" si="412"/>
        <v>1E-4</v>
      </c>
      <c r="B929" s="304">
        <f t="shared" ca="1" si="413"/>
        <v>32.654100000001968</v>
      </c>
      <c r="D929" s="306">
        <f t="shared" ca="1" si="414"/>
        <v>-0.36017995666935859</v>
      </c>
      <c r="E929" s="307">
        <f t="shared" ca="1" si="415"/>
        <v>-0.98080363680959159</v>
      </c>
      <c r="F929" s="304">
        <f t="shared" ca="1" si="416"/>
        <v>1.0448470582651139</v>
      </c>
      <c r="G929" s="306">
        <f t="shared" ca="1" si="417"/>
        <v>4.2034377409273969</v>
      </c>
      <c r="H929" s="307">
        <f t="shared" ca="1" si="418"/>
        <v>-103.04107672959864</v>
      </c>
      <c r="I929" s="304">
        <f t="shared" ca="1" si="419"/>
        <v>103.12677820254488</v>
      </c>
      <c r="J929" s="306">
        <f t="shared" ca="1" si="420"/>
        <v>368.11247718340587</v>
      </c>
      <c r="K929" s="307">
        <f t="shared" ca="1" si="421"/>
        <v>-11.5567487821331</v>
      </c>
      <c r="L929" s="304">
        <f t="shared" ca="1" si="406"/>
        <v>368.29384233315233</v>
      </c>
      <c r="M929" s="306">
        <f t="shared" ca="1" si="422"/>
        <v>-1.530025126568761</v>
      </c>
      <c r="N929" s="304">
        <f t="shared" ca="1" si="423"/>
        <v>-87.66398230135961</v>
      </c>
      <c r="P929" s="310">
        <f t="shared" ca="1" si="424"/>
        <v>23</v>
      </c>
      <c r="Q929" s="304">
        <f t="shared" ca="1" si="425"/>
        <v>0</v>
      </c>
      <c r="R929" s="306">
        <f t="shared" ca="1" si="426"/>
        <v>0</v>
      </c>
      <c r="S929" s="307">
        <f t="shared" ca="1" si="427"/>
        <v>3.0118999999999994</v>
      </c>
      <c r="T929" s="304">
        <f t="shared" ca="1" si="407"/>
        <v>29.546738999999995</v>
      </c>
      <c r="U929" s="311">
        <f t="shared" ca="1" si="408"/>
        <v>0</v>
      </c>
      <c r="V929" s="306">
        <f t="shared" ca="1" si="409"/>
        <v>1.2264165202442416</v>
      </c>
      <c r="W929" s="304">
        <f t="shared" ca="1" si="410"/>
        <v>26.614851879157563</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0.9653075032518359</v>
      </c>
      <c r="AH929" s="304">
        <f t="shared" ca="1" si="434"/>
        <v>-8.8365399348931302</v>
      </c>
    </row>
    <row r="930" spans="1:34" x14ac:dyDescent="0.2">
      <c r="A930" s="347">
        <f t="shared" ca="1" si="412"/>
        <v>1E-4</v>
      </c>
      <c r="B930" s="304">
        <f t="shared" ca="1" si="413"/>
        <v>32.654200000001971</v>
      </c>
      <c r="D930" s="306">
        <f t="shared" ca="1" si="414"/>
        <v>-0.36017757869269568</v>
      </c>
      <c r="E930" s="307">
        <f t="shared" ca="1" si="415"/>
        <v>-0.98077787045634146</v>
      </c>
      <c r="F930" s="304">
        <f t="shared" ca="1" si="416"/>
        <v>1.0448220515330873</v>
      </c>
      <c r="G930" s="306">
        <f t="shared" ca="1" si="417"/>
        <v>4.2034017231695273</v>
      </c>
      <c r="H930" s="307">
        <f t="shared" ca="1" si="418"/>
        <v>-103.04117480738569</v>
      </c>
      <c r="I930" s="304">
        <f t="shared" ca="1" si="419"/>
        <v>103.12687473075366</v>
      </c>
      <c r="J930" s="306">
        <f t="shared" ca="1" si="420"/>
        <v>368.11247718340587</v>
      </c>
      <c r="K930" s="307">
        <f t="shared" ca="1" si="421"/>
        <v>-11.567052894709949</v>
      </c>
      <c r="L930" s="304">
        <f t="shared" ca="1" si="406"/>
        <v>368.29416581147814</v>
      </c>
      <c r="M930" s="306">
        <f t="shared" ca="1" si="422"/>
        <v>-1.5300255142995776</v>
      </c>
      <c r="N930" s="304">
        <f t="shared" ca="1" si="423"/>
        <v>-87.664004516698981</v>
      </c>
      <c r="P930" s="310">
        <f t="shared" ca="1" si="424"/>
        <v>23</v>
      </c>
      <c r="Q930" s="304">
        <f t="shared" ca="1" si="425"/>
        <v>0</v>
      </c>
      <c r="R930" s="306">
        <f t="shared" ca="1" si="426"/>
        <v>0</v>
      </c>
      <c r="S930" s="307">
        <f t="shared" ca="1" si="427"/>
        <v>3.0118999999999994</v>
      </c>
      <c r="T930" s="304">
        <f t="shared" ca="1" si="407"/>
        <v>29.546738999999995</v>
      </c>
      <c r="U930" s="311">
        <f t="shared" ca="1" si="408"/>
        <v>0</v>
      </c>
      <c r="V930" s="306">
        <f t="shared" ca="1" si="409"/>
        <v>1.226417783958704</v>
      </c>
      <c r="W930" s="304">
        <f t="shared" ca="1" si="410"/>
        <v>26.614929127298371</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0.96528201027630978</v>
      </c>
      <c r="AH930" s="304">
        <f t="shared" ca="1" si="434"/>
        <v>-8.8365655829069922</v>
      </c>
    </row>
    <row r="931" spans="1:34" x14ac:dyDescent="0.2">
      <c r="A931" s="347">
        <f t="shared" ca="1" si="412"/>
        <v>1E-4</v>
      </c>
      <c r="B931" s="304">
        <f t="shared" ca="1" si="413"/>
        <v>32.654300000001975</v>
      </c>
      <c r="D931" s="306">
        <f t="shared" ca="1" si="414"/>
        <v>-0.36017520071679893</v>
      </c>
      <c r="E931" s="307">
        <f t="shared" ca="1" si="415"/>
        <v>-0.98075210447400885</v>
      </c>
      <c r="F931" s="304">
        <f t="shared" ca="1" si="416"/>
        <v>1.0447970451918323</v>
      </c>
      <c r="G931" s="306">
        <f t="shared" ca="1" si="417"/>
        <v>4.203365705649456</v>
      </c>
      <c r="H931" s="307">
        <f t="shared" ca="1" si="418"/>
        <v>-103.04127288259613</v>
      </c>
      <c r="I931" s="304">
        <f t="shared" ca="1" si="419"/>
        <v>103.12697125641319</v>
      </c>
      <c r="J931" s="306">
        <f t="shared" ca="1" si="420"/>
        <v>368.11247718340587</v>
      </c>
      <c r="K931" s="307">
        <f t="shared" ca="1" si="421"/>
        <v>-11.577357017094448</v>
      </c>
      <c r="L931" s="304">
        <f t="shared" ca="1" si="406"/>
        <v>368.2944895781157</v>
      </c>
      <c r="M931" s="306">
        <f t="shared" ca="1" si="422"/>
        <v>-1.530025902026346</v>
      </c>
      <c r="N931" s="304">
        <f t="shared" ca="1" si="423"/>
        <v>-87.664026731806416</v>
      </c>
      <c r="P931" s="310">
        <f t="shared" ca="1" si="424"/>
        <v>23</v>
      </c>
      <c r="Q931" s="304">
        <f t="shared" ca="1" si="425"/>
        <v>0</v>
      </c>
      <c r="R931" s="306">
        <f t="shared" ca="1" si="426"/>
        <v>0</v>
      </c>
      <c r="S931" s="307">
        <f t="shared" ca="1" si="427"/>
        <v>3.0118999999999994</v>
      </c>
      <c r="T931" s="304">
        <f t="shared" ca="1" si="407"/>
        <v>29.546738999999995</v>
      </c>
      <c r="U931" s="311">
        <f t="shared" ca="1" si="408"/>
        <v>0</v>
      </c>
      <c r="V931" s="306">
        <f t="shared" ca="1" si="409"/>
        <v>1.2264190476756722</v>
      </c>
      <c r="W931" s="304">
        <f t="shared" ca="1" si="410"/>
        <v>26.615006374327049</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0.96525651766693876</v>
      </c>
      <c r="AH931" s="304">
        <f t="shared" ca="1" si="434"/>
        <v>-8.8365912305516048</v>
      </c>
    </row>
    <row r="932" spans="1:34" x14ac:dyDescent="0.2">
      <c r="A932" s="347">
        <f t="shared" ca="1" si="412"/>
        <v>1E-4</v>
      </c>
      <c r="B932" s="304">
        <f t="shared" ca="1" si="413"/>
        <v>32.654400000001978</v>
      </c>
      <c r="D932" s="306">
        <f t="shared" ca="1" si="414"/>
        <v>-0.36017282274166745</v>
      </c>
      <c r="E932" s="307">
        <f t="shared" ca="1" si="415"/>
        <v>-0.9807263388625902</v>
      </c>
      <c r="F932" s="304">
        <f t="shared" ca="1" si="416"/>
        <v>1.044772039241346</v>
      </c>
      <c r="G932" s="306">
        <f t="shared" ca="1" si="417"/>
        <v>4.203329688367182</v>
      </c>
      <c r="H932" s="307">
        <f t="shared" ca="1" si="418"/>
        <v>-103.04137095523002</v>
      </c>
      <c r="I932" s="304">
        <f t="shared" ca="1" si="419"/>
        <v>103.12706777952349</v>
      </c>
      <c r="J932" s="306">
        <f t="shared" ca="1" si="420"/>
        <v>368.11247718340587</v>
      </c>
      <c r="K932" s="307">
        <f t="shared" ca="1" si="421"/>
        <v>-11.587661149286339</v>
      </c>
      <c r="L932" s="304">
        <f t="shared" ca="1" si="406"/>
        <v>368.29481363306513</v>
      </c>
      <c r="M932" s="306">
        <f t="shared" ca="1" si="422"/>
        <v>-1.5300262897490666</v>
      </c>
      <c r="N932" s="304">
        <f t="shared" ca="1" si="423"/>
        <v>-87.66404894668193</v>
      </c>
      <c r="P932" s="310">
        <f t="shared" ca="1" si="424"/>
        <v>23</v>
      </c>
      <c r="Q932" s="304">
        <f t="shared" ca="1" si="425"/>
        <v>0</v>
      </c>
      <c r="R932" s="306">
        <f t="shared" ca="1" si="426"/>
        <v>0</v>
      </c>
      <c r="S932" s="307">
        <f t="shared" ca="1" si="427"/>
        <v>3.0118999999999994</v>
      </c>
      <c r="T932" s="304">
        <f t="shared" ca="1" si="407"/>
        <v>29.546738999999995</v>
      </c>
      <c r="U932" s="311">
        <f t="shared" ca="1" si="408"/>
        <v>0</v>
      </c>
      <c r="V932" s="306">
        <f t="shared" ca="1" si="409"/>
        <v>1.2264203113951462</v>
      </c>
      <c r="W932" s="304">
        <f t="shared" ca="1" si="410"/>
        <v>26.61508362024362</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0.96523102542372285</v>
      </c>
      <c r="AH932" s="304">
        <f t="shared" ca="1" si="434"/>
        <v>-8.8366168778269714</v>
      </c>
    </row>
    <row r="933" spans="1:34" x14ac:dyDescent="0.2">
      <c r="A933" s="347">
        <f t="shared" ca="1" si="412"/>
        <v>1E-4</v>
      </c>
      <c r="B933" s="304">
        <f t="shared" ca="1" si="413"/>
        <v>32.654500000001981</v>
      </c>
      <c r="D933" s="306">
        <f t="shared" ca="1" si="414"/>
        <v>-0.36017044476730031</v>
      </c>
      <c r="E933" s="307">
        <f t="shared" ca="1" si="415"/>
        <v>-0.98070057362207841</v>
      </c>
      <c r="F933" s="304">
        <f t="shared" ca="1" si="416"/>
        <v>1.0447470336816223</v>
      </c>
      <c r="G933" s="306">
        <f t="shared" ca="1" si="417"/>
        <v>4.2032936713227054</v>
      </c>
      <c r="H933" s="307">
        <f t="shared" ca="1" si="418"/>
        <v>-103.04146902528738</v>
      </c>
      <c r="I933" s="304">
        <f t="shared" ca="1" si="419"/>
        <v>103.12716430008459</v>
      </c>
      <c r="J933" s="306">
        <f t="shared" ca="1" si="420"/>
        <v>368.11247718340587</v>
      </c>
      <c r="K933" s="307">
        <f t="shared" ca="1" si="421"/>
        <v>-11.597965291285364</v>
      </c>
      <c r="L933" s="304">
        <f t="shared" ca="1" si="406"/>
        <v>368.29513797632649</v>
      </c>
      <c r="M933" s="306">
        <f t="shared" ca="1" si="422"/>
        <v>-1.5300266774677389</v>
      </c>
      <c r="N933" s="304">
        <f t="shared" ca="1" si="423"/>
        <v>-87.664071161325495</v>
      </c>
      <c r="P933" s="310">
        <f t="shared" ca="1" si="424"/>
        <v>23</v>
      </c>
      <c r="Q933" s="304">
        <f t="shared" ca="1" si="425"/>
        <v>0</v>
      </c>
      <c r="R933" s="306">
        <f t="shared" ca="1" si="426"/>
        <v>0</v>
      </c>
      <c r="S933" s="307">
        <f t="shared" ca="1" si="427"/>
        <v>3.0118999999999994</v>
      </c>
      <c r="T933" s="304">
        <f t="shared" ca="1" si="407"/>
        <v>29.546738999999995</v>
      </c>
      <c r="U933" s="311">
        <f t="shared" ca="1" si="408"/>
        <v>0</v>
      </c>
      <c r="V933" s="306">
        <f t="shared" ca="1" si="409"/>
        <v>1.2264215751171261</v>
      </c>
      <c r="W933" s="304">
        <f t="shared" ca="1" si="410"/>
        <v>26.615160865048061</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0.96520553354664962</v>
      </c>
      <c r="AH933" s="304">
        <f t="shared" ca="1" si="434"/>
        <v>-8.8366425247331009</v>
      </c>
    </row>
    <row r="934" spans="1:34" x14ac:dyDescent="0.2">
      <c r="A934" s="347">
        <f t="shared" ca="1" si="412"/>
        <v>1E-4</v>
      </c>
      <c r="B934" s="304">
        <f t="shared" ca="1" si="413"/>
        <v>32.654600000001984</v>
      </c>
      <c r="D934" s="306">
        <f t="shared" ca="1" si="414"/>
        <v>-0.36016806679370184</v>
      </c>
      <c r="E934" s="307">
        <f t="shared" ca="1" si="415"/>
        <v>-0.98067480875247881</v>
      </c>
      <c r="F934" s="304">
        <f t="shared" ca="1" si="416"/>
        <v>1.0447220285126677</v>
      </c>
      <c r="G934" s="306">
        <f t="shared" ca="1" si="417"/>
        <v>4.2032576545160261</v>
      </c>
      <c r="H934" s="307">
        <f t="shared" ca="1" si="418"/>
        <v>-103.04156709276826</v>
      </c>
      <c r="I934" s="304">
        <f t="shared" ca="1" si="419"/>
        <v>103.12726081809654</v>
      </c>
      <c r="J934" s="306">
        <f t="shared" ca="1" si="420"/>
        <v>368.11247718340587</v>
      </c>
      <c r="K934" s="307">
        <f t="shared" ca="1" si="421"/>
        <v>-11.608269443091267</v>
      </c>
      <c r="L934" s="304">
        <f t="shared" ca="1" si="406"/>
        <v>368.29546260789976</v>
      </c>
      <c r="M934" s="306">
        <f t="shared" ca="1" si="422"/>
        <v>-1.5300270651823633</v>
      </c>
      <c r="N934" s="304">
        <f t="shared" ca="1" si="423"/>
        <v>-87.664093375737124</v>
      </c>
      <c r="P934" s="310">
        <f t="shared" ca="1" si="424"/>
        <v>23</v>
      </c>
      <c r="Q934" s="304">
        <f t="shared" ca="1" si="425"/>
        <v>0</v>
      </c>
      <c r="R934" s="306">
        <f t="shared" ca="1" si="426"/>
        <v>0</v>
      </c>
      <c r="S934" s="307">
        <f t="shared" ca="1" si="427"/>
        <v>3.0118999999999994</v>
      </c>
      <c r="T934" s="304">
        <f t="shared" ca="1" si="407"/>
        <v>29.546738999999995</v>
      </c>
      <c r="U934" s="311">
        <f t="shared" ca="1" si="408"/>
        <v>0</v>
      </c>
      <c r="V934" s="306">
        <f t="shared" ca="1" si="409"/>
        <v>1.2264228388416112</v>
      </c>
      <c r="W934" s="304">
        <f t="shared" ca="1" si="410"/>
        <v>26.6152381087404</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0.96518004203573327</v>
      </c>
      <c r="AH934" s="304">
        <f t="shared" ca="1" si="434"/>
        <v>-8.8366681712699844</v>
      </c>
    </row>
    <row r="935" spans="1:34" x14ac:dyDescent="0.2">
      <c r="A935" s="347">
        <f t="shared" ca="1" si="412"/>
        <v>1E-4</v>
      </c>
      <c r="B935" s="304">
        <f t="shared" ca="1" si="413"/>
        <v>32.654700000001988</v>
      </c>
      <c r="D935" s="306">
        <f t="shared" ca="1" si="414"/>
        <v>-0.36016568882086936</v>
      </c>
      <c r="E935" s="307">
        <f t="shared" ca="1" si="415"/>
        <v>-0.98064904425378252</v>
      </c>
      <c r="F935" s="304">
        <f t="shared" ca="1" si="416"/>
        <v>1.0446970237344742</v>
      </c>
      <c r="G935" s="306">
        <f t="shared" ca="1" si="417"/>
        <v>4.2032216379471441</v>
      </c>
      <c r="H935" s="307">
        <f t="shared" ca="1" si="418"/>
        <v>-103.04166515767268</v>
      </c>
      <c r="I935" s="304">
        <f t="shared" ca="1" si="419"/>
        <v>103.12735733355937</v>
      </c>
      <c r="J935" s="306">
        <f t="shared" ca="1" si="420"/>
        <v>368.11247718340587</v>
      </c>
      <c r="K935" s="307">
        <f t="shared" ca="1" si="421"/>
        <v>-11.618573604703789</v>
      </c>
      <c r="L935" s="304">
        <f t="shared" ca="1" si="406"/>
        <v>368.29578752778514</v>
      </c>
      <c r="M935" s="306">
        <f t="shared" ca="1" si="422"/>
        <v>-1.5300274528929398</v>
      </c>
      <c r="N935" s="304">
        <f t="shared" ca="1" si="423"/>
        <v>-87.664115589916833</v>
      </c>
      <c r="P935" s="310">
        <f t="shared" ca="1" si="424"/>
        <v>23</v>
      </c>
      <c r="Q935" s="304">
        <f t="shared" ca="1" si="425"/>
        <v>0</v>
      </c>
      <c r="R935" s="306">
        <f t="shared" ca="1" si="426"/>
        <v>0</v>
      </c>
      <c r="S935" s="307">
        <f t="shared" ca="1" si="427"/>
        <v>3.0118999999999994</v>
      </c>
      <c r="T935" s="304">
        <f t="shared" ca="1" si="407"/>
        <v>29.546738999999995</v>
      </c>
      <c r="U935" s="311">
        <f t="shared" ca="1" si="408"/>
        <v>0</v>
      </c>
      <c r="V935" s="306">
        <f t="shared" ca="1" si="409"/>
        <v>1.226424102568602</v>
      </c>
      <c r="W935" s="304">
        <f t="shared" ca="1" si="410"/>
        <v>26.615315351320639</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0.96515455089095958</v>
      </c>
      <c r="AH935" s="304">
        <f t="shared" ca="1" si="434"/>
        <v>-8.8366938174376326</v>
      </c>
    </row>
    <row r="936" spans="1:34" x14ac:dyDescent="0.2">
      <c r="A936" s="347">
        <f t="shared" ca="1" si="412"/>
        <v>1E-4</v>
      </c>
      <c r="B936" s="304">
        <f t="shared" ca="1" si="413"/>
        <v>32.654800000001991</v>
      </c>
      <c r="D936" s="306">
        <f t="shared" ca="1" si="414"/>
        <v>-0.36016331084880338</v>
      </c>
      <c r="E936" s="307">
        <f t="shared" ca="1" si="415"/>
        <v>-0.98062328012598776</v>
      </c>
      <c r="F936" s="304">
        <f t="shared" ca="1" si="416"/>
        <v>1.0446720193470405</v>
      </c>
      <c r="G936" s="306">
        <f t="shared" ca="1" si="417"/>
        <v>4.2031856216160595</v>
      </c>
      <c r="H936" s="307">
        <f t="shared" ca="1" si="418"/>
        <v>-103.04176322000069</v>
      </c>
      <c r="I936" s="304">
        <f t="shared" ca="1" si="419"/>
        <v>103.12745384647313</v>
      </c>
      <c r="J936" s="306">
        <f t="shared" ca="1" si="420"/>
        <v>368.11247718340587</v>
      </c>
      <c r="K936" s="307">
        <f t="shared" ca="1" si="421"/>
        <v>-11.628877776122673</v>
      </c>
      <c r="L936" s="304">
        <f t="shared" ca="1" si="406"/>
        <v>368.29611273598249</v>
      </c>
      <c r="M936" s="306">
        <f t="shared" ca="1" si="422"/>
        <v>-1.5300278405994683</v>
      </c>
      <c r="N936" s="304">
        <f t="shared" ca="1" si="423"/>
        <v>-87.664137803864605</v>
      </c>
      <c r="P936" s="310">
        <f t="shared" ca="1" si="424"/>
        <v>23</v>
      </c>
      <c r="Q936" s="304">
        <f t="shared" ca="1" si="425"/>
        <v>0</v>
      </c>
      <c r="R936" s="306">
        <f t="shared" ca="1" si="426"/>
        <v>0</v>
      </c>
      <c r="S936" s="307">
        <f t="shared" ca="1" si="427"/>
        <v>3.0118999999999994</v>
      </c>
      <c r="T936" s="304">
        <f t="shared" ca="1" si="407"/>
        <v>29.546738999999995</v>
      </c>
      <c r="U936" s="311">
        <f t="shared" ca="1" si="408"/>
        <v>0</v>
      </c>
      <c r="V936" s="306">
        <f t="shared" ca="1" si="409"/>
        <v>1.2264253662980984</v>
      </c>
      <c r="W936" s="304">
        <f t="shared" ca="1" si="410"/>
        <v>26.615392592788805</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0.9651290601123268</v>
      </c>
      <c r="AH936" s="304">
        <f t="shared" ca="1" si="434"/>
        <v>-8.8367194632360455</v>
      </c>
    </row>
    <row r="937" spans="1:34" x14ac:dyDescent="0.2">
      <c r="A937" s="347">
        <f t="shared" ca="1" si="412"/>
        <v>1E-4</v>
      </c>
      <c r="B937" s="304">
        <f t="shared" ca="1" si="413"/>
        <v>32.654900000001994</v>
      </c>
      <c r="D937" s="306">
        <f t="shared" ca="1" si="414"/>
        <v>-0.36016093287750722</v>
      </c>
      <c r="E937" s="307">
        <f t="shared" ca="1" si="415"/>
        <v>-0.98059751636908921</v>
      </c>
      <c r="F937" s="304">
        <f t="shared" ca="1" si="416"/>
        <v>1.0446470153503635</v>
      </c>
      <c r="G937" s="306">
        <f t="shared" ca="1" si="417"/>
        <v>4.2031496055227713</v>
      </c>
      <c r="H937" s="307">
        <f t="shared" ca="1" si="418"/>
        <v>-103.04186127975233</v>
      </c>
      <c r="I937" s="304">
        <f t="shared" ca="1" si="419"/>
        <v>103.12755035683786</v>
      </c>
      <c r="J937" s="306">
        <f t="shared" ca="1" si="420"/>
        <v>368.11247718340587</v>
      </c>
      <c r="K937" s="307">
        <f t="shared" ca="1" si="421"/>
        <v>-11.639181957347661</v>
      </c>
      <c r="L937" s="304">
        <f t="shared" ca="1" si="406"/>
        <v>368.29643823249199</v>
      </c>
      <c r="M937" s="306">
        <f t="shared" ca="1" si="422"/>
        <v>-1.5300282283019491</v>
      </c>
      <c r="N937" s="304">
        <f t="shared" ca="1" si="423"/>
        <v>-87.664160017580457</v>
      </c>
      <c r="P937" s="310">
        <f t="shared" ca="1" si="424"/>
        <v>23</v>
      </c>
      <c r="Q937" s="304">
        <f t="shared" ca="1" si="425"/>
        <v>0</v>
      </c>
      <c r="R937" s="306">
        <f t="shared" ca="1" si="426"/>
        <v>0</v>
      </c>
      <c r="S937" s="307">
        <f t="shared" ca="1" si="427"/>
        <v>3.0118999999999994</v>
      </c>
      <c r="T937" s="304">
        <f t="shared" ca="1" si="407"/>
        <v>29.546738999999995</v>
      </c>
      <c r="U937" s="311">
        <f t="shared" ca="1" si="408"/>
        <v>0</v>
      </c>
      <c r="V937" s="306">
        <f t="shared" ca="1" si="409"/>
        <v>1.2264266300301003</v>
      </c>
      <c r="W937" s="304">
        <f t="shared" ca="1" si="410"/>
        <v>26.615469833144907</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0.96510356969983135</v>
      </c>
      <c r="AH937" s="304">
        <f t="shared" ca="1" si="434"/>
        <v>-8.836745108665232</v>
      </c>
    </row>
    <row r="938" spans="1:34" x14ac:dyDescent="0.2">
      <c r="A938" s="347">
        <f t="shared" ca="1" si="412"/>
        <v>1E-4</v>
      </c>
      <c r="B938" s="304">
        <f t="shared" ca="1" si="413"/>
        <v>32.655000000001998</v>
      </c>
      <c r="D938" s="306">
        <f t="shared" ca="1" si="414"/>
        <v>-0.36015855490697768</v>
      </c>
      <c r="E938" s="307">
        <f t="shared" ca="1" si="415"/>
        <v>-0.9805717529830833</v>
      </c>
      <c r="F938" s="304">
        <f t="shared" ca="1" si="416"/>
        <v>1.0446220117444391</v>
      </c>
      <c r="G938" s="306">
        <f t="shared" ca="1" si="417"/>
        <v>4.2031135896672804</v>
      </c>
      <c r="H938" s="307">
        <f t="shared" ca="1" si="418"/>
        <v>-103.04195933692762</v>
      </c>
      <c r="I938" s="304">
        <f t="shared" ca="1" si="419"/>
        <v>103.12764686465357</v>
      </c>
      <c r="J938" s="306">
        <f t="shared" ca="1" si="420"/>
        <v>368.11247718340587</v>
      </c>
      <c r="K938" s="307">
        <f t="shared" ca="1" si="421"/>
        <v>-11.649486148378495</v>
      </c>
      <c r="L938" s="304">
        <f t="shared" ca="1" si="406"/>
        <v>368.29676401731359</v>
      </c>
      <c r="M938" s="306">
        <f t="shared" ca="1" si="422"/>
        <v>-1.5300286160003822</v>
      </c>
      <c r="N938" s="304">
        <f t="shared" ca="1" si="423"/>
        <v>-87.664182231064402</v>
      </c>
      <c r="P938" s="310">
        <f t="shared" ca="1" si="424"/>
        <v>23</v>
      </c>
      <c r="Q938" s="304">
        <f t="shared" ca="1" si="425"/>
        <v>0</v>
      </c>
      <c r="R938" s="306">
        <f t="shared" ca="1" si="426"/>
        <v>0</v>
      </c>
      <c r="S938" s="307">
        <f t="shared" ca="1" si="427"/>
        <v>3.0118999999999994</v>
      </c>
      <c r="T938" s="304">
        <f t="shared" ca="1" si="407"/>
        <v>29.546738999999995</v>
      </c>
      <c r="U938" s="311">
        <f t="shared" ca="1" si="408"/>
        <v>0</v>
      </c>
      <c r="V938" s="306">
        <f t="shared" ca="1" si="409"/>
        <v>1.2264278937646078</v>
      </c>
      <c r="W938" s="304">
        <f t="shared" ca="1" si="410"/>
        <v>26.615547072388949</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0.96507807965346792</v>
      </c>
      <c r="AH938" s="304">
        <f t="shared" ca="1" si="434"/>
        <v>-8.8367707537251938</v>
      </c>
    </row>
    <row r="939" spans="1:34" x14ac:dyDescent="0.2">
      <c r="A939" s="347">
        <f t="shared" ca="1" si="412"/>
        <v>1E-4</v>
      </c>
      <c r="B939" s="304">
        <f t="shared" ca="1" si="413"/>
        <v>32.655100000002001</v>
      </c>
      <c r="D939" s="306">
        <f t="shared" ca="1" si="414"/>
        <v>-0.36015617693721558</v>
      </c>
      <c r="E939" s="307">
        <f t="shared" ca="1" si="415"/>
        <v>-0.98054598996796472</v>
      </c>
      <c r="F939" s="304">
        <f t="shared" ca="1" si="416"/>
        <v>1.0445970085292637</v>
      </c>
      <c r="G939" s="306">
        <f t="shared" ca="1" si="417"/>
        <v>4.2030775740495869</v>
      </c>
      <c r="H939" s="307">
        <f t="shared" ca="1" si="418"/>
        <v>-103.04205739152661</v>
      </c>
      <c r="I939" s="304">
        <f t="shared" ca="1" si="419"/>
        <v>103.12774336992031</v>
      </c>
      <c r="J939" s="306">
        <f t="shared" ca="1" si="420"/>
        <v>368.11247718340587</v>
      </c>
      <c r="K939" s="307">
        <f t="shared" ca="1" si="421"/>
        <v>-11.659790349214918</v>
      </c>
      <c r="L939" s="304">
        <f t="shared" ca="1" si="406"/>
        <v>368.29709009044745</v>
      </c>
      <c r="M939" s="306">
        <f t="shared" ca="1" si="422"/>
        <v>-1.5300290036947675</v>
      </c>
      <c r="N939" s="304">
        <f t="shared" ca="1" si="423"/>
        <v>-87.664204444316411</v>
      </c>
      <c r="P939" s="310">
        <f t="shared" ca="1" si="424"/>
        <v>23</v>
      </c>
      <c r="Q939" s="304">
        <f t="shared" ca="1" si="425"/>
        <v>0</v>
      </c>
      <c r="R939" s="306">
        <f t="shared" ca="1" si="426"/>
        <v>0</v>
      </c>
      <c r="S939" s="307">
        <f t="shared" ca="1" si="427"/>
        <v>3.0118999999999994</v>
      </c>
      <c r="T939" s="304">
        <f t="shared" ca="1" si="407"/>
        <v>29.546738999999995</v>
      </c>
      <c r="U939" s="311">
        <f t="shared" ca="1" si="408"/>
        <v>0</v>
      </c>
      <c r="V939" s="306">
        <f t="shared" ca="1" si="409"/>
        <v>1.2264291575016211</v>
      </c>
      <c r="W939" s="304">
        <f t="shared" ca="1" si="410"/>
        <v>26.615624310520943</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0.96505258997323473</v>
      </c>
      <c r="AH939" s="304">
        <f t="shared" ca="1" si="434"/>
        <v>-8.8367963984159346</v>
      </c>
    </row>
    <row r="940" spans="1:34" x14ac:dyDescent="0.2">
      <c r="A940" s="347">
        <f t="shared" ca="1" si="412"/>
        <v>1E-4</v>
      </c>
      <c r="B940" s="304">
        <f t="shared" ca="1" si="413"/>
        <v>32.655200000002004</v>
      </c>
      <c r="D940" s="306">
        <f t="shared" ca="1" si="414"/>
        <v>-0.36015379896822386</v>
      </c>
      <c r="E940" s="307">
        <f t="shared" ca="1" si="415"/>
        <v>-0.98052022732373167</v>
      </c>
      <c r="F940" s="304">
        <f t="shared" ca="1" si="416"/>
        <v>1.0445720057048371</v>
      </c>
      <c r="G940" s="306">
        <f t="shared" ca="1" si="417"/>
        <v>4.2030415586696899</v>
      </c>
      <c r="H940" s="307">
        <f t="shared" ca="1" si="418"/>
        <v>-103.04215544354935</v>
      </c>
      <c r="I940" s="304">
        <f t="shared" ca="1" si="419"/>
        <v>103.12783987263813</v>
      </c>
      <c r="J940" s="306">
        <f t="shared" ca="1" si="420"/>
        <v>368.11247718340587</v>
      </c>
      <c r="K940" s="307">
        <f t="shared" ca="1" si="421"/>
        <v>-11.670094559856672</v>
      </c>
      <c r="L940" s="304">
        <f t="shared" ca="1" si="406"/>
        <v>368.29741645189358</v>
      </c>
      <c r="M940" s="306">
        <f t="shared" ca="1" si="422"/>
        <v>-1.5300293913851051</v>
      </c>
      <c r="N940" s="304">
        <f t="shared" ca="1" si="423"/>
        <v>-87.664226657336513</v>
      </c>
      <c r="P940" s="310">
        <f t="shared" ca="1" si="424"/>
        <v>23</v>
      </c>
      <c r="Q940" s="304">
        <f t="shared" ca="1" si="425"/>
        <v>0</v>
      </c>
      <c r="R940" s="306">
        <f t="shared" ca="1" si="426"/>
        <v>0</v>
      </c>
      <c r="S940" s="307">
        <f t="shared" ca="1" si="427"/>
        <v>3.0118999999999994</v>
      </c>
      <c r="T940" s="304">
        <f t="shared" ca="1" si="407"/>
        <v>29.546738999999995</v>
      </c>
      <c r="U940" s="311">
        <f t="shared" ca="1" si="408"/>
        <v>0</v>
      </c>
      <c r="V940" s="306">
        <f t="shared" ca="1" si="409"/>
        <v>1.2264304212411397</v>
      </c>
      <c r="W940" s="304">
        <f t="shared" ca="1" si="410"/>
        <v>26.615701547540912</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0.96502710065912645</v>
      </c>
      <c r="AH940" s="304">
        <f t="shared" ca="1" si="434"/>
        <v>-8.8368220427374577</v>
      </c>
    </row>
    <row r="941" spans="1:34" x14ac:dyDescent="0.2">
      <c r="A941" s="347">
        <f t="shared" ca="1" si="412"/>
        <v>1E-4</v>
      </c>
      <c r="B941" s="304">
        <f t="shared" ca="1" si="413"/>
        <v>32.655300000002008</v>
      </c>
      <c r="D941" s="306">
        <f t="shared" ca="1" si="414"/>
        <v>-0.36015142100000158</v>
      </c>
      <c r="E941" s="307">
        <f t="shared" ca="1" si="415"/>
        <v>-0.98049446505037885</v>
      </c>
      <c r="F941" s="304">
        <f t="shared" ca="1" si="416"/>
        <v>1.0445470032711544</v>
      </c>
      <c r="G941" s="306">
        <f t="shared" ca="1" si="417"/>
        <v>4.2030055435275901</v>
      </c>
      <c r="H941" s="307">
        <f t="shared" ca="1" si="418"/>
        <v>-103.04225349299585</v>
      </c>
      <c r="I941" s="304">
        <f t="shared" ca="1" si="419"/>
        <v>103.12793637280706</v>
      </c>
      <c r="J941" s="306">
        <f t="shared" ca="1" si="420"/>
        <v>368.11247718340587</v>
      </c>
      <c r="K941" s="307">
        <f t="shared" ca="1" si="421"/>
        <v>-11.680398780303499</v>
      </c>
      <c r="L941" s="304">
        <f t="shared" ca="1" si="406"/>
        <v>368.29774310165197</v>
      </c>
      <c r="M941" s="306">
        <f t="shared" ca="1" si="422"/>
        <v>-1.5300297790713953</v>
      </c>
      <c r="N941" s="304">
        <f t="shared" ca="1" si="423"/>
        <v>-87.664248870124723</v>
      </c>
      <c r="P941" s="310">
        <f t="shared" ca="1" si="424"/>
        <v>23</v>
      </c>
      <c r="Q941" s="304">
        <f t="shared" ca="1" si="425"/>
        <v>0</v>
      </c>
      <c r="R941" s="306">
        <f t="shared" ca="1" si="426"/>
        <v>0</v>
      </c>
      <c r="S941" s="307">
        <f t="shared" ca="1" si="427"/>
        <v>3.0118999999999994</v>
      </c>
      <c r="T941" s="304">
        <f t="shared" ca="1" si="407"/>
        <v>29.546738999999995</v>
      </c>
      <c r="U941" s="311">
        <f t="shared" ca="1" si="408"/>
        <v>0</v>
      </c>
      <c r="V941" s="306">
        <f t="shared" ca="1" si="409"/>
        <v>1.2264316849831638</v>
      </c>
      <c r="W941" s="304">
        <f t="shared" ca="1" si="410"/>
        <v>26.615778783448846</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0.96500161171113596</v>
      </c>
      <c r="AH941" s="304">
        <f t="shared" ca="1" si="434"/>
        <v>-8.8368476866897705</v>
      </c>
    </row>
    <row r="942" spans="1:34" x14ac:dyDescent="0.2">
      <c r="A942" s="347">
        <f t="shared" ca="1" si="412"/>
        <v>1E-4</v>
      </c>
      <c r="B942" s="304">
        <f t="shared" ca="1" si="413"/>
        <v>32.655400000002011</v>
      </c>
      <c r="D942" s="306">
        <f t="shared" ca="1" si="414"/>
        <v>-0.36014904303254719</v>
      </c>
      <c r="E942" s="307">
        <f t="shared" ca="1" si="415"/>
        <v>-0.98046870314790624</v>
      </c>
      <c r="F942" s="304">
        <f t="shared" ca="1" si="416"/>
        <v>1.0445220012282157</v>
      </c>
      <c r="G942" s="306">
        <f t="shared" ca="1" si="417"/>
        <v>4.2029695286232869</v>
      </c>
      <c r="H942" s="307">
        <f t="shared" ca="1" si="418"/>
        <v>-103.04235153986617</v>
      </c>
      <c r="I942" s="304">
        <f t="shared" ca="1" si="419"/>
        <v>103.12803287042713</v>
      </c>
      <c r="J942" s="306">
        <f t="shared" ca="1" si="420"/>
        <v>368.11247718340587</v>
      </c>
      <c r="K942" s="307">
        <f t="shared" ca="1" si="421"/>
        <v>-11.690703010555142</v>
      </c>
      <c r="L942" s="304">
        <f t="shared" ca="1" si="406"/>
        <v>368.29807003972275</v>
      </c>
      <c r="M942" s="306">
        <f t="shared" ca="1" si="422"/>
        <v>-1.5300301667536376</v>
      </c>
      <c r="N942" s="304">
        <f t="shared" ca="1" si="423"/>
        <v>-87.664271082680997</v>
      </c>
      <c r="P942" s="310">
        <f t="shared" ca="1" si="424"/>
        <v>23</v>
      </c>
      <c r="Q942" s="304">
        <f t="shared" ca="1" si="425"/>
        <v>0</v>
      </c>
      <c r="R942" s="306">
        <f t="shared" ca="1" si="426"/>
        <v>0</v>
      </c>
      <c r="S942" s="307">
        <f t="shared" ca="1" si="427"/>
        <v>3.0118999999999994</v>
      </c>
      <c r="T942" s="304">
        <f t="shared" ca="1" si="407"/>
        <v>29.546738999999995</v>
      </c>
      <c r="U942" s="311">
        <f t="shared" ca="1" si="408"/>
        <v>0</v>
      </c>
      <c r="V942" s="306">
        <f t="shared" ca="1" si="409"/>
        <v>1.2264329487276933</v>
      </c>
      <c r="W942" s="304">
        <f t="shared" ca="1" si="410"/>
        <v>26.615856018244781</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0.96497612312927217</v>
      </c>
      <c r="AH942" s="304">
        <f t="shared" ca="1" si="434"/>
        <v>-8.8368733302728675</v>
      </c>
    </row>
    <row r="943" spans="1:34" x14ac:dyDescent="0.2">
      <c r="A943" s="347">
        <f t="shared" ca="1" si="412"/>
        <v>1E-4</v>
      </c>
      <c r="B943" s="304">
        <f t="shared" ca="1" si="413"/>
        <v>32.655500000002014</v>
      </c>
      <c r="D943" s="306">
        <f t="shared" ca="1" si="414"/>
        <v>-0.36014666506586618</v>
      </c>
      <c r="E943" s="307">
        <f t="shared" ca="1" si="415"/>
        <v>-0.98044294161630319</v>
      </c>
      <c r="F943" s="304">
        <f t="shared" ca="1" si="416"/>
        <v>1.0444969995760136</v>
      </c>
      <c r="G943" s="306">
        <f t="shared" ca="1" si="417"/>
        <v>4.2029335139567801</v>
      </c>
      <c r="H943" s="307">
        <f t="shared" ca="1" si="418"/>
        <v>-103.04244958416034</v>
      </c>
      <c r="I943" s="304">
        <f t="shared" ca="1" si="419"/>
        <v>103.12812936549835</v>
      </c>
      <c r="J943" s="306">
        <f t="shared" ca="1" si="420"/>
        <v>368.11247718340587</v>
      </c>
      <c r="K943" s="307">
        <f t="shared" ca="1" si="421"/>
        <v>-11.701007250611344</v>
      </c>
      <c r="L943" s="304">
        <f t="shared" ca="1" si="406"/>
        <v>368.29839726610589</v>
      </c>
      <c r="M943" s="306">
        <f t="shared" ca="1" si="422"/>
        <v>-1.5300305544318327</v>
      </c>
      <c r="N943" s="304">
        <f t="shared" ca="1" si="423"/>
        <v>-87.664293295005379</v>
      </c>
      <c r="P943" s="310">
        <f t="shared" ca="1" si="424"/>
        <v>23</v>
      </c>
      <c r="Q943" s="304">
        <f t="shared" ca="1" si="425"/>
        <v>0</v>
      </c>
      <c r="R943" s="306">
        <f t="shared" ca="1" si="426"/>
        <v>0</v>
      </c>
      <c r="S943" s="307">
        <f t="shared" ca="1" si="427"/>
        <v>3.0118999999999994</v>
      </c>
      <c r="T943" s="304">
        <f t="shared" ca="1" si="407"/>
        <v>29.546738999999995</v>
      </c>
      <c r="U943" s="311">
        <f t="shared" ca="1" si="408"/>
        <v>0</v>
      </c>
      <c r="V943" s="306">
        <f t="shared" ca="1" si="409"/>
        <v>1.2264342124747285</v>
      </c>
      <c r="W943" s="304">
        <f t="shared" ca="1" si="410"/>
        <v>26.615933251928691</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0.96495063491351374</v>
      </c>
      <c r="AH943" s="304">
        <f t="shared" ca="1" si="434"/>
        <v>-8.8368989734867647</v>
      </c>
    </row>
    <row r="944" spans="1:34" x14ac:dyDescent="0.2">
      <c r="A944" s="347">
        <f t="shared" ca="1" si="412"/>
        <v>1E-4</v>
      </c>
      <c r="B944" s="304">
        <f t="shared" ca="1" si="413"/>
        <v>32.655600000002018</v>
      </c>
      <c r="D944" s="306">
        <f t="shared" ca="1" si="414"/>
        <v>-0.36014428709995283</v>
      </c>
      <c r="E944" s="307">
        <f t="shared" ca="1" si="415"/>
        <v>-0.98041718045557857</v>
      </c>
      <c r="F944" s="304">
        <f t="shared" ca="1" si="416"/>
        <v>1.044471998314555</v>
      </c>
      <c r="G944" s="306">
        <f t="shared" ca="1" si="417"/>
        <v>4.2028974995280697</v>
      </c>
      <c r="H944" s="307">
        <f t="shared" ca="1" si="418"/>
        <v>-103.04254762587838</v>
      </c>
      <c r="I944" s="304">
        <f t="shared" ca="1" si="419"/>
        <v>103.12822585802081</v>
      </c>
      <c r="J944" s="306">
        <f t="shared" ca="1" si="420"/>
        <v>368.11247718340587</v>
      </c>
      <c r="K944" s="307">
        <f t="shared" ca="1" si="421"/>
        <v>-11.711311500471846</v>
      </c>
      <c r="L944" s="304">
        <f t="shared" ca="1" si="406"/>
        <v>368.29872478080154</v>
      </c>
      <c r="M944" s="306">
        <f t="shared" ca="1" si="422"/>
        <v>-1.5300309421059803</v>
      </c>
      <c r="N944" s="304">
        <f t="shared" ca="1" si="423"/>
        <v>-87.664315507097868</v>
      </c>
      <c r="P944" s="310">
        <f t="shared" ca="1" si="424"/>
        <v>23</v>
      </c>
      <c r="Q944" s="304">
        <f t="shared" ca="1" si="425"/>
        <v>0</v>
      </c>
      <c r="R944" s="306">
        <f t="shared" ca="1" si="426"/>
        <v>0</v>
      </c>
      <c r="S944" s="307">
        <f t="shared" ca="1" si="427"/>
        <v>3.0118999999999994</v>
      </c>
      <c r="T944" s="304">
        <f t="shared" ca="1" si="407"/>
        <v>29.546738999999995</v>
      </c>
      <c r="U944" s="311">
        <f t="shared" ca="1" si="408"/>
        <v>0</v>
      </c>
      <c r="V944" s="306">
        <f t="shared" ca="1" si="409"/>
        <v>1.2264354762242686</v>
      </c>
      <c r="W944" s="304">
        <f t="shared" ca="1" si="410"/>
        <v>26.616010484500624</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0.96492514706387666</v>
      </c>
      <c r="AH944" s="304">
        <f t="shared" ca="1" si="434"/>
        <v>-8.8369246163314514</v>
      </c>
    </row>
    <row r="945" spans="1:34" x14ac:dyDescent="0.2">
      <c r="A945" s="347">
        <f t="shared" ca="1" si="412"/>
        <v>1E-4</v>
      </c>
      <c r="B945" s="304">
        <f t="shared" ca="1" si="413"/>
        <v>32.655700000002021</v>
      </c>
      <c r="D945" s="306">
        <f t="shared" ca="1" si="414"/>
        <v>-0.36014190913481053</v>
      </c>
      <c r="E945" s="307">
        <f t="shared" ca="1" si="415"/>
        <v>-0.98039141966571641</v>
      </c>
      <c r="F945" s="304">
        <f t="shared" ca="1" si="416"/>
        <v>1.0444469974438266</v>
      </c>
      <c r="G945" s="306">
        <f t="shared" ca="1" si="417"/>
        <v>4.2028614853371558</v>
      </c>
      <c r="H945" s="307">
        <f t="shared" ca="1" si="418"/>
        <v>-103.04264566502034</v>
      </c>
      <c r="I945" s="304">
        <f t="shared" ca="1" si="419"/>
        <v>103.12832234799453</v>
      </c>
      <c r="J945" s="306">
        <f t="shared" ca="1" si="420"/>
        <v>368.11247718340587</v>
      </c>
      <c r="K945" s="307">
        <f t="shared" ca="1" si="421"/>
        <v>-11.721615760136391</v>
      </c>
      <c r="L945" s="304">
        <f t="shared" ca="1" si="406"/>
        <v>368.29905258380967</v>
      </c>
      <c r="M945" s="306">
        <f t="shared" ca="1" si="422"/>
        <v>-1.5300313297760806</v>
      </c>
      <c r="N945" s="304">
        <f t="shared" ca="1" si="423"/>
        <v>-87.664337718958464</v>
      </c>
      <c r="P945" s="310">
        <f t="shared" ca="1" si="424"/>
        <v>23</v>
      </c>
      <c r="Q945" s="304">
        <f t="shared" ca="1" si="425"/>
        <v>0</v>
      </c>
      <c r="R945" s="306">
        <f t="shared" ca="1" si="426"/>
        <v>0</v>
      </c>
      <c r="S945" s="307">
        <f t="shared" ca="1" si="427"/>
        <v>3.0118999999999994</v>
      </c>
      <c r="T945" s="304">
        <f t="shared" ca="1" si="407"/>
        <v>29.546738999999995</v>
      </c>
      <c r="U945" s="311">
        <f t="shared" ca="1" si="408"/>
        <v>0</v>
      </c>
      <c r="V945" s="306">
        <f t="shared" ca="1" si="409"/>
        <v>1.2264367399763143</v>
      </c>
      <c r="W945" s="304">
        <f t="shared" ca="1" si="410"/>
        <v>26.616087715960578</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0.96489965958034318</v>
      </c>
      <c r="AH945" s="304">
        <f t="shared" ca="1" si="434"/>
        <v>-8.836950258806942</v>
      </c>
    </row>
    <row r="946" spans="1:34" x14ac:dyDescent="0.2">
      <c r="A946" s="347">
        <f t="shared" ca="1" si="412"/>
        <v>1E-4</v>
      </c>
      <c r="B946" s="304">
        <f t="shared" ca="1" si="413"/>
        <v>32.655800000002024</v>
      </c>
      <c r="D946" s="306">
        <f t="shared" ca="1" si="414"/>
        <v>-0.36013953117044006</v>
      </c>
      <c r="E946" s="307">
        <f t="shared" ca="1" si="415"/>
        <v>-0.9803656592467167</v>
      </c>
      <c r="F946" s="304">
        <f t="shared" ca="1" si="416"/>
        <v>1.0444219969638298</v>
      </c>
      <c r="G946" s="306">
        <f t="shared" ca="1" si="417"/>
        <v>4.2028254713840383</v>
      </c>
      <c r="H946" s="307">
        <f t="shared" ca="1" si="418"/>
        <v>-103.04274370158628</v>
      </c>
      <c r="I946" s="304">
        <f t="shared" ca="1" si="419"/>
        <v>103.12841883541954</v>
      </c>
      <c r="J946" s="306">
        <f t="shared" ca="1" si="420"/>
        <v>368.11247718340587</v>
      </c>
      <c r="K946" s="307">
        <f t="shared" ca="1" si="421"/>
        <v>-11.731920029604721</v>
      </c>
      <c r="L946" s="304">
        <f t="shared" ca="1" si="406"/>
        <v>368.29938067513035</v>
      </c>
      <c r="M946" s="306">
        <f t="shared" ca="1" si="422"/>
        <v>-1.5300317174421334</v>
      </c>
      <c r="N946" s="304">
        <f t="shared" ca="1" si="423"/>
        <v>-87.664359930587153</v>
      </c>
      <c r="P946" s="310">
        <f t="shared" ca="1" si="424"/>
        <v>23</v>
      </c>
      <c r="Q946" s="304">
        <f t="shared" ca="1" si="425"/>
        <v>0</v>
      </c>
      <c r="R946" s="306">
        <f t="shared" ca="1" si="426"/>
        <v>0</v>
      </c>
      <c r="S946" s="307">
        <f t="shared" ca="1" si="427"/>
        <v>3.0118999999999994</v>
      </c>
      <c r="T946" s="304">
        <f t="shared" ca="1" si="407"/>
        <v>29.546738999999995</v>
      </c>
      <c r="U946" s="311">
        <f t="shared" ca="1" si="408"/>
        <v>0</v>
      </c>
      <c r="V946" s="306">
        <f t="shared" ca="1" si="409"/>
        <v>1.2264380037308653</v>
      </c>
      <c r="W946" s="304">
        <f t="shared" ca="1" si="410"/>
        <v>26.616164946308569</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0.96487417246291507</v>
      </c>
      <c r="AH946" s="304">
        <f t="shared" ca="1" si="434"/>
        <v>-8.836975900913238</v>
      </c>
    </row>
    <row r="947" spans="1:34" x14ac:dyDescent="0.2">
      <c r="A947" s="347">
        <f t="shared" ca="1" si="412"/>
        <v>1E-4</v>
      </c>
      <c r="B947" s="304">
        <f t="shared" ca="1" si="413"/>
        <v>32.655900000002028</v>
      </c>
      <c r="D947" s="306">
        <f t="shared" ca="1" si="414"/>
        <v>-0.36013715320684236</v>
      </c>
      <c r="E947" s="307">
        <f t="shared" ca="1" si="415"/>
        <v>-0.98033989919857412</v>
      </c>
      <c r="F947" s="304">
        <f t="shared" ca="1" si="416"/>
        <v>1.0443969968745597</v>
      </c>
      <c r="G947" s="306">
        <f t="shared" ca="1" si="417"/>
        <v>4.2027894576687173</v>
      </c>
      <c r="H947" s="307">
        <f t="shared" ca="1" si="418"/>
        <v>-103.04284173557619</v>
      </c>
      <c r="I947" s="304">
        <f t="shared" ca="1" si="419"/>
        <v>103.12851532029583</v>
      </c>
      <c r="J947" s="306">
        <f t="shared" ca="1" si="420"/>
        <v>368.11247718340587</v>
      </c>
      <c r="K947" s="307">
        <f t="shared" ca="1" si="421"/>
        <v>-11.74222430887658</v>
      </c>
      <c r="L947" s="304">
        <f t="shared" ca="1" si="406"/>
        <v>368.29970905476358</v>
      </c>
      <c r="M947" s="306">
        <f t="shared" ca="1" si="422"/>
        <v>-1.530032105104139</v>
      </c>
      <c r="N947" s="304">
        <f t="shared" ca="1" si="423"/>
        <v>-87.66438214198395</v>
      </c>
      <c r="P947" s="310">
        <f t="shared" ca="1" si="424"/>
        <v>23</v>
      </c>
      <c r="Q947" s="304">
        <f t="shared" ca="1" si="425"/>
        <v>0</v>
      </c>
      <c r="R947" s="306">
        <f t="shared" ca="1" si="426"/>
        <v>0</v>
      </c>
      <c r="S947" s="307">
        <f t="shared" ca="1" si="427"/>
        <v>3.0118999999999994</v>
      </c>
      <c r="T947" s="304">
        <f t="shared" ca="1" si="407"/>
        <v>29.546738999999995</v>
      </c>
      <c r="U947" s="311">
        <f t="shared" ca="1" si="408"/>
        <v>0</v>
      </c>
      <c r="V947" s="306">
        <f t="shared" ca="1" si="409"/>
        <v>1.2264392674879216</v>
      </c>
      <c r="W947" s="304">
        <f t="shared" ca="1" si="410"/>
        <v>26.616242175544581</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0.96484868571158344</v>
      </c>
      <c r="AH947" s="304">
        <f t="shared" ca="1" si="434"/>
        <v>-8.837001542650345</v>
      </c>
    </row>
    <row r="948" spans="1:34" x14ac:dyDescent="0.2">
      <c r="A948" s="347">
        <f t="shared" ca="1" si="412"/>
        <v>1E-4</v>
      </c>
      <c r="B948" s="304">
        <f t="shared" ca="1" si="413"/>
        <v>32.656000000002031</v>
      </c>
      <c r="D948" s="306">
        <f t="shared" ca="1" si="414"/>
        <v>-0.36013477524401588</v>
      </c>
      <c r="E948" s="307">
        <f t="shared" ca="1" si="415"/>
        <v>-0.98031413952129576</v>
      </c>
      <c r="F948" s="304">
        <f t="shared" ca="1" si="416"/>
        <v>1.0443719971760237</v>
      </c>
      <c r="G948" s="306">
        <f t="shared" ca="1" si="417"/>
        <v>4.2027534441911927</v>
      </c>
      <c r="H948" s="307">
        <f t="shared" ca="1" si="418"/>
        <v>-103.04293976699014</v>
      </c>
      <c r="I948" s="304">
        <f t="shared" ca="1" si="419"/>
        <v>103.12861180262352</v>
      </c>
      <c r="J948" s="306">
        <f t="shared" ca="1" si="420"/>
        <v>368.11247718340587</v>
      </c>
      <c r="K948" s="307">
        <f t="shared" ca="1" si="421"/>
        <v>-11.752528597951708</v>
      </c>
      <c r="L948" s="304">
        <f t="shared" ca="1" si="406"/>
        <v>368.30003772270942</v>
      </c>
      <c r="M948" s="306">
        <f t="shared" ca="1" si="422"/>
        <v>-1.5300324927620974</v>
      </c>
      <c r="N948" s="304">
        <f t="shared" ca="1" si="423"/>
        <v>-87.664404353148853</v>
      </c>
      <c r="P948" s="310">
        <f t="shared" ca="1" si="424"/>
        <v>23</v>
      </c>
      <c r="Q948" s="304">
        <f t="shared" ca="1" si="425"/>
        <v>0</v>
      </c>
      <c r="R948" s="306">
        <f t="shared" ca="1" si="426"/>
        <v>0</v>
      </c>
      <c r="S948" s="307">
        <f t="shared" ca="1" si="427"/>
        <v>3.0118999999999994</v>
      </c>
      <c r="T948" s="304">
        <f t="shared" ca="1" si="407"/>
        <v>29.546738999999995</v>
      </c>
      <c r="U948" s="311">
        <f t="shared" ca="1" si="408"/>
        <v>0</v>
      </c>
      <c r="V948" s="306">
        <f t="shared" ca="1" si="409"/>
        <v>1.2264405312474831</v>
      </c>
      <c r="W948" s="304">
        <f t="shared" ca="1" si="410"/>
        <v>26.616319403668651</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0.96482319932635718</v>
      </c>
      <c r="AH948" s="304">
        <f t="shared" ca="1" si="434"/>
        <v>-8.8370271840182557</v>
      </c>
    </row>
    <row r="949" spans="1:34" x14ac:dyDescent="0.2">
      <c r="A949" s="347">
        <f t="shared" ca="1" si="412"/>
        <v>1E-4</v>
      </c>
      <c r="B949" s="304">
        <f t="shared" ca="1" si="413"/>
        <v>32.656100000002034</v>
      </c>
      <c r="D949" s="306">
        <f t="shared" ca="1" si="414"/>
        <v>-0.36013239728196206</v>
      </c>
      <c r="E949" s="307">
        <f t="shared" ca="1" si="415"/>
        <v>-0.98028838021486742</v>
      </c>
      <c r="F949" s="304">
        <f t="shared" ca="1" si="416"/>
        <v>1.0443469978682094</v>
      </c>
      <c r="G949" s="306">
        <f t="shared" ca="1" si="417"/>
        <v>4.2027174309514646</v>
      </c>
      <c r="H949" s="307">
        <f t="shared" ca="1" si="418"/>
        <v>-103.04303779582817</v>
      </c>
      <c r="I949" s="304">
        <f t="shared" ca="1" si="419"/>
        <v>103.1287082824026</v>
      </c>
      <c r="J949" s="306">
        <f t="shared" ca="1" si="420"/>
        <v>368.11247718340587</v>
      </c>
      <c r="K949" s="307">
        <f t="shared" ca="1" si="421"/>
        <v>-11.762832896829849</v>
      </c>
      <c r="L949" s="304">
        <f t="shared" ca="1" si="406"/>
        <v>368.30036667896798</v>
      </c>
      <c r="M949" s="306">
        <f t="shared" ca="1" si="422"/>
        <v>-1.5300328804160086</v>
      </c>
      <c r="N949" s="304">
        <f t="shared" ca="1" si="423"/>
        <v>-87.664426564081879</v>
      </c>
      <c r="P949" s="310">
        <f t="shared" ca="1" si="424"/>
        <v>23</v>
      </c>
      <c r="Q949" s="304">
        <f t="shared" ca="1" si="425"/>
        <v>0</v>
      </c>
      <c r="R949" s="306">
        <f t="shared" ca="1" si="426"/>
        <v>0</v>
      </c>
      <c r="S949" s="307">
        <f t="shared" ca="1" si="427"/>
        <v>3.0118999999999994</v>
      </c>
      <c r="T949" s="304">
        <f t="shared" ca="1" si="407"/>
        <v>29.546738999999995</v>
      </c>
      <c r="U949" s="311">
        <f t="shared" ca="1" si="408"/>
        <v>0</v>
      </c>
      <c r="V949" s="306">
        <f t="shared" ca="1" si="409"/>
        <v>1.2264417950095503</v>
      </c>
      <c r="W949" s="304">
        <f t="shared" ca="1" si="410"/>
        <v>26.616396630680796</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0.96479771330722031</v>
      </c>
      <c r="AH949" s="304">
        <f t="shared" ca="1" si="434"/>
        <v>-8.8370528250169844</v>
      </c>
    </row>
    <row r="950" spans="1:34" x14ac:dyDescent="0.2">
      <c r="A950" s="347">
        <f t="shared" ca="1" si="412"/>
        <v>1E-4</v>
      </c>
      <c r="B950" s="304">
        <f t="shared" ca="1" si="413"/>
        <v>32.656200000002038</v>
      </c>
      <c r="D950" s="306">
        <f t="shared" ca="1" si="414"/>
        <v>-0.36013001932068173</v>
      </c>
      <c r="E950" s="307">
        <f t="shared" ca="1" si="415"/>
        <v>-0.98026262127928199</v>
      </c>
      <c r="F950" s="304">
        <f t="shared" ca="1" si="416"/>
        <v>1.0443219989511108</v>
      </c>
      <c r="G950" s="306">
        <f t="shared" ca="1" si="417"/>
        <v>4.2026814179495329</v>
      </c>
      <c r="H950" s="307">
        <f t="shared" ca="1" si="418"/>
        <v>-103.04313582209029</v>
      </c>
      <c r="I950" s="304">
        <f t="shared" ca="1" si="419"/>
        <v>103.12880475963311</v>
      </c>
      <c r="J950" s="306">
        <f t="shared" ca="1" si="420"/>
        <v>368.11247718340587</v>
      </c>
      <c r="K950" s="307">
        <f t="shared" ca="1" si="421"/>
        <v>-11.773137205510745</v>
      </c>
      <c r="L950" s="304">
        <f t="shared" ca="1" si="406"/>
        <v>368.30069592353919</v>
      </c>
      <c r="M950" s="306">
        <f t="shared" ca="1" si="422"/>
        <v>-1.5300332680658728</v>
      </c>
      <c r="N950" s="304">
        <f t="shared" ca="1" si="423"/>
        <v>-87.664448774783025</v>
      </c>
      <c r="P950" s="310">
        <f t="shared" ca="1" si="424"/>
        <v>23</v>
      </c>
      <c r="Q950" s="304">
        <f t="shared" ca="1" si="425"/>
        <v>0</v>
      </c>
      <c r="R950" s="306">
        <f t="shared" ca="1" si="426"/>
        <v>0</v>
      </c>
      <c r="S950" s="307">
        <f t="shared" ca="1" si="427"/>
        <v>3.0118999999999994</v>
      </c>
      <c r="T950" s="304">
        <f t="shared" ca="1" si="407"/>
        <v>29.546738999999995</v>
      </c>
      <c r="U950" s="311">
        <f t="shared" ca="1" si="408"/>
        <v>0</v>
      </c>
      <c r="V950" s="306">
        <f t="shared" ca="1" si="409"/>
        <v>1.2264430587741222</v>
      </c>
      <c r="W950" s="304">
        <f t="shared" ca="1" si="410"/>
        <v>26.61647385658101</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0.96477222765417103</v>
      </c>
      <c r="AH950" s="304">
        <f t="shared" ca="1" si="434"/>
        <v>-8.8370784656465364</v>
      </c>
    </row>
    <row r="951" spans="1:34" x14ac:dyDescent="0.2">
      <c r="A951" s="347">
        <f t="shared" ca="1" si="412"/>
        <v>1E-4</v>
      </c>
      <c r="B951" s="304">
        <f t="shared" ca="1" si="413"/>
        <v>32.656300000002041</v>
      </c>
      <c r="D951" s="306">
        <f t="shared" ca="1" si="414"/>
        <v>-0.36012764136017361</v>
      </c>
      <c r="E951" s="307">
        <f t="shared" ca="1" si="415"/>
        <v>-0.9802368627145448</v>
      </c>
      <c r="F951" s="304">
        <f t="shared" ca="1" si="416"/>
        <v>1.0442970004247332</v>
      </c>
      <c r="G951" s="306">
        <f t="shared" ca="1" si="417"/>
        <v>4.2026454051853968</v>
      </c>
      <c r="H951" s="307">
        <f t="shared" ca="1" si="418"/>
        <v>-103.04323384577657</v>
      </c>
      <c r="I951" s="304">
        <f t="shared" ca="1" si="419"/>
        <v>103.12890123431511</v>
      </c>
      <c r="J951" s="306">
        <f t="shared" ca="1" si="420"/>
        <v>368.11247718340587</v>
      </c>
      <c r="K951" s="307">
        <f t="shared" ca="1" si="421"/>
        <v>-11.783441523994139</v>
      </c>
      <c r="L951" s="304">
        <f t="shared" ca="1" si="406"/>
        <v>368.30102545642325</v>
      </c>
      <c r="M951" s="306">
        <f t="shared" ca="1" si="422"/>
        <v>-1.53003365571169</v>
      </c>
      <c r="N951" s="304">
        <f t="shared" ca="1" si="423"/>
        <v>-87.664470985252308</v>
      </c>
      <c r="P951" s="310">
        <f t="shared" ca="1" si="424"/>
        <v>23</v>
      </c>
      <c r="Q951" s="304">
        <f t="shared" ca="1" si="425"/>
        <v>0</v>
      </c>
      <c r="R951" s="306">
        <f t="shared" ca="1" si="426"/>
        <v>0</v>
      </c>
      <c r="S951" s="307">
        <f t="shared" ca="1" si="427"/>
        <v>3.0118999999999994</v>
      </c>
      <c r="T951" s="304">
        <f t="shared" ca="1" si="407"/>
        <v>29.546738999999995</v>
      </c>
      <c r="U951" s="311">
        <f t="shared" ca="1" si="408"/>
        <v>0</v>
      </c>
      <c r="V951" s="306">
        <f t="shared" ca="1" si="409"/>
        <v>1.2264443225411998</v>
      </c>
      <c r="W951" s="304">
        <f t="shared" ca="1" si="410"/>
        <v>26.616551081369323</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0.96474674236720936</v>
      </c>
      <c r="AH951" s="304">
        <f t="shared" ca="1" si="434"/>
        <v>-8.8371041059069082</v>
      </c>
    </row>
    <row r="952" spans="1:34" x14ac:dyDescent="0.2">
      <c r="A952" s="347">
        <f t="shared" ca="1" si="412"/>
        <v>1E-4</v>
      </c>
      <c r="B952" s="304">
        <f t="shared" ca="1" si="413"/>
        <v>32.656400000002044</v>
      </c>
      <c r="D952" s="306">
        <f t="shared" ca="1" si="414"/>
        <v>-0.36012526340043882</v>
      </c>
      <c r="E952" s="307">
        <f t="shared" ca="1" si="415"/>
        <v>-0.98021110452064519</v>
      </c>
      <c r="F952" s="304">
        <f t="shared" ca="1" si="416"/>
        <v>1.0442720022890677</v>
      </c>
      <c r="G952" s="306">
        <f t="shared" ca="1" si="417"/>
        <v>4.2026093926590571</v>
      </c>
      <c r="H952" s="307">
        <f t="shared" ca="1" si="418"/>
        <v>-103.04333186688702</v>
      </c>
      <c r="I952" s="304">
        <f t="shared" ca="1" si="419"/>
        <v>103.12899770644859</v>
      </c>
      <c r="J952" s="306">
        <f t="shared" ca="1" si="420"/>
        <v>368.11247718340587</v>
      </c>
      <c r="K952" s="307">
        <f t="shared" ca="1" si="421"/>
        <v>-11.793745852279772</v>
      </c>
      <c r="L952" s="304">
        <f t="shared" ca="1" si="406"/>
        <v>368.30135527762002</v>
      </c>
      <c r="M952" s="306">
        <f t="shared" ca="1" si="422"/>
        <v>-1.53003404335346</v>
      </c>
      <c r="N952" s="304">
        <f t="shared" ca="1" si="423"/>
        <v>-87.664493195489683</v>
      </c>
      <c r="P952" s="310">
        <f t="shared" ca="1" si="424"/>
        <v>23</v>
      </c>
      <c r="Q952" s="304">
        <f t="shared" ca="1" si="425"/>
        <v>0</v>
      </c>
      <c r="R952" s="306">
        <f t="shared" ca="1" si="426"/>
        <v>0</v>
      </c>
      <c r="S952" s="307">
        <f t="shared" ca="1" si="427"/>
        <v>3.0118999999999994</v>
      </c>
      <c r="T952" s="304">
        <f t="shared" ca="1" si="407"/>
        <v>29.546738999999995</v>
      </c>
      <c r="U952" s="311">
        <f t="shared" ca="1" si="408"/>
        <v>0</v>
      </c>
      <c r="V952" s="306">
        <f t="shared" ca="1" si="409"/>
        <v>1.2264455863107822</v>
      </c>
      <c r="W952" s="304">
        <f t="shared" ca="1" si="410"/>
        <v>26.616628305045708</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0.9647212574463282</v>
      </c>
      <c r="AH952" s="304">
        <f t="shared" ca="1" si="434"/>
        <v>-8.8371297457981104</v>
      </c>
    </row>
    <row r="953" spans="1:34" x14ac:dyDescent="0.2">
      <c r="A953" s="347">
        <f t="shared" ca="1" si="412"/>
        <v>1E-4</v>
      </c>
      <c r="B953" s="304">
        <f t="shared" ca="1" si="413"/>
        <v>32.656500000002048</v>
      </c>
      <c r="D953" s="306">
        <f t="shared" ca="1" si="414"/>
        <v>-0.3601228854414798</v>
      </c>
      <c r="E953" s="307">
        <f t="shared" ca="1" si="415"/>
        <v>-0.98018534669759028</v>
      </c>
      <c r="F953" s="304">
        <f t="shared" ca="1" si="416"/>
        <v>1.0442470045441223</v>
      </c>
      <c r="G953" s="306">
        <f t="shared" ca="1" si="417"/>
        <v>4.202573380370513</v>
      </c>
      <c r="H953" s="307">
        <f t="shared" ca="1" si="418"/>
        <v>-103.04342988542169</v>
      </c>
      <c r="I953" s="304">
        <f t="shared" ca="1" si="419"/>
        <v>103.12909417603363</v>
      </c>
      <c r="J953" s="306">
        <f t="shared" ca="1" si="420"/>
        <v>368.11247718340587</v>
      </c>
      <c r="K953" s="307">
        <f t="shared" ca="1" si="421"/>
        <v>-11.804050190367388</v>
      </c>
      <c r="L953" s="304">
        <f t="shared" ca="1" si="406"/>
        <v>368.30168538712962</v>
      </c>
      <c r="M953" s="306">
        <f t="shared" ca="1" si="422"/>
        <v>-1.5300344309911833</v>
      </c>
      <c r="N953" s="304">
        <f t="shared" ca="1" si="423"/>
        <v>-87.664515405495209</v>
      </c>
      <c r="P953" s="310">
        <f t="shared" ca="1" si="424"/>
        <v>23</v>
      </c>
      <c r="Q953" s="304">
        <f t="shared" ca="1" si="425"/>
        <v>0</v>
      </c>
      <c r="R953" s="306">
        <f t="shared" ca="1" si="426"/>
        <v>0</v>
      </c>
      <c r="S953" s="307">
        <f t="shared" ca="1" si="427"/>
        <v>3.0118999999999994</v>
      </c>
      <c r="T953" s="304">
        <f t="shared" ca="1" si="407"/>
        <v>29.546738999999995</v>
      </c>
      <c r="U953" s="311">
        <f t="shared" ca="1" si="408"/>
        <v>0</v>
      </c>
      <c r="V953" s="306">
        <f t="shared" ca="1" si="409"/>
        <v>1.2264468500828698</v>
      </c>
      <c r="W953" s="304">
        <f t="shared" ca="1" si="410"/>
        <v>26.616705527610211</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0.96469577289153463</v>
      </c>
      <c r="AH953" s="304">
        <f t="shared" ca="1" si="434"/>
        <v>-8.8371553853201341</v>
      </c>
    </row>
    <row r="954" spans="1:34" x14ac:dyDescent="0.2">
      <c r="A954" s="347">
        <f t="shared" ca="1" si="412"/>
        <v>1E-4</v>
      </c>
      <c r="B954" s="304">
        <f t="shared" ca="1" si="413"/>
        <v>32.656600000002051</v>
      </c>
      <c r="D954" s="306">
        <f t="shared" ca="1" si="414"/>
        <v>-0.36012050748329388</v>
      </c>
      <c r="E954" s="307">
        <f t="shared" ca="1" si="415"/>
        <v>-0.98015958924536761</v>
      </c>
      <c r="F954" s="304">
        <f t="shared" ca="1" si="416"/>
        <v>1.0442220071898853</v>
      </c>
      <c r="G954" s="306">
        <f t="shared" ca="1" si="417"/>
        <v>4.2025373683197644</v>
      </c>
      <c r="H954" s="307">
        <f t="shared" ca="1" si="418"/>
        <v>-103.04352790138061</v>
      </c>
      <c r="I954" s="304">
        <f t="shared" ca="1" si="419"/>
        <v>103.12919064307026</v>
      </c>
      <c r="J954" s="306">
        <f t="shared" ca="1" si="420"/>
        <v>368.11247718340587</v>
      </c>
      <c r="K954" s="307">
        <f t="shared" ca="1" si="421"/>
        <v>-11.814354538256728</v>
      </c>
      <c r="L954" s="304">
        <f t="shared" ca="1" si="406"/>
        <v>368.30201578495212</v>
      </c>
      <c r="M954" s="306">
        <f t="shared" ca="1" si="422"/>
        <v>-1.5300348186248596</v>
      </c>
      <c r="N954" s="304">
        <f t="shared" ca="1" si="423"/>
        <v>-87.664537615268856</v>
      </c>
      <c r="P954" s="310">
        <f t="shared" ca="1" si="424"/>
        <v>23</v>
      </c>
      <c r="Q954" s="304">
        <f t="shared" ca="1" si="425"/>
        <v>0</v>
      </c>
      <c r="R954" s="306">
        <f t="shared" ca="1" si="426"/>
        <v>0</v>
      </c>
      <c r="S954" s="307">
        <f t="shared" ca="1" si="427"/>
        <v>3.0118999999999994</v>
      </c>
      <c r="T954" s="304">
        <f t="shared" ca="1" si="407"/>
        <v>29.546738999999995</v>
      </c>
      <c r="U954" s="311">
        <f t="shared" ca="1" si="408"/>
        <v>0</v>
      </c>
      <c r="V954" s="306">
        <f t="shared" ca="1" si="409"/>
        <v>1.2264481138574626</v>
      </c>
      <c r="W954" s="304">
        <f t="shared" ca="1" si="410"/>
        <v>26.616782749062839</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0.96467028870281268</v>
      </c>
      <c r="AH954" s="304">
        <f t="shared" ca="1" si="434"/>
        <v>-8.8371810244729954</v>
      </c>
    </row>
    <row r="955" spans="1:34" x14ac:dyDescent="0.2">
      <c r="A955" s="347">
        <f t="shared" ca="1" si="412"/>
        <v>1E-4</v>
      </c>
      <c r="B955" s="304">
        <f t="shared" ca="1" si="413"/>
        <v>32.656700000002054</v>
      </c>
      <c r="D955" s="306">
        <f t="shared" ca="1" si="414"/>
        <v>-0.36011812952588401</v>
      </c>
      <c r="E955" s="307">
        <f t="shared" ca="1" si="415"/>
        <v>-0.98013383216397187</v>
      </c>
      <c r="F955" s="304">
        <f t="shared" ca="1" si="416"/>
        <v>1.0441970102263531</v>
      </c>
      <c r="G955" s="306">
        <f t="shared" ca="1" si="417"/>
        <v>4.2025013565068114</v>
      </c>
      <c r="H955" s="307">
        <f t="shared" ca="1" si="418"/>
        <v>-103.04362591476384</v>
      </c>
      <c r="I955" s="304">
        <f t="shared" ca="1" si="419"/>
        <v>103.1292871075585</v>
      </c>
      <c r="J955" s="306">
        <f t="shared" ca="1" si="420"/>
        <v>368.11247718340587</v>
      </c>
      <c r="K955" s="307">
        <f t="shared" ca="1" si="421"/>
        <v>-11.824658895947534</v>
      </c>
      <c r="L955" s="304">
        <f t="shared" ca="1" si="406"/>
        <v>368.30234647108756</v>
      </c>
      <c r="M955" s="306">
        <f t="shared" ca="1" si="422"/>
        <v>-1.5300352062544891</v>
      </c>
      <c r="N955" s="304">
        <f t="shared" ca="1" si="423"/>
        <v>-87.664559824810638</v>
      </c>
      <c r="P955" s="310">
        <f t="shared" ca="1" si="424"/>
        <v>23</v>
      </c>
      <c r="Q955" s="304">
        <f t="shared" ca="1" si="425"/>
        <v>0</v>
      </c>
      <c r="R955" s="306">
        <f t="shared" ca="1" si="426"/>
        <v>0</v>
      </c>
      <c r="S955" s="307">
        <f t="shared" ca="1" si="427"/>
        <v>3.0118999999999994</v>
      </c>
      <c r="T955" s="304">
        <f t="shared" ca="1" si="407"/>
        <v>29.546738999999995</v>
      </c>
      <c r="U955" s="311">
        <f t="shared" ca="1" si="408"/>
        <v>0</v>
      </c>
      <c r="V955" s="306">
        <f t="shared" ca="1" si="409"/>
        <v>1.2264493776345609</v>
      </c>
      <c r="W955" s="304">
        <f t="shared" ca="1" si="410"/>
        <v>26.616859969403599</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0.96464480488016058</v>
      </c>
      <c r="AH955" s="304">
        <f t="shared" ca="1" si="434"/>
        <v>-8.8372066632566959</v>
      </c>
    </row>
    <row r="956" spans="1:34" x14ac:dyDescent="0.2">
      <c r="A956" s="347">
        <f t="shared" ca="1" si="412"/>
        <v>1E-4</v>
      </c>
      <c r="B956" s="304">
        <f t="shared" ca="1" si="413"/>
        <v>32.656800000002058</v>
      </c>
      <c r="D956" s="306">
        <f t="shared" ca="1" si="414"/>
        <v>-0.36011575156924891</v>
      </c>
      <c r="E956" s="307">
        <f t="shared" ca="1" si="415"/>
        <v>-0.98010807545339951</v>
      </c>
      <c r="F956" s="304">
        <f t="shared" ca="1" si="416"/>
        <v>1.0441720136535224</v>
      </c>
      <c r="G956" s="306">
        <f t="shared" ca="1" si="417"/>
        <v>4.2024653449316549</v>
      </c>
      <c r="H956" s="307">
        <f t="shared" ca="1" si="418"/>
        <v>-103.04372392557138</v>
      </c>
      <c r="I956" s="304">
        <f t="shared" ca="1" si="419"/>
        <v>103.12938356949839</v>
      </c>
      <c r="J956" s="306">
        <f t="shared" ca="1" si="420"/>
        <v>368.11247718340587</v>
      </c>
      <c r="K956" s="307">
        <f t="shared" ca="1" si="421"/>
        <v>-11.834963263439551</v>
      </c>
      <c r="L956" s="304">
        <f t="shared" ca="1" si="406"/>
        <v>368.30267744553595</v>
      </c>
      <c r="M956" s="306">
        <f t="shared" ca="1" si="422"/>
        <v>-1.5300355938800718</v>
      </c>
      <c r="N956" s="304">
        <f t="shared" ca="1" si="423"/>
        <v>-87.664582034120571</v>
      </c>
      <c r="P956" s="310">
        <f t="shared" ca="1" si="424"/>
        <v>23</v>
      </c>
      <c r="Q956" s="304">
        <f t="shared" ca="1" si="425"/>
        <v>0</v>
      </c>
      <c r="R956" s="306">
        <f t="shared" ca="1" si="426"/>
        <v>0</v>
      </c>
      <c r="S956" s="307">
        <f t="shared" ca="1" si="427"/>
        <v>3.0118999999999994</v>
      </c>
      <c r="T956" s="304">
        <f t="shared" ca="1" si="407"/>
        <v>29.546738999999995</v>
      </c>
      <c r="U956" s="311">
        <f t="shared" ca="1" si="408"/>
        <v>0</v>
      </c>
      <c r="V956" s="306">
        <f t="shared" ca="1" si="409"/>
        <v>1.2264506414141634</v>
      </c>
      <c r="W956" s="304">
        <f t="shared" ca="1" si="410"/>
        <v>26.616937188632487</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0.96461932142357476</v>
      </c>
      <c r="AH956" s="304">
        <f t="shared" ca="1" si="434"/>
        <v>-8.8372323016712393</v>
      </c>
    </row>
    <row r="957" spans="1:34" x14ac:dyDescent="0.2">
      <c r="A957" s="347">
        <f t="shared" ca="1" si="412"/>
        <v>1E-4</v>
      </c>
      <c r="B957" s="304">
        <f t="shared" ca="1" si="413"/>
        <v>32.656900000002061</v>
      </c>
      <c r="D957" s="306">
        <f t="shared" ca="1" si="414"/>
        <v>-0.36011337361338935</v>
      </c>
      <c r="E957" s="307">
        <f t="shared" ca="1" si="415"/>
        <v>-0.98008231911365762</v>
      </c>
      <c r="F957" s="304">
        <f t="shared" ca="1" si="416"/>
        <v>1.0441470174714009</v>
      </c>
      <c r="G957" s="306">
        <f t="shared" ca="1" si="417"/>
        <v>4.2024293335942939</v>
      </c>
      <c r="H957" s="307">
        <f t="shared" ca="1" si="418"/>
        <v>-103.0438219338033</v>
      </c>
      <c r="I957" s="304">
        <f t="shared" ca="1" si="419"/>
        <v>103.12948002888999</v>
      </c>
      <c r="J957" s="306">
        <f t="shared" ca="1" si="420"/>
        <v>368.11247718340587</v>
      </c>
      <c r="K957" s="307">
        <f t="shared" ca="1" si="421"/>
        <v>-11.845267640732519</v>
      </c>
      <c r="L957" s="304">
        <f t="shared" ca="1" si="406"/>
        <v>368.30300870829728</v>
      </c>
      <c r="M957" s="306">
        <f t="shared" ca="1" si="422"/>
        <v>-1.530035981501608</v>
      </c>
      <c r="N957" s="304">
        <f t="shared" ca="1" si="423"/>
        <v>-87.664604243198639</v>
      </c>
      <c r="P957" s="310">
        <f t="shared" ca="1" si="424"/>
        <v>23</v>
      </c>
      <c r="Q957" s="304">
        <f t="shared" ca="1" si="425"/>
        <v>0</v>
      </c>
      <c r="R957" s="306">
        <f t="shared" ca="1" si="426"/>
        <v>0</v>
      </c>
      <c r="S957" s="307">
        <f t="shared" ca="1" si="427"/>
        <v>3.0118999999999994</v>
      </c>
      <c r="T957" s="304">
        <f t="shared" ca="1" si="407"/>
        <v>29.546738999999995</v>
      </c>
      <c r="U957" s="311">
        <f t="shared" ca="1" si="408"/>
        <v>0</v>
      </c>
      <c r="V957" s="306">
        <f t="shared" ca="1" si="409"/>
        <v>1.2264519051962719</v>
      </c>
      <c r="W957" s="304">
        <f t="shared" ca="1" si="410"/>
        <v>26.617014406749554</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0.96459383833305878</v>
      </c>
      <c r="AH957" s="304">
        <f t="shared" ca="1" si="434"/>
        <v>-8.837257939716622</v>
      </c>
    </row>
    <row r="958" spans="1:34" x14ac:dyDescent="0.2">
      <c r="A958" s="347">
        <f t="shared" ca="1" si="412"/>
        <v>1E-4</v>
      </c>
      <c r="B958" s="304">
        <f t="shared" ca="1" si="413"/>
        <v>32.657000000002064</v>
      </c>
      <c r="D958" s="306">
        <f t="shared" ca="1" si="414"/>
        <v>-0.36011099565830468</v>
      </c>
      <c r="E958" s="307">
        <f t="shared" ca="1" si="415"/>
        <v>-0.98005656314472489</v>
      </c>
      <c r="F958" s="304">
        <f t="shared" ca="1" si="416"/>
        <v>1.0441220216799689</v>
      </c>
      <c r="G958" s="306">
        <f t="shared" ca="1" si="417"/>
        <v>4.2023933224947285</v>
      </c>
      <c r="H958" s="307">
        <f t="shared" ca="1" si="418"/>
        <v>-103.04391993945961</v>
      </c>
      <c r="I958" s="304">
        <f t="shared" ca="1" si="419"/>
        <v>103.12957648573328</v>
      </c>
      <c r="J958" s="306">
        <f t="shared" ca="1" si="420"/>
        <v>368.11247718340587</v>
      </c>
      <c r="K958" s="307">
        <f t="shared" ca="1" si="421"/>
        <v>-11.855572027826183</v>
      </c>
      <c r="L958" s="304">
        <f t="shared" ca="1" si="406"/>
        <v>368.30334025937168</v>
      </c>
      <c r="M958" s="306">
        <f t="shared" ca="1" si="422"/>
        <v>-1.5300363691190972</v>
      </c>
      <c r="N958" s="304">
        <f t="shared" ca="1" si="423"/>
        <v>-87.664626452044828</v>
      </c>
      <c r="P958" s="310">
        <f t="shared" ca="1" si="424"/>
        <v>23</v>
      </c>
      <c r="Q958" s="304">
        <f t="shared" ca="1" si="425"/>
        <v>0</v>
      </c>
      <c r="R958" s="306">
        <f t="shared" ca="1" si="426"/>
        <v>0</v>
      </c>
      <c r="S958" s="307">
        <f t="shared" ca="1" si="427"/>
        <v>3.0118999999999994</v>
      </c>
      <c r="T958" s="304">
        <f t="shared" ca="1" si="407"/>
        <v>29.546738999999995</v>
      </c>
      <c r="U958" s="311">
        <f t="shared" ca="1" si="408"/>
        <v>0</v>
      </c>
      <c r="V958" s="306">
        <f t="shared" ca="1" si="409"/>
        <v>1.2264531689808851</v>
      </c>
      <c r="W958" s="304">
        <f t="shared" ca="1" si="410"/>
        <v>26.61709162375476</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0.96456835560859666</v>
      </c>
      <c r="AH958" s="304">
        <f t="shared" ca="1" si="434"/>
        <v>-8.8372835773928617</v>
      </c>
    </row>
    <row r="959" spans="1:34" x14ac:dyDescent="0.2">
      <c r="A959" s="347">
        <f t="shared" ca="1" si="412"/>
        <v>1E-4</v>
      </c>
      <c r="B959" s="304">
        <f t="shared" ca="1" si="413"/>
        <v>32.657100000002067</v>
      </c>
      <c r="D959" s="306">
        <f t="shared" ca="1" si="414"/>
        <v>-0.36010861770399916</v>
      </c>
      <c r="E959" s="307">
        <f t="shared" ca="1" si="415"/>
        <v>-0.98003080754661553</v>
      </c>
      <c r="F959" s="304">
        <f t="shared" ca="1" si="416"/>
        <v>1.0440970262792422</v>
      </c>
      <c r="G959" s="306">
        <f t="shared" ca="1" si="417"/>
        <v>4.2023573116329578</v>
      </c>
      <c r="H959" s="307">
        <f t="shared" ca="1" si="418"/>
        <v>-103.04401794254036</v>
      </c>
      <c r="I959" s="304">
        <f t="shared" ca="1" si="419"/>
        <v>103.12967294002834</v>
      </c>
      <c r="J959" s="306">
        <f t="shared" ca="1" si="420"/>
        <v>368.11247718340587</v>
      </c>
      <c r="K959" s="307">
        <f t="shared" ca="1" si="421"/>
        <v>-11.865876424720282</v>
      </c>
      <c r="L959" s="304">
        <f t="shared" ca="1" si="406"/>
        <v>368.30367209875908</v>
      </c>
      <c r="M959" s="306">
        <f t="shared" ca="1" si="422"/>
        <v>-1.5300367567325401</v>
      </c>
      <c r="N959" s="304">
        <f t="shared" ca="1" si="423"/>
        <v>-87.664648660659196</v>
      </c>
      <c r="P959" s="310">
        <f t="shared" ca="1" si="424"/>
        <v>23</v>
      </c>
      <c r="Q959" s="304">
        <f t="shared" ca="1" si="425"/>
        <v>0</v>
      </c>
      <c r="R959" s="306">
        <f t="shared" ca="1" si="426"/>
        <v>0</v>
      </c>
      <c r="S959" s="307">
        <f t="shared" ca="1" si="427"/>
        <v>3.0118999999999994</v>
      </c>
      <c r="T959" s="304">
        <f t="shared" ca="1" si="407"/>
        <v>29.546738999999995</v>
      </c>
      <c r="U959" s="311">
        <f t="shared" ca="1" si="408"/>
        <v>0</v>
      </c>
      <c r="V959" s="306">
        <f t="shared" ca="1" si="409"/>
        <v>1.2264544327680029</v>
      </c>
      <c r="W959" s="304">
        <f t="shared" ca="1" si="410"/>
        <v>26.617168839648134</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0.96454287325019905</v>
      </c>
      <c r="AH959" s="304">
        <f t="shared" ca="1" si="434"/>
        <v>-8.8373092146999461</v>
      </c>
    </row>
    <row r="960" spans="1:34" x14ac:dyDescent="0.2">
      <c r="A960" s="347">
        <f t="shared" ca="1" si="412"/>
        <v>1E-4</v>
      </c>
      <c r="B960" s="304">
        <f t="shared" ca="1" si="413"/>
        <v>32.657200000002071</v>
      </c>
      <c r="D960" s="306">
        <f t="shared" ca="1" si="414"/>
        <v>-0.36010623975046802</v>
      </c>
      <c r="E960" s="307">
        <f t="shared" ca="1" si="415"/>
        <v>-0.98000505231932067</v>
      </c>
      <c r="F960" s="304">
        <f t="shared" ca="1" si="416"/>
        <v>1.0440720312692109</v>
      </c>
      <c r="G960" s="306">
        <f t="shared" ca="1" si="417"/>
        <v>4.2023213010089826</v>
      </c>
      <c r="H960" s="307">
        <f t="shared" ca="1" si="418"/>
        <v>-103.0441159430456</v>
      </c>
      <c r="I960" s="304">
        <f t="shared" ca="1" si="419"/>
        <v>103.12976939177523</v>
      </c>
      <c r="J960" s="306">
        <f t="shared" ca="1" si="420"/>
        <v>368.11247718340587</v>
      </c>
      <c r="K960" s="307">
        <f t="shared" ca="1" si="421"/>
        <v>-11.876180831414562</v>
      </c>
      <c r="L960" s="304">
        <f t="shared" ca="1" si="406"/>
        <v>368.3040042264596</v>
      </c>
      <c r="M960" s="306">
        <f t="shared" ca="1" si="422"/>
        <v>-1.5300371443419363</v>
      </c>
      <c r="N960" s="304">
        <f t="shared" ca="1" si="423"/>
        <v>-87.6646708690417</v>
      </c>
      <c r="P960" s="310">
        <f t="shared" ca="1" si="424"/>
        <v>23</v>
      </c>
      <c r="Q960" s="304">
        <f t="shared" ca="1" si="425"/>
        <v>0</v>
      </c>
      <c r="R960" s="306">
        <f t="shared" ca="1" si="426"/>
        <v>0</v>
      </c>
      <c r="S960" s="307">
        <f t="shared" ca="1" si="427"/>
        <v>3.0118999999999994</v>
      </c>
      <c r="T960" s="304">
        <f t="shared" ca="1" si="407"/>
        <v>29.546738999999995</v>
      </c>
      <c r="U960" s="311">
        <f t="shared" ca="1" si="408"/>
        <v>0</v>
      </c>
      <c r="V960" s="306">
        <f t="shared" ca="1" si="409"/>
        <v>1.2264556965576263</v>
      </c>
      <c r="W960" s="304">
        <f t="shared" ca="1" si="410"/>
        <v>26.617246054429714</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0.96451739125785885</v>
      </c>
      <c r="AH960" s="304">
        <f t="shared" ca="1" si="434"/>
        <v>-8.8373348516378822</v>
      </c>
    </row>
    <row r="961" spans="1:34" x14ac:dyDescent="0.2">
      <c r="A961" s="347">
        <f t="shared" ca="1" si="412"/>
        <v>1E-4</v>
      </c>
      <c r="B961" s="304">
        <f t="shared" ca="1" si="413"/>
        <v>32.657300000002074</v>
      </c>
      <c r="D961" s="306">
        <f t="shared" ca="1" si="414"/>
        <v>-0.36010386179771642</v>
      </c>
      <c r="E961" s="307">
        <f t="shared" ca="1" si="415"/>
        <v>-0.97997929746282608</v>
      </c>
      <c r="F961" s="304">
        <f t="shared" ca="1" si="416"/>
        <v>1.0440470366498644</v>
      </c>
      <c r="G961" s="306">
        <f t="shared" ca="1" si="417"/>
        <v>4.202285290622803</v>
      </c>
      <c r="H961" s="307">
        <f t="shared" ca="1" si="418"/>
        <v>-103.04421394097534</v>
      </c>
      <c r="I961" s="304">
        <f t="shared" ca="1" si="419"/>
        <v>103.12986584097393</v>
      </c>
      <c r="J961" s="306">
        <f t="shared" ca="1" si="420"/>
        <v>368.11247718340587</v>
      </c>
      <c r="K961" s="307">
        <f t="shared" ca="1" si="421"/>
        <v>-11.886485247908762</v>
      </c>
      <c r="L961" s="304">
        <f t="shared" ca="1" si="406"/>
        <v>368.30433664247329</v>
      </c>
      <c r="M961" s="306">
        <f t="shared" ca="1" si="422"/>
        <v>-1.5300375319472861</v>
      </c>
      <c r="N961" s="304">
        <f t="shared" ca="1" si="423"/>
        <v>-87.664693077192354</v>
      </c>
      <c r="P961" s="310">
        <f t="shared" ca="1" si="424"/>
        <v>23</v>
      </c>
      <c r="Q961" s="304">
        <f t="shared" ca="1" si="425"/>
        <v>0</v>
      </c>
      <c r="R961" s="306">
        <f t="shared" ca="1" si="426"/>
        <v>0</v>
      </c>
      <c r="S961" s="307">
        <f t="shared" ca="1" si="427"/>
        <v>3.0118999999999994</v>
      </c>
      <c r="T961" s="304">
        <f t="shared" ca="1" si="407"/>
        <v>29.546738999999995</v>
      </c>
      <c r="U961" s="311">
        <f t="shared" ca="1" si="408"/>
        <v>0</v>
      </c>
      <c r="V961" s="306">
        <f t="shared" ca="1" si="409"/>
        <v>1.2264569603497542</v>
      </c>
      <c r="W961" s="304">
        <f t="shared" ca="1" si="410"/>
        <v>26.617323268099476</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0.96449190963156006</v>
      </c>
      <c r="AH961" s="304">
        <f t="shared" ca="1" si="434"/>
        <v>-8.8373604882066861</v>
      </c>
    </row>
    <row r="962" spans="1:34" x14ac:dyDescent="0.2">
      <c r="A962" s="347">
        <f t="shared" ca="1" si="412"/>
        <v>1E-4</v>
      </c>
      <c r="B962" s="304">
        <f t="shared" ca="1" si="413"/>
        <v>32.657400000002077</v>
      </c>
      <c r="D962" s="306">
        <f t="shared" ca="1" si="414"/>
        <v>-0.36010148384574087</v>
      </c>
      <c r="E962" s="307">
        <f t="shared" ca="1" si="415"/>
        <v>-0.97995354297714066</v>
      </c>
      <c r="F962" s="304">
        <f t="shared" ca="1" si="416"/>
        <v>1.0440220424212101</v>
      </c>
      <c r="G962" s="306">
        <f t="shared" ca="1" si="417"/>
        <v>4.202249280474418</v>
      </c>
      <c r="H962" s="307">
        <f t="shared" ca="1" si="418"/>
        <v>-103.04431193632963</v>
      </c>
      <c r="I962" s="304">
        <f t="shared" ca="1" si="419"/>
        <v>103.12996228762451</v>
      </c>
      <c r="J962" s="306">
        <f t="shared" ca="1" si="420"/>
        <v>368.11247718340587</v>
      </c>
      <c r="K962" s="307">
        <f t="shared" ca="1" si="421"/>
        <v>-11.896789674202628</v>
      </c>
      <c r="L962" s="304">
        <f t="shared" ca="1" si="406"/>
        <v>368.3046693468001</v>
      </c>
      <c r="M962" s="306">
        <f t="shared" ca="1" si="422"/>
        <v>-1.5300379195485894</v>
      </c>
      <c r="N962" s="304">
        <f t="shared" ca="1" si="423"/>
        <v>-87.664715285111171</v>
      </c>
      <c r="P962" s="310">
        <f t="shared" ca="1" si="424"/>
        <v>23</v>
      </c>
      <c r="Q962" s="304">
        <f t="shared" ca="1" si="425"/>
        <v>0</v>
      </c>
      <c r="R962" s="306">
        <f t="shared" ca="1" si="426"/>
        <v>0</v>
      </c>
      <c r="S962" s="307">
        <f t="shared" ca="1" si="427"/>
        <v>3.0118999999999994</v>
      </c>
      <c r="T962" s="304">
        <f t="shared" ca="1" si="407"/>
        <v>29.546738999999995</v>
      </c>
      <c r="U962" s="311">
        <f t="shared" ca="1" si="408"/>
        <v>0</v>
      </c>
      <c r="V962" s="306">
        <f t="shared" ca="1" si="409"/>
        <v>1.2264582241443871</v>
      </c>
      <c r="W962" s="304">
        <f t="shared" ca="1" si="410"/>
        <v>26.617400480657444</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0.96446642837131158</v>
      </c>
      <c r="AH962" s="304">
        <f t="shared" ca="1" si="434"/>
        <v>-8.8373861244063487</v>
      </c>
    </row>
    <row r="963" spans="1:34" x14ac:dyDescent="0.2">
      <c r="A963" s="347">
        <f t="shared" ca="1" si="412"/>
        <v>1E-4</v>
      </c>
      <c r="B963" s="304">
        <f t="shared" ca="1" si="413"/>
        <v>32.657500000002081</v>
      </c>
      <c r="D963" s="306">
        <f t="shared" ca="1" si="414"/>
        <v>-0.3600991058945443</v>
      </c>
      <c r="E963" s="307">
        <f t="shared" ca="1" si="415"/>
        <v>-0.97992778886225729</v>
      </c>
      <c r="F963" s="304">
        <f t="shared" ca="1" si="416"/>
        <v>1.0439970485832433</v>
      </c>
      <c r="G963" s="306">
        <f t="shared" ca="1" si="417"/>
        <v>4.2022132705638287</v>
      </c>
      <c r="H963" s="307">
        <f t="shared" ca="1" si="418"/>
        <v>-103.04440992910853</v>
      </c>
      <c r="I963" s="304">
        <f t="shared" ca="1" si="419"/>
        <v>103.130058731727</v>
      </c>
      <c r="J963" s="306">
        <f t="shared" ca="1" si="420"/>
        <v>368.11247718340587</v>
      </c>
      <c r="K963" s="307">
        <f t="shared" ca="1" si="421"/>
        <v>-11.907094110295899</v>
      </c>
      <c r="L963" s="304">
        <f t="shared" ca="1" si="406"/>
        <v>368.30500233944008</v>
      </c>
      <c r="M963" s="306">
        <f t="shared" ca="1" si="422"/>
        <v>-1.5300383071458463</v>
      </c>
      <c r="N963" s="304">
        <f t="shared" ca="1" si="423"/>
        <v>-87.664737492798139</v>
      </c>
      <c r="P963" s="310">
        <f t="shared" ca="1" si="424"/>
        <v>23</v>
      </c>
      <c r="Q963" s="304">
        <f t="shared" ca="1" si="425"/>
        <v>0</v>
      </c>
      <c r="R963" s="306">
        <f t="shared" ca="1" si="426"/>
        <v>0</v>
      </c>
      <c r="S963" s="307">
        <f t="shared" ca="1" si="427"/>
        <v>3.0118999999999994</v>
      </c>
      <c r="T963" s="304">
        <f t="shared" ca="1" si="407"/>
        <v>29.546738999999995</v>
      </c>
      <c r="U963" s="311">
        <f t="shared" ca="1" si="408"/>
        <v>0</v>
      </c>
      <c r="V963" s="306">
        <f t="shared" ca="1" si="409"/>
        <v>1.2264594879415249</v>
      </c>
      <c r="W963" s="304">
        <f t="shared" ca="1" si="410"/>
        <v>26.61747769210363</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0.96444094747710984</v>
      </c>
      <c r="AH963" s="304">
        <f t="shared" ca="1" si="434"/>
        <v>-8.8374117602368774</v>
      </c>
    </row>
    <row r="964" spans="1:34" x14ac:dyDescent="0.2">
      <c r="A964" s="347">
        <f t="shared" ca="1" si="412"/>
        <v>1E-4</v>
      </c>
      <c r="B964" s="304">
        <f t="shared" ca="1" si="413"/>
        <v>32.657600000002084</v>
      </c>
      <c r="D964" s="306">
        <f t="shared" ca="1" si="414"/>
        <v>-0.36009672794412578</v>
      </c>
      <c r="E964" s="307">
        <f t="shared" ca="1" si="415"/>
        <v>-0.97990203511817064</v>
      </c>
      <c r="F964" s="304">
        <f t="shared" ca="1" si="416"/>
        <v>1.0439720551359593</v>
      </c>
      <c r="G964" s="306">
        <f t="shared" ca="1" si="417"/>
        <v>4.2021772608910339</v>
      </c>
      <c r="H964" s="307">
        <f t="shared" ca="1" si="418"/>
        <v>-103.04450791931204</v>
      </c>
      <c r="I964" s="304">
        <f t="shared" ca="1" si="419"/>
        <v>103.13015517328145</v>
      </c>
      <c r="J964" s="306">
        <f t="shared" ca="1" si="420"/>
        <v>368.11247718340587</v>
      </c>
      <c r="K964" s="307">
        <f t="shared" ca="1" si="421"/>
        <v>-11.917398556188321</v>
      </c>
      <c r="L964" s="304">
        <f t="shared" ref="L964:L1004" ca="1" si="435">SQRT(pos_x^2+pos_z^2)</f>
        <v>368.30533562039335</v>
      </c>
      <c r="M964" s="306">
        <f t="shared" ca="1" si="422"/>
        <v>-1.530038694739057</v>
      </c>
      <c r="N964" s="304">
        <f t="shared" ca="1" si="423"/>
        <v>-87.664759700253285</v>
      </c>
      <c r="P964" s="310">
        <f t="shared" ca="1" si="424"/>
        <v>23</v>
      </c>
      <c r="Q964" s="304">
        <f t="shared" ca="1" si="425"/>
        <v>0</v>
      </c>
      <c r="R964" s="306">
        <f t="shared" ca="1" si="426"/>
        <v>0</v>
      </c>
      <c r="S964" s="307">
        <f t="shared" ca="1" si="427"/>
        <v>3.0118999999999994</v>
      </c>
      <c r="T964" s="304">
        <f t="shared" ref="T964:T1004" ca="1" si="436">m*g</f>
        <v>29.546738999999995</v>
      </c>
      <c r="U964" s="311">
        <f t="shared" ref="U964:U1004" ca="1" si="437">IF(pos_xz&lt;L_rampe,Poids*COS(Beta),0)</f>
        <v>0</v>
      </c>
      <c r="V964" s="306">
        <f t="shared" ref="V964:V1004" ca="1" si="438">Rho_moyen*(20000-Alt_rampe-pos_z)/(20000+Alt_rampe+pos_z)</f>
        <v>1.2264607517411674</v>
      </c>
      <c r="W964" s="304">
        <f t="shared" ref="W964:W1003" ca="1" si="439">1/2*Rho*Sref*Cx*vit_xz^2</f>
        <v>26.617554902438052</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0.96441546694894775</v>
      </c>
      <c r="AH964" s="304">
        <f t="shared" ca="1" si="434"/>
        <v>-8.8374373956982755</v>
      </c>
    </row>
    <row r="965" spans="1:34" x14ac:dyDescent="0.2">
      <c r="A965" s="347">
        <f t="shared" ref="A965:A1004" ca="1" si="441">IF(B964+0.01&lt;=T_ini+ROUNDUP(Temps_fin_propu,0), 0.01, IF(K964&gt;0, 0.1, 0.0001))</f>
        <v>1E-4</v>
      </c>
      <c r="B965" s="304">
        <f t="shared" ref="B965:B1004" ca="1" si="442">B964+pas</f>
        <v>32.657700000002087</v>
      </c>
      <c r="D965" s="306">
        <f t="shared" ref="D965:D1004" ca="1" si="443">IF(AND(L964&lt;L_rampe,Poussee&lt;Poids*SIN(M964)),0,(-W964+Poussee)/m*COS(M964)-U964/m*SIN(M964))</f>
        <v>-0.36009434999448625</v>
      </c>
      <c r="E965" s="307">
        <f t="shared" ref="E965:E1004" ca="1" si="444">IF(AND(L964&lt;L_rampe,Poussee&lt;Poids*SIN(M964)),0,(-W964+Poussee)/m*SIN(M964)+U964/m*COS(M964)-Poids/m)</f>
        <v>-0.97987628174487362</v>
      </c>
      <c r="F965" s="304">
        <f t="shared" ref="F965:F1004" ca="1" si="445">SQRT(acc_x^2+acc_z^2)</f>
        <v>1.0439470620793521</v>
      </c>
      <c r="G965" s="306">
        <f t="shared" ref="G965:G1004" ca="1" si="446">G964+acc_x*pas</f>
        <v>4.2021412514560348</v>
      </c>
      <c r="H965" s="307">
        <f t="shared" ref="H965:H1004" ca="1" si="447">H964+acc_z*pas</f>
        <v>-103.04460590694022</v>
      </c>
      <c r="I965" s="304">
        <f t="shared" ref="I965:I1004" ca="1" si="448">SQRT(vit_x^2+vit_z^2)</f>
        <v>103.13025161228788</v>
      </c>
      <c r="J965" s="306">
        <f t="shared" ref="J965:J1004" ca="1" si="449">J964+0.5*(vit_x+G964)*pas*(K964&gt;=0)</f>
        <v>368.11247718340587</v>
      </c>
      <c r="K965" s="307">
        <f t="shared" ref="K965:K1004" ca="1" si="450">K964+0.5*(vit_z+H964)*pas</f>
        <v>-11.927703011879633</v>
      </c>
      <c r="L965" s="304">
        <f t="shared" ca="1" si="435"/>
        <v>368.3056691896598</v>
      </c>
      <c r="M965" s="306">
        <f t="shared" ref="M965:M1004" ca="1" si="451">IF(AND(L964&gt;L_rampe,G965&gt;0),ATAN2(G965,H965),$M$4)</f>
        <v>-1.5300390823282215</v>
      </c>
      <c r="N965" s="304">
        <f t="shared" ref="N965:N1004" ca="1" si="452">DEGREES(Beta)</f>
        <v>-87.664781907476595</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3.0118999999999994</v>
      </c>
      <c r="T965" s="304">
        <f t="shared" ca="1" si="436"/>
        <v>29.546738999999995</v>
      </c>
      <c r="U965" s="311">
        <f t="shared" ca="1" si="437"/>
        <v>0</v>
      </c>
      <c r="V965" s="306">
        <f t="shared" ca="1" si="438"/>
        <v>1.2264620155433152</v>
      </c>
      <c r="W965" s="304">
        <f t="shared" ca="1" si="439"/>
        <v>26.617632111660718</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0.96438998678681997</v>
      </c>
      <c r="AH965" s="304">
        <f t="shared" ref="AH965:AH1004" ca="1" si="463">IF(AND(L964&lt;L_rampe,Poussee&lt;Poids*SIN(M964)), g*SIN(M964), (-W964+Poussee)/m)</f>
        <v>-8.8374630307905502</v>
      </c>
    </row>
    <row r="966" spans="1:34" x14ac:dyDescent="0.2">
      <c r="A966" s="347">
        <f t="shared" ca="1" si="441"/>
        <v>1E-4</v>
      </c>
      <c r="B966" s="304">
        <f t="shared" ca="1" si="442"/>
        <v>32.657800000002091</v>
      </c>
      <c r="D966" s="306">
        <f t="shared" ca="1" si="443"/>
        <v>-0.36009197204562454</v>
      </c>
      <c r="E966" s="307">
        <f t="shared" ca="1" si="444"/>
        <v>-0.97985052874236622</v>
      </c>
      <c r="F966" s="304">
        <f t="shared" ca="1" si="445"/>
        <v>1.0439220694134221</v>
      </c>
      <c r="G966" s="306">
        <f t="shared" ca="1" si="446"/>
        <v>4.2021052422588303</v>
      </c>
      <c r="H966" s="307">
        <f t="shared" ca="1" si="447"/>
        <v>-103.04470389199309</v>
      </c>
      <c r="I966" s="304">
        <f t="shared" ca="1" si="448"/>
        <v>103.13034804874634</v>
      </c>
      <c r="J966" s="306">
        <f t="shared" ca="1" si="449"/>
        <v>368.11247718340587</v>
      </c>
      <c r="K966" s="307">
        <f t="shared" ca="1" si="450"/>
        <v>-11.938007477369579</v>
      </c>
      <c r="L966" s="304">
        <f t="shared" ca="1" si="435"/>
        <v>368.30600304723959</v>
      </c>
      <c r="M966" s="306">
        <f t="shared" ca="1" si="451"/>
        <v>-1.5300394699133395</v>
      </c>
      <c r="N966" s="304">
        <f t="shared" ca="1" si="452"/>
        <v>-87.664804114468055</v>
      </c>
      <c r="P966" s="310">
        <f t="shared" ca="1" si="453"/>
        <v>23</v>
      </c>
      <c r="Q966" s="304">
        <f t="shared" ca="1" si="454"/>
        <v>0</v>
      </c>
      <c r="R966" s="306">
        <f t="shared" ca="1" si="455"/>
        <v>0</v>
      </c>
      <c r="S966" s="307">
        <f t="shared" ca="1" si="456"/>
        <v>3.0118999999999994</v>
      </c>
      <c r="T966" s="304">
        <f t="shared" ca="1" si="436"/>
        <v>29.546738999999995</v>
      </c>
      <c r="U966" s="311">
        <f t="shared" ca="1" si="437"/>
        <v>0</v>
      </c>
      <c r="V966" s="306">
        <f t="shared" ca="1" si="438"/>
        <v>1.2264632793479677</v>
      </c>
      <c r="W966" s="304">
        <f t="shared" ca="1" si="439"/>
        <v>26.617709319771638</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0.96436450699072296</v>
      </c>
      <c r="AH966" s="304">
        <f t="shared" ca="1" si="463"/>
        <v>-8.8374886655137033</v>
      </c>
    </row>
    <row r="967" spans="1:34" x14ac:dyDescent="0.2">
      <c r="A967" s="347">
        <f t="shared" ca="1" si="441"/>
        <v>1E-4</v>
      </c>
      <c r="B967" s="304">
        <f t="shared" ca="1" si="442"/>
        <v>32.657900000002094</v>
      </c>
      <c r="D967" s="306">
        <f t="shared" ca="1" si="443"/>
        <v>-0.36008959409754565</v>
      </c>
      <c r="E967" s="307">
        <f t="shared" ca="1" si="444"/>
        <v>-0.97982477611064311</v>
      </c>
      <c r="F967" s="304">
        <f t="shared" ca="1" si="445"/>
        <v>1.0438970771381666</v>
      </c>
      <c r="G967" s="306">
        <f t="shared" ca="1" si="446"/>
        <v>4.2020692332994205</v>
      </c>
      <c r="H967" s="307">
        <f t="shared" ca="1" si="447"/>
        <v>-103.04480187447071</v>
      </c>
      <c r="I967" s="304">
        <f t="shared" ca="1" si="448"/>
        <v>103.13044448265683</v>
      </c>
      <c r="J967" s="306">
        <f t="shared" ca="1" si="449"/>
        <v>368.11247718340587</v>
      </c>
      <c r="K967" s="307">
        <f t="shared" ca="1" si="450"/>
        <v>-11.948311952657903</v>
      </c>
      <c r="L967" s="304">
        <f t="shared" ca="1" si="435"/>
        <v>368.30633719313266</v>
      </c>
      <c r="M967" s="306">
        <f t="shared" ca="1" si="451"/>
        <v>-1.5300398574944116</v>
      </c>
      <c r="N967" s="304">
        <f t="shared" ca="1" si="452"/>
        <v>-87.664826321227707</v>
      </c>
      <c r="P967" s="310">
        <f t="shared" ca="1" si="453"/>
        <v>23</v>
      </c>
      <c r="Q967" s="304">
        <f t="shared" ca="1" si="454"/>
        <v>0</v>
      </c>
      <c r="R967" s="306">
        <f t="shared" ca="1" si="455"/>
        <v>0</v>
      </c>
      <c r="S967" s="307">
        <f t="shared" ca="1" si="456"/>
        <v>3.0118999999999994</v>
      </c>
      <c r="T967" s="304">
        <f t="shared" ca="1" si="436"/>
        <v>29.546738999999995</v>
      </c>
      <c r="U967" s="311">
        <f t="shared" ca="1" si="437"/>
        <v>0</v>
      </c>
      <c r="V967" s="306">
        <f t="shared" ca="1" si="438"/>
        <v>1.2264645431551251</v>
      </c>
      <c r="W967" s="304">
        <f t="shared" ca="1" si="439"/>
        <v>26.617786526770807</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0.96433902756065137</v>
      </c>
      <c r="AH967" s="304">
        <f t="shared" ca="1" si="463"/>
        <v>-8.8375142998677401</v>
      </c>
    </row>
    <row r="968" spans="1:34" x14ac:dyDescent="0.2">
      <c r="A968" s="347">
        <f t="shared" ca="1" si="441"/>
        <v>1E-4</v>
      </c>
      <c r="B968" s="304">
        <f t="shared" ca="1" si="442"/>
        <v>32.658000000002097</v>
      </c>
      <c r="D968" s="306">
        <f t="shared" ca="1" si="443"/>
        <v>-0.36008721615024403</v>
      </c>
      <c r="E968" s="307">
        <f t="shared" ca="1" si="444"/>
        <v>-0.97979902384970785</v>
      </c>
      <c r="F968" s="304">
        <f t="shared" ca="1" si="445"/>
        <v>1.0438720852535874</v>
      </c>
      <c r="G968" s="306">
        <f t="shared" ca="1" si="446"/>
        <v>4.2020332245778054</v>
      </c>
      <c r="H968" s="307">
        <f t="shared" ca="1" si="447"/>
        <v>-103.04489985437309</v>
      </c>
      <c r="I968" s="304">
        <f t="shared" ca="1" si="448"/>
        <v>103.13054091401943</v>
      </c>
      <c r="J968" s="306">
        <f t="shared" ca="1" si="449"/>
        <v>368.11247718340587</v>
      </c>
      <c r="K968" s="307">
        <f t="shared" ca="1" si="450"/>
        <v>-11.958616437744345</v>
      </c>
      <c r="L968" s="304">
        <f t="shared" ca="1" si="435"/>
        <v>368.30667162733914</v>
      </c>
      <c r="M968" s="306">
        <f t="shared" ca="1" si="451"/>
        <v>-1.5300402450714374</v>
      </c>
      <c r="N968" s="304">
        <f t="shared" ca="1" si="452"/>
        <v>-87.664848527755524</v>
      </c>
      <c r="P968" s="310">
        <f t="shared" ca="1" si="453"/>
        <v>23</v>
      </c>
      <c r="Q968" s="304">
        <f t="shared" ca="1" si="454"/>
        <v>0</v>
      </c>
      <c r="R968" s="306">
        <f t="shared" ca="1" si="455"/>
        <v>0</v>
      </c>
      <c r="S968" s="307">
        <f t="shared" ca="1" si="456"/>
        <v>3.0118999999999994</v>
      </c>
      <c r="T968" s="304">
        <f t="shared" ca="1" si="436"/>
        <v>29.546738999999995</v>
      </c>
      <c r="U968" s="311">
        <f t="shared" ca="1" si="437"/>
        <v>0</v>
      </c>
      <c r="V968" s="306">
        <f t="shared" ca="1" si="438"/>
        <v>1.2264658069647869</v>
      </c>
      <c r="W968" s="304">
        <f t="shared" ca="1" si="439"/>
        <v>26.617863732658257</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0.96431354849661233</v>
      </c>
      <c r="AH968" s="304">
        <f t="shared" ca="1" si="463"/>
        <v>-8.8375399338526552</v>
      </c>
    </row>
    <row r="969" spans="1:34" x14ac:dyDescent="0.2">
      <c r="A969" s="347">
        <f t="shared" ca="1" si="441"/>
        <v>1E-4</v>
      </c>
      <c r="B969" s="304">
        <f t="shared" ca="1" si="442"/>
        <v>32.658100000002101</v>
      </c>
      <c r="D969" s="306">
        <f t="shared" ca="1" si="443"/>
        <v>-0.36008483820372506</v>
      </c>
      <c r="E969" s="307">
        <f t="shared" ca="1" si="444"/>
        <v>-0.97977327195954977</v>
      </c>
      <c r="F969" s="304">
        <f t="shared" ca="1" si="445"/>
        <v>1.0438470937596773</v>
      </c>
      <c r="G969" s="306">
        <f t="shared" ca="1" si="446"/>
        <v>4.2019972160939849</v>
      </c>
      <c r="H969" s="307">
        <f t="shared" ca="1" si="447"/>
        <v>-103.04499783170029</v>
      </c>
      <c r="I969" s="304">
        <f t="shared" ca="1" si="448"/>
        <v>103.13063734283415</v>
      </c>
      <c r="J969" s="306">
        <f t="shared" ca="1" si="449"/>
        <v>368.11247718340587</v>
      </c>
      <c r="K969" s="307">
        <f t="shared" ca="1" si="450"/>
        <v>-11.968920932628649</v>
      </c>
      <c r="L969" s="304">
        <f t="shared" ca="1" si="435"/>
        <v>368.30700634985891</v>
      </c>
      <c r="M969" s="306">
        <f t="shared" ca="1" si="451"/>
        <v>-1.5300406326444174</v>
      </c>
      <c r="N969" s="304">
        <f t="shared" ca="1" si="452"/>
        <v>-87.664870734051519</v>
      </c>
      <c r="P969" s="310">
        <f t="shared" ca="1" si="453"/>
        <v>23</v>
      </c>
      <c r="Q969" s="304">
        <f t="shared" ca="1" si="454"/>
        <v>0</v>
      </c>
      <c r="R969" s="306">
        <f t="shared" ca="1" si="455"/>
        <v>0</v>
      </c>
      <c r="S969" s="307">
        <f t="shared" ca="1" si="456"/>
        <v>3.0118999999999994</v>
      </c>
      <c r="T969" s="304">
        <f t="shared" ca="1" si="436"/>
        <v>29.546738999999995</v>
      </c>
      <c r="U969" s="311">
        <f t="shared" ca="1" si="437"/>
        <v>0</v>
      </c>
      <c r="V969" s="306">
        <f t="shared" ca="1" si="438"/>
        <v>1.2264670707769536</v>
      </c>
      <c r="W969" s="304">
        <f t="shared" ca="1" si="439"/>
        <v>26.617940937433989</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0.96428806979859161</v>
      </c>
      <c r="AH969" s="304">
        <f t="shared" ca="1" si="463"/>
        <v>-8.837565567468463</v>
      </c>
    </row>
    <row r="970" spans="1:34" x14ac:dyDescent="0.2">
      <c r="A970" s="347">
        <f t="shared" ca="1" si="441"/>
        <v>1E-4</v>
      </c>
      <c r="B970" s="304">
        <f t="shared" ca="1" si="442"/>
        <v>32.658200000002104</v>
      </c>
      <c r="D970" s="306">
        <f t="shared" ca="1" si="443"/>
        <v>-0.36008246025798551</v>
      </c>
      <c r="E970" s="307">
        <f t="shared" ca="1" si="444"/>
        <v>-0.97974752044016533</v>
      </c>
      <c r="F970" s="304">
        <f t="shared" ca="1" si="445"/>
        <v>1.0438221026564325</v>
      </c>
      <c r="G970" s="306">
        <f t="shared" ca="1" si="446"/>
        <v>4.2019612078479591</v>
      </c>
      <c r="H970" s="307">
        <f t="shared" ca="1" si="447"/>
        <v>-103.04509580645232</v>
      </c>
      <c r="I970" s="304">
        <f t="shared" ca="1" si="448"/>
        <v>103.13073376910103</v>
      </c>
      <c r="J970" s="306">
        <f t="shared" ca="1" si="449"/>
        <v>368.11247718340587</v>
      </c>
      <c r="K970" s="307">
        <f t="shared" ca="1" si="450"/>
        <v>-11.979225437310557</v>
      </c>
      <c r="L970" s="304">
        <f t="shared" ca="1" si="435"/>
        <v>368.30734136069219</v>
      </c>
      <c r="M970" s="306">
        <f t="shared" ca="1" si="451"/>
        <v>-1.5300410202133512</v>
      </c>
      <c r="N970" s="304">
        <f t="shared" ca="1" si="452"/>
        <v>-87.664892940115706</v>
      </c>
      <c r="P970" s="310">
        <f t="shared" ca="1" si="453"/>
        <v>23</v>
      </c>
      <c r="Q970" s="304">
        <f t="shared" ca="1" si="454"/>
        <v>0</v>
      </c>
      <c r="R970" s="306">
        <f t="shared" ca="1" si="455"/>
        <v>0</v>
      </c>
      <c r="S970" s="307">
        <f t="shared" ca="1" si="456"/>
        <v>3.0118999999999994</v>
      </c>
      <c r="T970" s="304">
        <f t="shared" ca="1" si="436"/>
        <v>29.546738999999995</v>
      </c>
      <c r="U970" s="311">
        <f t="shared" ca="1" si="437"/>
        <v>0</v>
      </c>
      <c r="V970" s="306">
        <f t="shared" ca="1" si="438"/>
        <v>1.2264683345916252</v>
      </c>
      <c r="W970" s="304">
        <f t="shared" ca="1" si="439"/>
        <v>26.618018141098002</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0.96426259146658921</v>
      </c>
      <c r="AH970" s="304">
        <f t="shared" ca="1" si="463"/>
        <v>-8.8375912007151616</v>
      </c>
    </row>
    <row r="971" spans="1:34" x14ac:dyDescent="0.2">
      <c r="A971" s="347">
        <f t="shared" ca="1" si="441"/>
        <v>1E-4</v>
      </c>
      <c r="B971" s="304">
        <f t="shared" ca="1" si="442"/>
        <v>32.658300000002107</v>
      </c>
      <c r="D971" s="306">
        <f t="shared" ca="1" si="443"/>
        <v>-0.36008008231302802</v>
      </c>
      <c r="E971" s="307">
        <f t="shared" ca="1" si="444"/>
        <v>-0.97972176929155808</v>
      </c>
      <c r="F971" s="304">
        <f t="shared" ca="1" si="445"/>
        <v>1.0437971119438576</v>
      </c>
      <c r="G971" s="306">
        <f t="shared" ca="1" si="446"/>
        <v>4.201925199839728</v>
      </c>
      <c r="H971" s="307">
        <f t="shared" ca="1" si="447"/>
        <v>-103.04519377862925</v>
      </c>
      <c r="I971" s="304">
        <f t="shared" ca="1" si="448"/>
        <v>103.13083019282013</v>
      </c>
      <c r="J971" s="306">
        <f t="shared" ca="1" si="449"/>
        <v>368.11247718340587</v>
      </c>
      <c r="K971" s="307">
        <f t="shared" ca="1" si="450"/>
        <v>-11.989529951789811</v>
      </c>
      <c r="L971" s="304">
        <f t="shared" ca="1" si="435"/>
        <v>368.30767665983882</v>
      </c>
      <c r="M971" s="306">
        <f t="shared" ca="1" si="451"/>
        <v>-1.5300414077782392</v>
      </c>
      <c r="N971" s="304">
        <f t="shared" ca="1" si="452"/>
        <v>-87.664915145948072</v>
      </c>
      <c r="P971" s="310">
        <f t="shared" ca="1" si="453"/>
        <v>23</v>
      </c>
      <c r="Q971" s="304">
        <f t="shared" ca="1" si="454"/>
        <v>0</v>
      </c>
      <c r="R971" s="306">
        <f t="shared" ca="1" si="455"/>
        <v>0</v>
      </c>
      <c r="S971" s="307">
        <f t="shared" ca="1" si="456"/>
        <v>3.0118999999999994</v>
      </c>
      <c r="T971" s="304">
        <f t="shared" ca="1" si="436"/>
        <v>29.546738999999995</v>
      </c>
      <c r="U971" s="311">
        <f t="shared" ca="1" si="437"/>
        <v>0</v>
      </c>
      <c r="V971" s="306">
        <f t="shared" ca="1" si="438"/>
        <v>1.2264695984088012</v>
      </c>
      <c r="W971" s="304">
        <f t="shared" ca="1" si="439"/>
        <v>26.618095343650342</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0.9642371135006087</v>
      </c>
      <c r="AH971" s="304">
        <f t="shared" ca="1" si="463"/>
        <v>-8.837616833592751</v>
      </c>
    </row>
    <row r="972" spans="1:34" x14ac:dyDescent="0.2">
      <c r="A972" s="347">
        <f t="shared" ca="1" si="441"/>
        <v>1E-4</v>
      </c>
      <c r="B972" s="304">
        <f t="shared" ca="1" si="442"/>
        <v>32.658400000002111</v>
      </c>
      <c r="D972" s="306">
        <f t="shared" ca="1" si="443"/>
        <v>-0.36007770436885195</v>
      </c>
      <c r="E972" s="307">
        <f t="shared" ca="1" si="444"/>
        <v>-0.97969601851371202</v>
      </c>
      <c r="F972" s="304">
        <f t="shared" ca="1" si="445"/>
        <v>1.0437721216219382</v>
      </c>
      <c r="G972" s="306">
        <f t="shared" ca="1" si="446"/>
        <v>4.2018891920692916</v>
      </c>
      <c r="H972" s="307">
        <f t="shared" ca="1" si="447"/>
        <v>-103.04529174823111</v>
      </c>
      <c r="I972" s="304">
        <f t="shared" ca="1" si="448"/>
        <v>103.13092661399148</v>
      </c>
      <c r="J972" s="306">
        <f t="shared" ca="1" si="449"/>
        <v>368.11247718340587</v>
      </c>
      <c r="K972" s="307">
        <f t="shared" ca="1" si="450"/>
        <v>-11.999834476066153</v>
      </c>
      <c r="L972" s="304">
        <f t="shared" ca="1" si="435"/>
        <v>368.30801224729896</v>
      </c>
      <c r="M972" s="306">
        <f t="shared" ca="1" si="451"/>
        <v>-1.5300417953390812</v>
      </c>
      <c r="N972" s="304">
        <f t="shared" ca="1" si="452"/>
        <v>-87.66493735154863</v>
      </c>
      <c r="P972" s="310">
        <f t="shared" ca="1" si="453"/>
        <v>23</v>
      </c>
      <c r="Q972" s="304">
        <f t="shared" ca="1" si="454"/>
        <v>0</v>
      </c>
      <c r="R972" s="306">
        <f t="shared" ca="1" si="455"/>
        <v>0</v>
      </c>
      <c r="S972" s="307">
        <f t="shared" ca="1" si="456"/>
        <v>3.0118999999999994</v>
      </c>
      <c r="T972" s="304">
        <f t="shared" ca="1" si="436"/>
        <v>29.546738999999995</v>
      </c>
      <c r="U972" s="311">
        <f t="shared" ca="1" si="437"/>
        <v>0</v>
      </c>
      <c r="V972" s="306">
        <f t="shared" ca="1" si="438"/>
        <v>1.2264708622284823</v>
      </c>
      <c r="W972" s="304">
        <f t="shared" ca="1" si="439"/>
        <v>26.618172545091006</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0.96421163590063053</v>
      </c>
      <c r="AH972" s="304">
        <f t="shared" ca="1" si="463"/>
        <v>-8.8376424661012472</v>
      </c>
    </row>
    <row r="973" spans="1:34" x14ac:dyDescent="0.2">
      <c r="A973" s="347">
        <f t="shared" ca="1" si="441"/>
        <v>1E-4</v>
      </c>
      <c r="B973" s="304">
        <f t="shared" ca="1" si="442"/>
        <v>32.658500000002114</v>
      </c>
      <c r="D973" s="306">
        <f t="shared" ca="1" si="443"/>
        <v>-0.3600753264254582</v>
      </c>
      <c r="E973" s="307">
        <f t="shared" ca="1" si="444"/>
        <v>-0.97967026810662716</v>
      </c>
      <c r="F973" s="304">
        <f t="shared" ca="1" si="445"/>
        <v>1.0437471316906748</v>
      </c>
      <c r="G973" s="306">
        <f t="shared" ca="1" si="446"/>
        <v>4.2018531845366489</v>
      </c>
      <c r="H973" s="307">
        <f t="shared" ca="1" si="447"/>
        <v>-103.04538971525791</v>
      </c>
      <c r="I973" s="304">
        <f t="shared" ca="1" si="448"/>
        <v>103.13102303261508</v>
      </c>
      <c r="J973" s="306">
        <f t="shared" ca="1" si="449"/>
        <v>368.11247718340587</v>
      </c>
      <c r="K973" s="307">
        <f t="shared" ca="1" si="450"/>
        <v>-12.010139010139328</v>
      </c>
      <c r="L973" s="304">
        <f t="shared" ca="1" si="435"/>
        <v>368.30834812307256</v>
      </c>
      <c r="M973" s="306">
        <f t="shared" ca="1" si="451"/>
        <v>-1.5300421828958775</v>
      </c>
      <c r="N973" s="304">
        <f t="shared" ca="1" si="452"/>
        <v>-87.664959556917367</v>
      </c>
      <c r="P973" s="310">
        <f t="shared" ca="1" si="453"/>
        <v>23</v>
      </c>
      <c r="Q973" s="304">
        <f t="shared" ca="1" si="454"/>
        <v>0</v>
      </c>
      <c r="R973" s="306">
        <f t="shared" ca="1" si="455"/>
        <v>0</v>
      </c>
      <c r="S973" s="307">
        <f t="shared" ca="1" si="456"/>
        <v>3.0118999999999994</v>
      </c>
      <c r="T973" s="304">
        <f t="shared" ca="1" si="436"/>
        <v>29.546738999999995</v>
      </c>
      <c r="U973" s="311">
        <f t="shared" ca="1" si="437"/>
        <v>0</v>
      </c>
      <c r="V973" s="306">
        <f t="shared" ca="1" si="438"/>
        <v>1.2264721260506679</v>
      </c>
      <c r="W973" s="304">
        <f t="shared" ca="1" si="439"/>
        <v>26.61824974541998</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0.96418615866665469</v>
      </c>
      <c r="AH973" s="304">
        <f t="shared" ca="1" si="463"/>
        <v>-8.8376680982406501</v>
      </c>
    </row>
    <row r="974" spans="1:34" x14ac:dyDescent="0.2">
      <c r="A974" s="347">
        <f t="shared" ca="1" si="441"/>
        <v>1E-4</v>
      </c>
      <c r="B974" s="304">
        <f t="shared" ca="1" si="442"/>
        <v>32.658600000002117</v>
      </c>
      <c r="D974" s="306">
        <f t="shared" ca="1" si="443"/>
        <v>-0.36007294848284715</v>
      </c>
      <c r="E974" s="307">
        <f t="shared" ca="1" si="444"/>
        <v>-0.97964451807030706</v>
      </c>
      <c r="F974" s="304">
        <f t="shared" ca="1" si="445"/>
        <v>1.0437221421500722</v>
      </c>
      <c r="G974" s="306">
        <f t="shared" ca="1" si="446"/>
        <v>4.2018171772418009</v>
      </c>
      <c r="H974" s="307">
        <f t="shared" ca="1" si="447"/>
        <v>-103.04548767970972</v>
      </c>
      <c r="I974" s="304">
        <f t="shared" ca="1" si="448"/>
        <v>103.13111944869101</v>
      </c>
      <c r="J974" s="306">
        <f t="shared" ca="1" si="449"/>
        <v>368.11247718340587</v>
      </c>
      <c r="K974" s="307">
        <f t="shared" ca="1" si="450"/>
        <v>-12.020443554009077</v>
      </c>
      <c r="L974" s="304">
        <f t="shared" ca="1" si="435"/>
        <v>368.30868428715968</v>
      </c>
      <c r="M974" s="306">
        <f t="shared" ca="1" si="451"/>
        <v>-1.530042570448628</v>
      </c>
      <c r="N974" s="304">
        <f t="shared" ca="1" si="452"/>
        <v>-87.664981762054325</v>
      </c>
      <c r="P974" s="310">
        <f t="shared" ca="1" si="453"/>
        <v>23</v>
      </c>
      <c r="Q974" s="304">
        <f t="shared" ca="1" si="454"/>
        <v>0</v>
      </c>
      <c r="R974" s="306">
        <f t="shared" ca="1" si="455"/>
        <v>0</v>
      </c>
      <c r="S974" s="307">
        <f t="shared" ca="1" si="456"/>
        <v>3.0118999999999994</v>
      </c>
      <c r="T974" s="304">
        <f t="shared" ca="1" si="436"/>
        <v>29.546738999999995</v>
      </c>
      <c r="U974" s="311">
        <f t="shared" ca="1" si="437"/>
        <v>0</v>
      </c>
      <c r="V974" s="306">
        <f t="shared" ca="1" si="438"/>
        <v>1.2264733898753579</v>
      </c>
      <c r="W974" s="304">
        <f t="shared" ca="1" si="439"/>
        <v>26.618326944637307</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0.96416068179869185</v>
      </c>
      <c r="AH974" s="304">
        <f t="shared" ca="1" si="463"/>
        <v>-8.8376937300109528</v>
      </c>
    </row>
    <row r="975" spans="1:34" x14ac:dyDescent="0.2">
      <c r="A975" s="347">
        <f t="shared" ca="1" si="441"/>
        <v>1E-4</v>
      </c>
      <c r="B975" s="304">
        <f t="shared" ca="1" si="442"/>
        <v>32.658700000002121</v>
      </c>
      <c r="D975" s="306">
        <f t="shared" ca="1" si="443"/>
        <v>-0.3600705705410181</v>
      </c>
      <c r="E975" s="307">
        <f t="shared" ca="1" si="444"/>
        <v>-0.97961876840474282</v>
      </c>
      <c r="F975" s="304">
        <f t="shared" ca="1" si="445"/>
        <v>1.0436971530001218</v>
      </c>
      <c r="G975" s="306">
        <f t="shared" ca="1" si="446"/>
        <v>4.2017811701847467</v>
      </c>
      <c r="H975" s="307">
        <f t="shared" ca="1" si="447"/>
        <v>-103.04558564158657</v>
      </c>
      <c r="I975" s="304">
        <f t="shared" ca="1" si="448"/>
        <v>103.13121586221929</v>
      </c>
      <c r="J975" s="306">
        <f t="shared" ca="1" si="449"/>
        <v>368.11247718340587</v>
      </c>
      <c r="K975" s="307">
        <f t="shared" ca="1" si="450"/>
        <v>-12.030748107675143</v>
      </c>
      <c r="L975" s="304">
        <f t="shared" ca="1" si="435"/>
        <v>368.30902073956025</v>
      </c>
      <c r="M975" s="306">
        <f t="shared" ca="1" si="451"/>
        <v>-1.5300429579973327</v>
      </c>
      <c r="N975" s="304">
        <f t="shared" ca="1" si="452"/>
        <v>-87.665003966959446</v>
      </c>
      <c r="P975" s="310">
        <f t="shared" ca="1" si="453"/>
        <v>23</v>
      </c>
      <c r="Q975" s="304">
        <f t="shared" ca="1" si="454"/>
        <v>0</v>
      </c>
      <c r="R975" s="306">
        <f t="shared" ca="1" si="455"/>
        <v>0</v>
      </c>
      <c r="S975" s="307">
        <f t="shared" ca="1" si="456"/>
        <v>3.0118999999999994</v>
      </c>
      <c r="T975" s="304">
        <f t="shared" ca="1" si="436"/>
        <v>29.546738999999995</v>
      </c>
      <c r="U975" s="311">
        <f t="shared" ca="1" si="437"/>
        <v>0</v>
      </c>
      <c r="V975" s="306">
        <f t="shared" ca="1" si="438"/>
        <v>1.2264746537025522</v>
      </c>
      <c r="W975" s="304">
        <f t="shared" ca="1" si="439"/>
        <v>26.618404142742968</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0.96413520529672425</v>
      </c>
      <c r="AH975" s="304">
        <f t="shared" ca="1" si="463"/>
        <v>-8.8377193614121694</v>
      </c>
    </row>
    <row r="976" spans="1:34" x14ac:dyDescent="0.2">
      <c r="A976" s="347">
        <f t="shared" ca="1" si="441"/>
        <v>1E-4</v>
      </c>
      <c r="B976" s="304">
        <f t="shared" ca="1" si="442"/>
        <v>32.658800000002124</v>
      </c>
      <c r="D976" s="306">
        <f t="shared" ca="1" si="443"/>
        <v>-0.36006819259997364</v>
      </c>
      <c r="E976" s="307">
        <f t="shared" ca="1" si="444"/>
        <v>-0.97959301910993624</v>
      </c>
      <c r="F976" s="304">
        <f t="shared" ca="1" si="445"/>
        <v>1.0436721642408269</v>
      </c>
      <c r="G976" s="306">
        <f t="shared" ca="1" si="446"/>
        <v>4.2017451633654863</v>
      </c>
      <c r="H976" s="307">
        <f t="shared" ca="1" si="447"/>
        <v>-103.04568360088848</v>
      </c>
      <c r="I976" s="304">
        <f t="shared" ca="1" si="448"/>
        <v>103.13131227319994</v>
      </c>
      <c r="J976" s="306">
        <f t="shared" ca="1" si="449"/>
        <v>368.11247718340587</v>
      </c>
      <c r="K976" s="307">
        <f t="shared" ca="1" si="450"/>
        <v>-12.041052671137267</v>
      </c>
      <c r="L976" s="304">
        <f t="shared" ca="1" si="435"/>
        <v>368.30935748027446</v>
      </c>
      <c r="M976" s="306">
        <f t="shared" ca="1" si="451"/>
        <v>-1.530043345541992</v>
      </c>
      <c r="N976" s="304">
        <f t="shared" ca="1" si="452"/>
        <v>-87.665026171632803</v>
      </c>
      <c r="P976" s="310">
        <f t="shared" ca="1" si="453"/>
        <v>23</v>
      </c>
      <c r="Q976" s="304">
        <f t="shared" ca="1" si="454"/>
        <v>0</v>
      </c>
      <c r="R976" s="306">
        <f t="shared" ca="1" si="455"/>
        <v>0</v>
      </c>
      <c r="S976" s="307">
        <f t="shared" ca="1" si="456"/>
        <v>3.0118999999999994</v>
      </c>
      <c r="T976" s="304">
        <f t="shared" ca="1" si="436"/>
        <v>29.546738999999995</v>
      </c>
      <c r="U976" s="311">
        <f t="shared" ca="1" si="437"/>
        <v>0</v>
      </c>
      <c r="V976" s="306">
        <f t="shared" ca="1" si="438"/>
        <v>1.2264759175322519</v>
      </c>
      <c r="W976" s="304">
        <f t="shared" ca="1" si="439"/>
        <v>26.618481339737006</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0.96410972916076076</v>
      </c>
      <c r="AH976" s="304">
        <f t="shared" ca="1" si="463"/>
        <v>-8.8377449924442946</v>
      </c>
    </row>
    <row r="977" spans="1:34" x14ac:dyDescent="0.2">
      <c r="A977" s="347">
        <f t="shared" ca="1" si="441"/>
        <v>1E-4</v>
      </c>
      <c r="B977" s="304">
        <f t="shared" ca="1" si="442"/>
        <v>32.658900000002127</v>
      </c>
      <c r="D977" s="306">
        <f t="shared" ca="1" si="443"/>
        <v>-0.36006581465971116</v>
      </c>
      <c r="E977" s="307">
        <f t="shared" ca="1" si="444"/>
        <v>-0.97956727018587131</v>
      </c>
      <c r="F977" s="304">
        <f t="shared" ca="1" si="445"/>
        <v>1.0436471758721726</v>
      </c>
      <c r="G977" s="306">
        <f t="shared" ca="1" si="446"/>
        <v>4.2017091567840206</v>
      </c>
      <c r="H977" s="307">
        <f t="shared" ca="1" si="447"/>
        <v>-103.0457815576155</v>
      </c>
      <c r="I977" s="304">
        <f t="shared" ca="1" si="448"/>
        <v>103.13140868163303</v>
      </c>
      <c r="J977" s="306">
        <f t="shared" ca="1" si="449"/>
        <v>368.11247718340587</v>
      </c>
      <c r="K977" s="307">
        <f t="shared" ca="1" si="450"/>
        <v>-12.051357244395192</v>
      </c>
      <c r="L977" s="304">
        <f t="shared" ca="1" si="435"/>
        <v>368.30969450930229</v>
      </c>
      <c r="M977" s="306">
        <f t="shared" ca="1" si="451"/>
        <v>-1.5300437330826053</v>
      </c>
      <c r="N977" s="304">
        <f t="shared" ca="1" si="452"/>
        <v>-87.665048376074338</v>
      </c>
      <c r="P977" s="310">
        <f t="shared" ca="1" si="453"/>
        <v>23</v>
      </c>
      <c r="Q977" s="304">
        <f t="shared" ca="1" si="454"/>
        <v>0</v>
      </c>
      <c r="R977" s="306">
        <f t="shared" ca="1" si="455"/>
        <v>0</v>
      </c>
      <c r="S977" s="307">
        <f t="shared" ca="1" si="456"/>
        <v>3.0118999999999994</v>
      </c>
      <c r="T977" s="304">
        <f t="shared" ca="1" si="436"/>
        <v>29.546738999999995</v>
      </c>
      <c r="U977" s="311">
        <f t="shared" ca="1" si="437"/>
        <v>0</v>
      </c>
      <c r="V977" s="306">
        <f t="shared" ca="1" si="438"/>
        <v>1.2264771813644555</v>
      </c>
      <c r="W977" s="304">
        <f t="shared" ca="1" si="439"/>
        <v>26.61855853561941</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0.96408425339078185</v>
      </c>
      <c r="AH977" s="304">
        <f t="shared" ca="1" si="463"/>
        <v>-8.8377706231073443</v>
      </c>
    </row>
    <row r="978" spans="1:34" x14ac:dyDescent="0.2">
      <c r="A978" s="347">
        <f t="shared" ca="1" si="441"/>
        <v>1E-4</v>
      </c>
      <c r="B978" s="304">
        <f t="shared" ca="1" si="442"/>
        <v>32.659000000002131</v>
      </c>
      <c r="D978" s="306">
        <f t="shared" ca="1" si="443"/>
        <v>-0.36006343672023516</v>
      </c>
      <c r="E978" s="307">
        <f t="shared" ca="1" si="444"/>
        <v>-0.97954152163255515</v>
      </c>
      <c r="F978" s="304">
        <f t="shared" ca="1" si="445"/>
        <v>1.0436221878941672</v>
      </c>
      <c r="G978" s="306">
        <f t="shared" ca="1" si="446"/>
        <v>4.2016731504403486</v>
      </c>
      <c r="H978" s="307">
        <f t="shared" ca="1" si="447"/>
        <v>-103.04587951176767</v>
      </c>
      <c r="I978" s="304">
        <f t="shared" ca="1" si="448"/>
        <v>103.13150508751858</v>
      </c>
      <c r="J978" s="306">
        <f t="shared" ca="1" si="449"/>
        <v>368.11247718340587</v>
      </c>
      <c r="K978" s="307">
        <f t="shared" ca="1" si="450"/>
        <v>-12.061661827448662</v>
      </c>
      <c r="L978" s="304">
        <f t="shared" ca="1" si="435"/>
        <v>368.31003182664364</v>
      </c>
      <c r="M978" s="306">
        <f t="shared" ca="1" si="451"/>
        <v>-1.5300441206191735</v>
      </c>
      <c r="N978" s="304">
        <f t="shared" ca="1" si="452"/>
        <v>-87.665070580284095</v>
      </c>
      <c r="P978" s="310">
        <f t="shared" ca="1" si="453"/>
        <v>23</v>
      </c>
      <c r="Q978" s="304">
        <f t="shared" ca="1" si="454"/>
        <v>0</v>
      </c>
      <c r="R978" s="306">
        <f t="shared" ca="1" si="455"/>
        <v>0</v>
      </c>
      <c r="S978" s="307">
        <f t="shared" ca="1" si="456"/>
        <v>3.0118999999999994</v>
      </c>
      <c r="T978" s="304">
        <f t="shared" ca="1" si="436"/>
        <v>29.546738999999995</v>
      </c>
      <c r="U978" s="311">
        <f t="shared" ca="1" si="437"/>
        <v>0</v>
      </c>
      <c r="V978" s="306">
        <f t="shared" ca="1" si="438"/>
        <v>1.2264784451991635</v>
      </c>
      <c r="W978" s="304">
        <f t="shared" ca="1" si="439"/>
        <v>26.618635730390192</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0.9640587779867964</v>
      </c>
      <c r="AH978" s="304">
        <f t="shared" ca="1" si="463"/>
        <v>-8.8377962534013133</v>
      </c>
    </row>
    <row r="979" spans="1:34" x14ac:dyDescent="0.2">
      <c r="A979" s="347">
        <f t="shared" ca="1" si="441"/>
        <v>1E-4</v>
      </c>
      <c r="B979" s="304">
        <f t="shared" ca="1" si="442"/>
        <v>32.659100000002134</v>
      </c>
      <c r="D979" s="306">
        <f t="shared" ca="1" si="443"/>
        <v>-0.3600610587815406</v>
      </c>
      <c r="E979" s="307">
        <f t="shared" ca="1" si="444"/>
        <v>-0.97951577344998242</v>
      </c>
      <c r="F979" s="304">
        <f t="shared" ca="1" si="445"/>
        <v>1.0435972003068048</v>
      </c>
      <c r="G979" s="306">
        <f t="shared" ca="1" si="446"/>
        <v>4.2016371443344704</v>
      </c>
      <c r="H979" s="307">
        <f t="shared" ca="1" si="447"/>
        <v>-103.04597746334501</v>
      </c>
      <c r="I979" s="304">
        <f t="shared" ca="1" si="448"/>
        <v>103.13160149085662</v>
      </c>
      <c r="J979" s="306">
        <f t="shared" ca="1" si="449"/>
        <v>368.11247718340587</v>
      </c>
      <c r="K979" s="307">
        <f t="shared" ca="1" si="450"/>
        <v>-12.071966420297418</v>
      </c>
      <c r="L979" s="304">
        <f t="shared" ca="1" si="435"/>
        <v>368.31036943229867</v>
      </c>
      <c r="M979" s="306">
        <f t="shared" ca="1" si="451"/>
        <v>-1.5300445081516958</v>
      </c>
      <c r="N979" s="304">
        <f t="shared" ca="1" si="452"/>
        <v>-87.665092784262058</v>
      </c>
      <c r="P979" s="310">
        <f t="shared" ca="1" si="453"/>
        <v>23</v>
      </c>
      <c r="Q979" s="304">
        <f t="shared" ca="1" si="454"/>
        <v>0</v>
      </c>
      <c r="R979" s="306">
        <f t="shared" ca="1" si="455"/>
        <v>0</v>
      </c>
      <c r="S979" s="307">
        <f t="shared" ca="1" si="456"/>
        <v>3.0118999999999994</v>
      </c>
      <c r="T979" s="304">
        <f t="shared" ca="1" si="436"/>
        <v>29.546738999999995</v>
      </c>
      <c r="U979" s="311">
        <f t="shared" ca="1" si="437"/>
        <v>0</v>
      </c>
      <c r="V979" s="306">
        <f t="shared" ca="1" si="438"/>
        <v>1.2264797090363766</v>
      </c>
      <c r="W979" s="304">
        <f t="shared" ca="1" si="439"/>
        <v>26.618712924049387</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0.96403330294879908</v>
      </c>
      <c r="AH979" s="304">
        <f t="shared" ca="1" si="463"/>
        <v>-8.837821883326205</v>
      </c>
    </row>
    <row r="980" spans="1:34" x14ac:dyDescent="0.2">
      <c r="A980" s="347">
        <f t="shared" ca="1" si="441"/>
        <v>1E-4</v>
      </c>
      <c r="B980" s="304">
        <f t="shared" ca="1" si="442"/>
        <v>32.659200000002137</v>
      </c>
      <c r="D980" s="306">
        <f t="shared" ca="1" si="443"/>
        <v>-0.36005868084363463</v>
      </c>
      <c r="E980" s="307">
        <f t="shared" ca="1" si="444"/>
        <v>-0.97949002563814247</v>
      </c>
      <c r="F980" s="304">
        <f t="shared" ca="1" si="445"/>
        <v>1.0435722131100786</v>
      </c>
      <c r="G980" s="306">
        <f t="shared" ca="1" si="446"/>
        <v>4.2016011384663861</v>
      </c>
      <c r="H980" s="307">
        <f t="shared" ca="1" si="447"/>
        <v>-103.04607541234758</v>
      </c>
      <c r="I980" s="304">
        <f t="shared" ca="1" si="448"/>
        <v>103.13169789164719</v>
      </c>
      <c r="J980" s="306">
        <f t="shared" ca="1" si="449"/>
        <v>368.11247718340587</v>
      </c>
      <c r="K980" s="307">
        <f t="shared" ca="1" si="450"/>
        <v>-12.082271022941203</v>
      </c>
      <c r="L980" s="304">
        <f t="shared" ca="1" si="435"/>
        <v>368.31070732626728</v>
      </c>
      <c r="M980" s="306">
        <f t="shared" ca="1" si="451"/>
        <v>-1.5300448956801729</v>
      </c>
      <c r="N980" s="304">
        <f t="shared" ca="1" si="452"/>
        <v>-87.665114988008227</v>
      </c>
      <c r="P980" s="310">
        <f t="shared" ca="1" si="453"/>
        <v>23</v>
      </c>
      <c r="Q980" s="304">
        <f t="shared" ca="1" si="454"/>
        <v>0</v>
      </c>
      <c r="R980" s="306">
        <f t="shared" ca="1" si="455"/>
        <v>0</v>
      </c>
      <c r="S980" s="307">
        <f t="shared" ca="1" si="456"/>
        <v>3.0118999999999994</v>
      </c>
      <c r="T980" s="304">
        <f t="shared" ca="1" si="436"/>
        <v>29.546738999999995</v>
      </c>
      <c r="U980" s="311">
        <f t="shared" ca="1" si="437"/>
        <v>0</v>
      </c>
      <c r="V980" s="306">
        <f t="shared" ca="1" si="438"/>
        <v>1.2264809728760937</v>
      </c>
      <c r="W980" s="304">
        <f t="shared" ca="1" si="439"/>
        <v>26.618790116596973</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0.96400782827677567</v>
      </c>
      <c r="AH980" s="304">
        <f t="shared" ca="1" si="463"/>
        <v>-8.837847512882032</v>
      </c>
    </row>
    <row r="981" spans="1:34" x14ac:dyDescent="0.2">
      <c r="A981" s="347">
        <f t="shared" ca="1" si="441"/>
        <v>1E-4</v>
      </c>
      <c r="B981" s="304">
        <f t="shared" ca="1" si="442"/>
        <v>32.659300000002141</v>
      </c>
      <c r="D981" s="306">
        <f t="shared" ca="1" si="443"/>
        <v>-0.3600563029065118</v>
      </c>
      <c r="E981" s="307">
        <f t="shared" ca="1" si="444"/>
        <v>-0.97946427819704063</v>
      </c>
      <c r="F981" s="304">
        <f t="shared" ca="1" si="445"/>
        <v>1.0435472263039922</v>
      </c>
      <c r="G981" s="306">
        <f t="shared" ca="1" si="446"/>
        <v>4.2015651328360955</v>
      </c>
      <c r="H981" s="307">
        <f t="shared" ca="1" si="447"/>
        <v>-103.04617335877539</v>
      </c>
      <c r="I981" s="304">
        <f t="shared" ca="1" si="448"/>
        <v>103.13179428989032</v>
      </c>
      <c r="J981" s="306">
        <f t="shared" ca="1" si="449"/>
        <v>368.11247718340587</v>
      </c>
      <c r="K981" s="307">
        <f t="shared" ca="1" si="450"/>
        <v>-12.09257563537976</v>
      </c>
      <c r="L981" s="304">
        <f t="shared" ca="1" si="435"/>
        <v>368.31104550854963</v>
      </c>
      <c r="M981" s="306">
        <f t="shared" ca="1" si="451"/>
        <v>-1.5300452832046048</v>
      </c>
      <c r="N981" s="304">
        <f t="shared" ca="1" si="452"/>
        <v>-87.665137191522632</v>
      </c>
      <c r="P981" s="310">
        <f t="shared" ca="1" si="453"/>
        <v>23</v>
      </c>
      <c r="Q981" s="304">
        <f t="shared" ca="1" si="454"/>
        <v>0</v>
      </c>
      <c r="R981" s="306">
        <f t="shared" ca="1" si="455"/>
        <v>0</v>
      </c>
      <c r="S981" s="307">
        <f t="shared" ca="1" si="456"/>
        <v>3.0118999999999994</v>
      </c>
      <c r="T981" s="304">
        <f t="shared" ca="1" si="436"/>
        <v>29.546738999999995</v>
      </c>
      <c r="U981" s="311">
        <f t="shared" ca="1" si="437"/>
        <v>0</v>
      </c>
      <c r="V981" s="306">
        <f t="shared" ca="1" si="438"/>
        <v>1.2264822367183152</v>
      </c>
      <c r="W981" s="304">
        <f t="shared" ca="1" si="439"/>
        <v>26.618867308032964</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0.96398235397073684</v>
      </c>
      <c r="AH981" s="304">
        <f t="shared" ca="1" si="463"/>
        <v>-8.837873142068787</v>
      </c>
    </row>
    <row r="982" spans="1:34" x14ac:dyDescent="0.2">
      <c r="A982" s="347">
        <f t="shared" ca="1" si="441"/>
        <v>1E-4</v>
      </c>
      <c r="B982" s="304">
        <f t="shared" ca="1" si="442"/>
        <v>32.659400000002144</v>
      </c>
      <c r="D982" s="306">
        <f t="shared" ca="1" si="443"/>
        <v>-0.36005392497017308</v>
      </c>
      <c r="E982" s="307">
        <f t="shared" ca="1" si="444"/>
        <v>-0.97943853112667512</v>
      </c>
      <c r="F982" s="304">
        <f t="shared" ca="1" si="445"/>
        <v>1.0435222398885449</v>
      </c>
      <c r="G982" s="306">
        <f t="shared" ca="1" si="446"/>
        <v>4.2015291274435986</v>
      </c>
      <c r="H982" s="307">
        <f t="shared" ca="1" si="447"/>
        <v>-103.0462713026285</v>
      </c>
      <c r="I982" s="304">
        <f t="shared" ca="1" si="448"/>
        <v>103.13189068558607</v>
      </c>
      <c r="J982" s="306">
        <f t="shared" ca="1" si="449"/>
        <v>368.11247718340587</v>
      </c>
      <c r="K982" s="307">
        <f t="shared" ca="1" si="450"/>
        <v>-12.10288025761283</v>
      </c>
      <c r="L982" s="304">
        <f t="shared" ca="1" si="435"/>
        <v>368.3113839791456</v>
      </c>
      <c r="M982" s="306">
        <f t="shared" ca="1" si="451"/>
        <v>-1.530045670724991</v>
      </c>
      <c r="N982" s="304">
        <f t="shared" ca="1" si="452"/>
        <v>-87.665159394805244</v>
      </c>
      <c r="P982" s="310">
        <f t="shared" ca="1" si="453"/>
        <v>23</v>
      </c>
      <c r="Q982" s="304">
        <f t="shared" ca="1" si="454"/>
        <v>0</v>
      </c>
      <c r="R982" s="306">
        <f t="shared" ca="1" si="455"/>
        <v>0</v>
      </c>
      <c r="S982" s="307">
        <f t="shared" ca="1" si="456"/>
        <v>3.0118999999999994</v>
      </c>
      <c r="T982" s="304">
        <f t="shared" ca="1" si="436"/>
        <v>29.546738999999995</v>
      </c>
      <c r="U982" s="311">
        <f t="shared" ca="1" si="437"/>
        <v>0</v>
      </c>
      <c r="V982" s="306">
        <f t="shared" ca="1" si="438"/>
        <v>1.2264835005630412</v>
      </c>
      <c r="W982" s="304">
        <f t="shared" ca="1" si="439"/>
        <v>26.618944498357401</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0.96395688003067725</v>
      </c>
      <c r="AH982" s="304">
        <f t="shared" ca="1" si="463"/>
        <v>-8.8378987708864738</v>
      </c>
    </row>
    <row r="983" spans="1:34" x14ac:dyDescent="0.2">
      <c r="A983" s="347">
        <f t="shared" ca="1" si="441"/>
        <v>1E-4</v>
      </c>
      <c r="B983" s="304">
        <f t="shared" ca="1" si="442"/>
        <v>32.659500000002147</v>
      </c>
      <c r="D983" s="306">
        <f t="shared" ca="1" si="443"/>
        <v>-0.36005154703462361</v>
      </c>
      <c r="E983" s="307">
        <f t="shared" ca="1" si="444"/>
        <v>-0.97941278442702995</v>
      </c>
      <c r="F983" s="304">
        <f t="shared" ca="1" si="445"/>
        <v>1.0434972538637242</v>
      </c>
      <c r="G983" s="306">
        <f t="shared" ca="1" si="446"/>
        <v>4.2014931222888956</v>
      </c>
      <c r="H983" s="307">
        <f t="shared" ca="1" si="447"/>
        <v>-103.04636924390694</v>
      </c>
      <c r="I983" s="304">
        <f t="shared" ca="1" si="448"/>
        <v>103.13198707873445</v>
      </c>
      <c r="J983" s="306">
        <f t="shared" ca="1" si="449"/>
        <v>368.11247718340587</v>
      </c>
      <c r="K983" s="307">
        <f t="shared" ca="1" si="450"/>
        <v>-12.113184889640156</v>
      </c>
      <c r="L983" s="304">
        <f t="shared" ca="1" si="435"/>
        <v>368.31172273805527</v>
      </c>
      <c r="M983" s="306">
        <f t="shared" ca="1" si="451"/>
        <v>-1.5300460582413322</v>
      </c>
      <c r="N983" s="304">
        <f t="shared" ca="1" si="452"/>
        <v>-87.66518159785609</v>
      </c>
      <c r="P983" s="310">
        <f t="shared" ca="1" si="453"/>
        <v>23</v>
      </c>
      <c r="Q983" s="304">
        <f t="shared" ca="1" si="454"/>
        <v>0</v>
      </c>
      <c r="R983" s="306">
        <f t="shared" ca="1" si="455"/>
        <v>0</v>
      </c>
      <c r="S983" s="307">
        <f t="shared" ca="1" si="456"/>
        <v>3.0118999999999994</v>
      </c>
      <c r="T983" s="304">
        <f t="shared" ca="1" si="436"/>
        <v>29.546738999999995</v>
      </c>
      <c r="U983" s="311">
        <f t="shared" ca="1" si="437"/>
        <v>0</v>
      </c>
      <c r="V983" s="306">
        <f t="shared" ca="1" si="438"/>
        <v>1.2264847644102721</v>
      </c>
      <c r="W983" s="304">
        <f t="shared" ca="1" si="439"/>
        <v>26.619021687570278</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0.96393140645658271</v>
      </c>
      <c r="AH983" s="304">
        <f t="shared" ca="1" si="463"/>
        <v>-8.8379243993351064</v>
      </c>
    </row>
    <row r="984" spans="1:34" x14ac:dyDescent="0.2">
      <c r="A984" s="347">
        <f t="shared" ca="1" si="441"/>
        <v>1E-4</v>
      </c>
      <c r="B984" s="304">
        <f t="shared" ca="1" si="442"/>
        <v>32.65960000000215</v>
      </c>
      <c r="D984" s="306">
        <f t="shared" ca="1" si="443"/>
        <v>-0.36004916909985818</v>
      </c>
      <c r="E984" s="307">
        <f t="shared" ca="1" si="444"/>
        <v>-0.97938703809810868</v>
      </c>
      <c r="F984" s="304">
        <f t="shared" ca="1" si="445"/>
        <v>1.0434722682295321</v>
      </c>
      <c r="G984" s="306">
        <f t="shared" ca="1" si="446"/>
        <v>4.2014571173719855</v>
      </c>
      <c r="H984" s="307">
        <f t="shared" ca="1" si="447"/>
        <v>-103.04646718261074</v>
      </c>
      <c r="I984" s="304">
        <f t="shared" ca="1" si="448"/>
        <v>103.13208346933551</v>
      </c>
      <c r="J984" s="306">
        <f t="shared" ca="1" si="449"/>
        <v>368.11247718340587</v>
      </c>
      <c r="K984" s="307">
        <f t="shared" ca="1" si="450"/>
        <v>-12.123489531461482</v>
      </c>
      <c r="L984" s="304">
        <f t="shared" ca="1" si="435"/>
        <v>368.31206178527873</v>
      </c>
      <c r="M984" s="306">
        <f t="shared" ca="1" si="451"/>
        <v>-1.530046445753628</v>
      </c>
      <c r="N984" s="304">
        <f t="shared" ca="1" si="452"/>
        <v>-87.665203800675144</v>
      </c>
      <c r="P984" s="310">
        <f t="shared" ca="1" si="453"/>
        <v>23</v>
      </c>
      <c r="Q984" s="304">
        <f t="shared" ca="1" si="454"/>
        <v>0</v>
      </c>
      <c r="R984" s="306">
        <f t="shared" ca="1" si="455"/>
        <v>0</v>
      </c>
      <c r="S984" s="307">
        <f t="shared" ca="1" si="456"/>
        <v>3.0118999999999994</v>
      </c>
      <c r="T984" s="304">
        <f t="shared" ca="1" si="436"/>
        <v>29.546738999999995</v>
      </c>
      <c r="U984" s="311">
        <f t="shared" ca="1" si="437"/>
        <v>0</v>
      </c>
      <c r="V984" s="306">
        <f t="shared" ca="1" si="438"/>
        <v>1.226486028260007</v>
      </c>
      <c r="W984" s="304">
        <f t="shared" ca="1" si="439"/>
        <v>26.61909887567159</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0.96390593324845675</v>
      </c>
      <c r="AH984" s="304">
        <f t="shared" ca="1" si="463"/>
        <v>-8.8379500274146832</v>
      </c>
    </row>
    <row r="985" spans="1:34" x14ac:dyDescent="0.2">
      <c r="A985" s="347">
        <f t="shared" ca="1" si="441"/>
        <v>1E-4</v>
      </c>
      <c r="B985" s="304">
        <f t="shared" ca="1" si="442"/>
        <v>32.659700000002154</v>
      </c>
      <c r="D985" s="306">
        <f t="shared" ca="1" si="443"/>
        <v>-0.36004679116588145</v>
      </c>
      <c r="E985" s="307">
        <f t="shared" ca="1" si="444"/>
        <v>-0.9793612921399113</v>
      </c>
      <c r="F985" s="304">
        <f t="shared" ca="1" si="445"/>
        <v>1.0434472829859707</v>
      </c>
      <c r="G985" s="306">
        <f t="shared" ca="1" si="446"/>
        <v>4.2014211126928691</v>
      </c>
      <c r="H985" s="307">
        <f t="shared" ca="1" si="447"/>
        <v>-103.04656511873995</v>
      </c>
      <c r="I985" s="304">
        <f t="shared" ca="1" si="448"/>
        <v>103.1321798573893</v>
      </c>
      <c r="J985" s="306">
        <f t="shared" ca="1" si="449"/>
        <v>368.11247718340587</v>
      </c>
      <c r="K985" s="307">
        <f t="shared" ca="1" si="450"/>
        <v>-12.133794183076549</v>
      </c>
      <c r="L985" s="304">
        <f t="shared" ca="1" si="435"/>
        <v>368.31240112081588</v>
      </c>
      <c r="M985" s="306">
        <f t="shared" ca="1" si="451"/>
        <v>-1.5300468332618788</v>
      </c>
      <c r="N985" s="304">
        <f t="shared" ca="1" si="452"/>
        <v>-87.665226003262447</v>
      </c>
      <c r="P985" s="310">
        <f t="shared" ca="1" si="453"/>
        <v>23</v>
      </c>
      <c r="Q985" s="304">
        <f t="shared" ca="1" si="454"/>
        <v>0</v>
      </c>
      <c r="R985" s="306">
        <f t="shared" ca="1" si="455"/>
        <v>0</v>
      </c>
      <c r="S985" s="307">
        <f t="shared" ca="1" si="456"/>
        <v>3.0118999999999994</v>
      </c>
      <c r="T985" s="304">
        <f t="shared" ca="1" si="436"/>
        <v>29.546738999999995</v>
      </c>
      <c r="U985" s="311">
        <f t="shared" ca="1" si="437"/>
        <v>0</v>
      </c>
      <c r="V985" s="306">
        <f t="shared" ca="1" si="438"/>
        <v>1.2264872921122458</v>
      </c>
      <c r="W985" s="304">
        <f t="shared" ca="1" si="439"/>
        <v>26.619176062661371</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0.9638804604062976</v>
      </c>
      <c r="AH985" s="304">
        <f t="shared" ca="1" si="463"/>
        <v>-8.8379756551252022</v>
      </c>
    </row>
    <row r="986" spans="1:34" x14ac:dyDescent="0.2">
      <c r="A986" s="347">
        <f t="shared" ca="1" si="441"/>
        <v>1E-4</v>
      </c>
      <c r="B986" s="304">
        <f t="shared" ca="1" si="442"/>
        <v>32.659800000002157</v>
      </c>
      <c r="D986" s="306">
        <f t="shared" ca="1" si="443"/>
        <v>-0.36004441323269065</v>
      </c>
      <c r="E986" s="307">
        <f t="shared" ca="1" si="444"/>
        <v>-0.97933554655242894</v>
      </c>
      <c r="F986" s="304">
        <f t="shared" ca="1" si="445"/>
        <v>1.0434222981330317</v>
      </c>
      <c r="G986" s="306">
        <f t="shared" ca="1" si="446"/>
        <v>4.2013851082515457</v>
      </c>
      <c r="H986" s="307">
        <f t="shared" ca="1" si="447"/>
        <v>-103.0466630522946</v>
      </c>
      <c r="I986" s="304">
        <f t="shared" ca="1" si="448"/>
        <v>103.13227624289583</v>
      </c>
      <c r="J986" s="306">
        <f t="shared" ca="1" si="449"/>
        <v>368.11247718340587</v>
      </c>
      <c r="K986" s="307">
        <f t="shared" ca="1" si="450"/>
        <v>-12.144098844485102</v>
      </c>
      <c r="L986" s="304">
        <f t="shared" ca="1" si="435"/>
        <v>368.31274074466683</v>
      </c>
      <c r="M986" s="306">
        <f t="shared" ca="1" si="451"/>
        <v>-1.5300472207660845</v>
      </c>
      <c r="N986" s="304">
        <f t="shared" ca="1" si="452"/>
        <v>-87.665248205617971</v>
      </c>
      <c r="P986" s="310">
        <f t="shared" ca="1" si="453"/>
        <v>23</v>
      </c>
      <c r="Q986" s="304">
        <f t="shared" ca="1" si="454"/>
        <v>0</v>
      </c>
      <c r="R986" s="306">
        <f t="shared" ca="1" si="455"/>
        <v>0</v>
      </c>
      <c r="S986" s="307">
        <f t="shared" ca="1" si="456"/>
        <v>3.0118999999999994</v>
      </c>
      <c r="T986" s="304">
        <f t="shared" ca="1" si="436"/>
        <v>29.546738999999995</v>
      </c>
      <c r="U986" s="311">
        <f t="shared" ca="1" si="437"/>
        <v>0</v>
      </c>
      <c r="V986" s="306">
        <f t="shared" ca="1" si="438"/>
        <v>1.2264885559669894</v>
      </c>
      <c r="W986" s="304">
        <f t="shared" ca="1" si="439"/>
        <v>26.619253248539621</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0.96385498793009816</v>
      </c>
      <c r="AH986" s="304">
        <f t="shared" ca="1" si="463"/>
        <v>-8.8380012824666743</v>
      </c>
    </row>
    <row r="987" spans="1:34" x14ac:dyDescent="0.2">
      <c r="A987" s="347">
        <f t="shared" ca="1" si="441"/>
        <v>1E-4</v>
      </c>
      <c r="B987" s="304">
        <f t="shared" ca="1" si="442"/>
        <v>32.65990000000216</v>
      </c>
      <c r="D987" s="306">
        <f t="shared" ca="1" si="443"/>
        <v>-0.36004203530028855</v>
      </c>
      <c r="E987" s="307">
        <f t="shared" ca="1" si="444"/>
        <v>-0.97930980133565626</v>
      </c>
      <c r="F987" s="304">
        <f t="shared" ca="1" si="445"/>
        <v>1.0433973136707113</v>
      </c>
      <c r="G987" s="306">
        <f t="shared" ca="1" si="446"/>
        <v>4.201349104048016</v>
      </c>
      <c r="H987" s="307">
        <f t="shared" ca="1" si="447"/>
        <v>-103.04676098327474</v>
      </c>
      <c r="I987" s="304">
        <f t="shared" ca="1" si="448"/>
        <v>103.13237262585515</v>
      </c>
      <c r="J987" s="306">
        <f t="shared" ca="1" si="449"/>
        <v>368.11247718340587</v>
      </c>
      <c r="K987" s="307">
        <f t="shared" ca="1" si="450"/>
        <v>-12.15440351568688</v>
      </c>
      <c r="L987" s="304">
        <f t="shared" ca="1" si="435"/>
        <v>368.31308065683152</v>
      </c>
      <c r="M987" s="306">
        <f t="shared" ca="1" si="451"/>
        <v>-1.5300476082662451</v>
      </c>
      <c r="N987" s="304">
        <f t="shared" ca="1" si="452"/>
        <v>-87.66527040774173</v>
      </c>
      <c r="P987" s="310">
        <f t="shared" ca="1" si="453"/>
        <v>23</v>
      </c>
      <c r="Q987" s="304">
        <f t="shared" ca="1" si="454"/>
        <v>0</v>
      </c>
      <c r="R987" s="306">
        <f t="shared" ca="1" si="455"/>
        <v>0</v>
      </c>
      <c r="S987" s="307">
        <f t="shared" ca="1" si="456"/>
        <v>3.0118999999999994</v>
      </c>
      <c r="T987" s="304">
        <f t="shared" ca="1" si="436"/>
        <v>29.546738999999995</v>
      </c>
      <c r="U987" s="311">
        <f t="shared" ca="1" si="437"/>
        <v>0</v>
      </c>
      <c r="V987" s="306">
        <f t="shared" ca="1" si="438"/>
        <v>1.2264898198242373</v>
      </c>
      <c r="W987" s="304">
        <f t="shared" ca="1" si="439"/>
        <v>26.619330433306363</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0.96382951581985665</v>
      </c>
      <c r="AH987" s="304">
        <f t="shared" ca="1" si="463"/>
        <v>-8.8380269094391011</v>
      </c>
    </row>
    <row r="988" spans="1:34" x14ac:dyDescent="0.2">
      <c r="A988" s="347">
        <f t="shared" ca="1" si="441"/>
        <v>1E-4</v>
      </c>
      <c r="B988" s="304">
        <f t="shared" ca="1" si="442"/>
        <v>32.660000000002164</v>
      </c>
      <c r="D988" s="306">
        <f t="shared" ca="1" si="443"/>
        <v>-0.3600396573686741</v>
      </c>
      <c r="E988" s="307">
        <f t="shared" ca="1" si="444"/>
        <v>-0.97928405648959327</v>
      </c>
      <c r="F988" s="304">
        <f t="shared" ca="1" si="445"/>
        <v>1.0433723295990101</v>
      </c>
      <c r="G988" s="306">
        <f t="shared" ca="1" si="446"/>
        <v>4.2013131000822792</v>
      </c>
      <c r="H988" s="307">
        <f t="shared" ca="1" si="447"/>
        <v>-103.04685891168039</v>
      </c>
      <c r="I988" s="304">
        <f t="shared" ca="1" si="448"/>
        <v>103.13246900626731</v>
      </c>
      <c r="J988" s="306">
        <f t="shared" ca="1" si="449"/>
        <v>368.11247718340587</v>
      </c>
      <c r="K988" s="307">
        <f t="shared" ca="1" si="450"/>
        <v>-12.164708196681628</v>
      </c>
      <c r="L988" s="304">
        <f t="shared" ca="1" si="435"/>
        <v>368.31342085731001</v>
      </c>
      <c r="M988" s="306">
        <f t="shared" ca="1" si="451"/>
        <v>-1.5300479957623605</v>
      </c>
      <c r="N988" s="304">
        <f t="shared" ca="1" si="452"/>
        <v>-87.665292609633724</v>
      </c>
      <c r="P988" s="310">
        <f t="shared" ca="1" si="453"/>
        <v>23</v>
      </c>
      <c r="Q988" s="304">
        <f t="shared" ca="1" si="454"/>
        <v>0</v>
      </c>
      <c r="R988" s="306">
        <f t="shared" ca="1" si="455"/>
        <v>0</v>
      </c>
      <c r="S988" s="307">
        <f t="shared" ca="1" si="456"/>
        <v>3.0118999999999994</v>
      </c>
      <c r="T988" s="304">
        <f t="shared" ca="1" si="436"/>
        <v>29.546738999999995</v>
      </c>
      <c r="U988" s="311">
        <f t="shared" ca="1" si="437"/>
        <v>0</v>
      </c>
      <c r="V988" s="306">
        <f t="shared" ca="1" si="438"/>
        <v>1.2264910836839891</v>
      </c>
      <c r="W988" s="304">
        <f t="shared" ca="1" si="439"/>
        <v>26.619407616961595</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0.96380404407556419</v>
      </c>
      <c r="AH988" s="304">
        <f t="shared" ca="1" si="463"/>
        <v>-8.838052536042488</v>
      </c>
    </row>
    <row r="989" spans="1:34" x14ac:dyDescent="0.2">
      <c r="A989" s="347">
        <f t="shared" ca="1" si="441"/>
        <v>1E-4</v>
      </c>
      <c r="B989" s="304">
        <f t="shared" ca="1" si="442"/>
        <v>32.660100000002167</v>
      </c>
      <c r="D989" s="306">
        <f t="shared" ca="1" si="443"/>
        <v>-0.36003727943785008</v>
      </c>
      <c r="E989" s="307">
        <f t="shared" ca="1" si="444"/>
        <v>-0.97925831201423641</v>
      </c>
      <c r="F989" s="304">
        <f t="shared" ca="1" si="445"/>
        <v>1.0433473459179259</v>
      </c>
      <c r="G989" s="306">
        <f t="shared" ca="1" si="446"/>
        <v>4.2012770963543353</v>
      </c>
      <c r="H989" s="307">
        <f t="shared" ca="1" si="447"/>
        <v>-103.04695683751159</v>
      </c>
      <c r="I989" s="304">
        <f t="shared" ca="1" si="448"/>
        <v>103.13256538413232</v>
      </c>
      <c r="J989" s="306">
        <f t="shared" ca="1" si="449"/>
        <v>368.11247718340587</v>
      </c>
      <c r="K989" s="307">
        <f t="shared" ca="1" si="450"/>
        <v>-12.175012887469087</v>
      </c>
      <c r="L989" s="304">
        <f t="shared" ca="1" si="435"/>
        <v>368.31376134610224</v>
      </c>
      <c r="M989" s="306">
        <f t="shared" ca="1" si="451"/>
        <v>-1.5300483832544314</v>
      </c>
      <c r="N989" s="304">
        <f t="shared" ca="1" si="452"/>
        <v>-87.665314811293982</v>
      </c>
      <c r="P989" s="310">
        <f t="shared" ca="1" si="453"/>
        <v>23</v>
      </c>
      <c r="Q989" s="304">
        <f t="shared" ca="1" si="454"/>
        <v>0</v>
      </c>
      <c r="R989" s="306">
        <f t="shared" ca="1" si="455"/>
        <v>0</v>
      </c>
      <c r="S989" s="307">
        <f t="shared" ca="1" si="456"/>
        <v>3.0118999999999994</v>
      </c>
      <c r="T989" s="304">
        <f t="shared" ca="1" si="436"/>
        <v>29.546738999999995</v>
      </c>
      <c r="U989" s="311">
        <f t="shared" ca="1" si="437"/>
        <v>0</v>
      </c>
      <c r="V989" s="306">
        <f t="shared" ca="1" si="438"/>
        <v>1.2264923475462455</v>
      </c>
      <c r="W989" s="304">
        <f t="shared" ca="1" si="439"/>
        <v>26.619484799505326</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0.96377857269722433</v>
      </c>
      <c r="AH989" s="304">
        <f t="shared" ca="1" si="463"/>
        <v>-8.838078162276835</v>
      </c>
    </row>
    <row r="990" spans="1:34" x14ac:dyDescent="0.2">
      <c r="A990" s="347">
        <f t="shared" ca="1" si="441"/>
        <v>1E-4</v>
      </c>
      <c r="B990" s="304">
        <f t="shared" ca="1" si="442"/>
        <v>32.66020000000217</v>
      </c>
      <c r="D990" s="306">
        <f t="shared" ca="1" si="443"/>
        <v>-0.36003490150781148</v>
      </c>
      <c r="E990" s="307">
        <f t="shared" ca="1" si="444"/>
        <v>-0.97923256790958035</v>
      </c>
      <c r="F990" s="304">
        <f t="shared" ca="1" si="445"/>
        <v>1.0433223626274528</v>
      </c>
      <c r="G990" s="306">
        <f t="shared" ca="1" si="446"/>
        <v>4.2012410928641843</v>
      </c>
      <c r="H990" s="307">
        <f t="shared" ca="1" si="447"/>
        <v>-103.04705476076838</v>
      </c>
      <c r="I990" s="304">
        <f t="shared" ca="1" si="448"/>
        <v>103.13266175945023</v>
      </c>
      <c r="J990" s="306">
        <f t="shared" ca="1" si="449"/>
        <v>368.11247718340587</v>
      </c>
      <c r="K990" s="307">
        <f t="shared" ca="1" si="450"/>
        <v>-12.185317588049001</v>
      </c>
      <c r="L990" s="304">
        <f t="shared" ca="1" si="435"/>
        <v>368.31410212320833</v>
      </c>
      <c r="M990" s="306">
        <f t="shared" ca="1" si="451"/>
        <v>-1.530048770742457</v>
      </c>
      <c r="N990" s="304">
        <f t="shared" ca="1" si="452"/>
        <v>-87.66533701272246</v>
      </c>
      <c r="P990" s="310">
        <f t="shared" ca="1" si="453"/>
        <v>23</v>
      </c>
      <c r="Q990" s="304">
        <f t="shared" ca="1" si="454"/>
        <v>0</v>
      </c>
      <c r="R990" s="306">
        <f t="shared" ca="1" si="455"/>
        <v>0</v>
      </c>
      <c r="S990" s="307">
        <f t="shared" ca="1" si="456"/>
        <v>3.0118999999999994</v>
      </c>
      <c r="T990" s="304">
        <f t="shared" ca="1" si="436"/>
        <v>29.546738999999995</v>
      </c>
      <c r="U990" s="311">
        <f t="shared" ca="1" si="437"/>
        <v>0</v>
      </c>
      <c r="V990" s="306">
        <f t="shared" ca="1" si="438"/>
        <v>1.2264936114110059</v>
      </c>
      <c r="W990" s="304">
        <f t="shared" ca="1" si="439"/>
        <v>26.619561980937572</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0.96375310168483175</v>
      </c>
      <c r="AH990" s="304">
        <f t="shared" ca="1" si="463"/>
        <v>-8.8381037881421474</v>
      </c>
    </row>
    <row r="991" spans="1:34" x14ac:dyDescent="0.2">
      <c r="A991" s="347">
        <f t="shared" ca="1" si="441"/>
        <v>1E-4</v>
      </c>
      <c r="B991" s="304">
        <f t="shared" ca="1" si="442"/>
        <v>32.660300000002174</v>
      </c>
      <c r="D991" s="306">
        <f t="shared" ca="1" si="443"/>
        <v>-0.36003252357856508</v>
      </c>
      <c r="E991" s="307">
        <f t="shared" ca="1" si="444"/>
        <v>-0.97920682417562332</v>
      </c>
      <c r="F991" s="304">
        <f t="shared" ca="1" si="445"/>
        <v>1.0432973797275924</v>
      </c>
      <c r="G991" s="306">
        <f t="shared" ca="1" si="446"/>
        <v>4.2012050896118263</v>
      </c>
      <c r="H991" s="307">
        <f t="shared" ca="1" si="447"/>
        <v>-103.0471526814508</v>
      </c>
      <c r="I991" s="304">
        <f t="shared" ca="1" si="448"/>
        <v>103.13275813222107</v>
      </c>
      <c r="J991" s="306">
        <f t="shared" ca="1" si="449"/>
        <v>368.11247718340587</v>
      </c>
      <c r="K991" s="307">
        <f t="shared" ca="1" si="450"/>
        <v>-12.195622298421112</v>
      </c>
      <c r="L991" s="304">
        <f t="shared" ca="1" si="435"/>
        <v>368.31444318862822</v>
      </c>
      <c r="M991" s="306">
        <f t="shared" ca="1" si="451"/>
        <v>-1.5300491582264382</v>
      </c>
      <c r="N991" s="304">
        <f t="shared" ca="1" si="452"/>
        <v>-87.665359213919203</v>
      </c>
      <c r="P991" s="310">
        <f t="shared" ca="1" si="453"/>
        <v>23</v>
      </c>
      <c r="Q991" s="304">
        <f t="shared" ca="1" si="454"/>
        <v>0</v>
      </c>
      <c r="R991" s="306">
        <f t="shared" ca="1" si="455"/>
        <v>0</v>
      </c>
      <c r="S991" s="307">
        <f t="shared" ca="1" si="456"/>
        <v>3.0118999999999994</v>
      </c>
      <c r="T991" s="304">
        <f t="shared" ca="1" si="436"/>
        <v>29.546738999999995</v>
      </c>
      <c r="U991" s="311">
        <f t="shared" ca="1" si="437"/>
        <v>0</v>
      </c>
      <c r="V991" s="306">
        <f t="shared" ca="1" si="438"/>
        <v>1.2264948752782707</v>
      </c>
      <c r="W991" s="304">
        <f t="shared" ca="1" si="439"/>
        <v>26.619639161258359</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0.96372763103838288</v>
      </c>
      <c r="AH991" s="304">
        <f t="shared" ca="1" si="463"/>
        <v>-8.838129413638427</v>
      </c>
    </row>
    <row r="992" spans="1:34" x14ac:dyDescent="0.2">
      <c r="A992" s="347">
        <f t="shared" ca="1" si="441"/>
        <v>1E-4</v>
      </c>
      <c r="B992" s="304">
        <f t="shared" ca="1" si="442"/>
        <v>32.660400000002177</v>
      </c>
      <c r="D992" s="306">
        <f t="shared" ca="1" si="443"/>
        <v>-0.36003014565010616</v>
      </c>
      <c r="E992" s="307">
        <f t="shared" ca="1" si="444"/>
        <v>-0.97918108081235822</v>
      </c>
      <c r="F992" s="304">
        <f t="shared" ca="1" si="445"/>
        <v>1.0432723972183366</v>
      </c>
      <c r="G992" s="306">
        <f t="shared" ca="1" si="446"/>
        <v>4.2011690865972611</v>
      </c>
      <c r="H992" s="307">
        <f t="shared" ca="1" si="447"/>
        <v>-103.04725059955888</v>
      </c>
      <c r="I992" s="304">
        <f t="shared" ca="1" si="448"/>
        <v>103.13285450244489</v>
      </c>
      <c r="J992" s="306">
        <f t="shared" ca="1" si="449"/>
        <v>368.11247718340587</v>
      </c>
      <c r="K992" s="307">
        <f t="shared" ca="1" si="450"/>
        <v>-12.205927018585163</v>
      </c>
      <c r="L992" s="304">
        <f t="shared" ca="1" si="435"/>
        <v>368.31478454236202</v>
      </c>
      <c r="M992" s="306">
        <f t="shared" ca="1" si="451"/>
        <v>-1.5300495457063743</v>
      </c>
      <c r="N992" s="304">
        <f t="shared" ca="1" si="452"/>
        <v>-87.665381414884195</v>
      </c>
      <c r="P992" s="310">
        <f t="shared" ca="1" si="453"/>
        <v>23</v>
      </c>
      <c r="Q992" s="304">
        <f t="shared" ca="1" si="454"/>
        <v>0</v>
      </c>
      <c r="R992" s="306">
        <f t="shared" ca="1" si="455"/>
        <v>0</v>
      </c>
      <c r="S992" s="307">
        <f t="shared" ca="1" si="456"/>
        <v>3.0118999999999994</v>
      </c>
      <c r="T992" s="304">
        <f t="shared" ca="1" si="436"/>
        <v>29.546738999999995</v>
      </c>
      <c r="U992" s="311">
        <f t="shared" ca="1" si="437"/>
        <v>0</v>
      </c>
      <c r="V992" s="306">
        <f t="shared" ca="1" si="438"/>
        <v>1.2264961391480393</v>
      </c>
      <c r="W992" s="304">
        <f t="shared" ca="1" si="439"/>
        <v>26.619716340467676</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0.96370216075786708</v>
      </c>
      <c r="AH992" s="304">
        <f t="shared" ca="1" si="463"/>
        <v>-8.8381550387656844</v>
      </c>
    </row>
    <row r="993" spans="1:34" x14ac:dyDescent="0.2">
      <c r="A993" s="347">
        <f t="shared" ca="1" si="441"/>
        <v>1E-4</v>
      </c>
      <c r="B993" s="304">
        <f t="shared" ca="1" si="442"/>
        <v>32.66050000000218</v>
      </c>
      <c r="D993" s="306">
        <f t="shared" ca="1" si="443"/>
        <v>-0.36002776772243911</v>
      </c>
      <c r="E993" s="307">
        <f t="shared" ca="1" si="444"/>
        <v>-0.97915533781978326</v>
      </c>
      <c r="F993" s="304">
        <f t="shared" ca="1" si="445"/>
        <v>1.0432474150996858</v>
      </c>
      <c r="G993" s="306">
        <f t="shared" ca="1" si="446"/>
        <v>4.2011330838204888</v>
      </c>
      <c r="H993" s="307">
        <f t="shared" ca="1" si="447"/>
        <v>-103.04734851509266</v>
      </c>
      <c r="I993" s="304">
        <f t="shared" ca="1" si="448"/>
        <v>103.13295087012173</v>
      </c>
      <c r="J993" s="306">
        <f t="shared" ca="1" si="449"/>
        <v>368.11247718340587</v>
      </c>
      <c r="K993" s="307">
        <f t="shared" ca="1" si="450"/>
        <v>-12.216231748540896</v>
      </c>
      <c r="L993" s="304">
        <f t="shared" ca="1" si="435"/>
        <v>368.31512618440962</v>
      </c>
      <c r="M993" s="306">
        <f t="shared" ca="1" si="451"/>
        <v>-1.5300499331822659</v>
      </c>
      <c r="N993" s="304">
        <f t="shared" ca="1" si="452"/>
        <v>-87.66540361561745</v>
      </c>
      <c r="P993" s="310">
        <f t="shared" ca="1" si="453"/>
        <v>23</v>
      </c>
      <c r="Q993" s="304">
        <f t="shared" ca="1" si="454"/>
        <v>0</v>
      </c>
      <c r="R993" s="306">
        <f t="shared" ca="1" si="455"/>
        <v>0</v>
      </c>
      <c r="S993" s="307">
        <f t="shared" ca="1" si="456"/>
        <v>3.0118999999999994</v>
      </c>
      <c r="T993" s="304">
        <f t="shared" ca="1" si="436"/>
        <v>29.546738999999995</v>
      </c>
      <c r="U993" s="311">
        <f t="shared" ca="1" si="437"/>
        <v>0</v>
      </c>
      <c r="V993" s="306">
        <f t="shared" ca="1" si="438"/>
        <v>1.2264974030203122</v>
      </c>
      <c r="W993" s="304">
        <f t="shared" ca="1" si="439"/>
        <v>26.61979351856554</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0.96367669084329144</v>
      </c>
      <c r="AH993" s="304">
        <f t="shared" ca="1" si="463"/>
        <v>-8.8381806635239162</v>
      </c>
    </row>
    <row r="994" spans="1:34" x14ac:dyDescent="0.2">
      <c r="A994" s="347">
        <f t="shared" ca="1" si="441"/>
        <v>1E-4</v>
      </c>
      <c r="B994" s="304">
        <f t="shared" ca="1" si="442"/>
        <v>32.660600000002184</v>
      </c>
      <c r="D994" s="306">
        <f t="shared" ca="1" si="443"/>
        <v>-0.36002538979556109</v>
      </c>
      <c r="E994" s="307">
        <f t="shared" ca="1" si="444"/>
        <v>-0.97912959519789666</v>
      </c>
      <c r="F994" s="304">
        <f t="shared" ca="1" si="445"/>
        <v>1.0432224333716384</v>
      </c>
      <c r="G994" s="306">
        <f t="shared" ca="1" si="446"/>
        <v>4.2010970812815094</v>
      </c>
      <c r="H994" s="307">
        <f t="shared" ca="1" si="447"/>
        <v>-103.04744642805218</v>
      </c>
      <c r="I994" s="304">
        <f t="shared" ca="1" si="448"/>
        <v>103.1330472352516</v>
      </c>
      <c r="J994" s="306">
        <f t="shared" ca="1" si="449"/>
        <v>368.11247718340587</v>
      </c>
      <c r="K994" s="307">
        <f t="shared" ca="1" si="450"/>
        <v>-12.226536488288053</v>
      </c>
      <c r="L994" s="304">
        <f t="shared" ca="1" si="435"/>
        <v>368.31546811477108</v>
      </c>
      <c r="M994" s="306">
        <f t="shared" ca="1" si="451"/>
        <v>-1.5300503206541127</v>
      </c>
      <c r="N994" s="304">
        <f t="shared" ca="1" si="452"/>
        <v>-87.665425816118955</v>
      </c>
      <c r="P994" s="310">
        <f t="shared" ca="1" si="453"/>
        <v>23</v>
      </c>
      <c r="Q994" s="304">
        <f t="shared" ca="1" si="454"/>
        <v>0</v>
      </c>
      <c r="R994" s="306">
        <f t="shared" ca="1" si="455"/>
        <v>0</v>
      </c>
      <c r="S994" s="307">
        <f t="shared" ca="1" si="456"/>
        <v>3.0118999999999994</v>
      </c>
      <c r="T994" s="304">
        <f t="shared" ca="1" si="436"/>
        <v>29.546738999999995</v>
      </c>
      <c r="U994" s="311">
        <f t="shared" ca="1" si="437"/>
        <v>0</v>
      </c>
      <c r="V994" s="306">
        <f t="shared" ca="1" si="438"/>
        <v>1.226498666895089</v>
      </c>
      <c r="W994" s="304">
        <f t="shared" ca="1" si="439"/>
        <v>26.61987069555196</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0.96365122129464886</v>
      </c>
      <c r="AH994" s="304">
        <f t="shared" ca="1" si="463"/>
        <v>-8.8382062879131258</v>
      </c>
    </row>
    <row r="995" spans="1:34" x14ac:dyDescent="0.2">
      <c r="A995" s="347">
        <f t="shared" ca="1" si="441"/>
        <v>1E-4</v>
      </c>
      <c r="B995" s="304">
        <f t="shared" ca="1" si="442"/>
        <v>32.660700000002187</v>
      </c>
      <c r="D995" s="306">
        <f t="shared" ca="1" si="443"/>
        <v>-0.360023011869475</v>
      </c>
      <c r="E995" s="307">
        <f t="shared" ca="1" si="444"/>
        <v>-0.97910385294669311</v>
      </c>
      <c r="F995" s="304">
        <f t="shared" ca="1" si="445"/>
        <v>1.0431974520341909</v>
      </c>
      <c r="G995" s="306">
        <f t="shared" ca="1" si="446"/>
        <v>4.201061078980322</v>
      </c>
      <c r="H995" s="307">
        <f t="shared" ca="1" si="447"/>
        <v>-103.04754433843748</v>
      </c>
      <c r="I995" s="304">
        <f t="shared" ca="1" si="448"/>
        <v>103.13314359783455</v>
      </c>
      <c r="J995" s="306">
        <f t="shared" ca="1" si="449"/>
        <v>368.11247718340587</v>
      </c>
      <c r="K995" s="307">
        <f t="shared" ca="1" si="450"/>
        <v>-12.236841237826377</v>
      </c>
      <c r="L995" s="304">
        <f t="shared" ca="1" si="435"/>
        <v>368.31581033344645</v>
      </c>
      <c r="M995" s="306">
        <f t="shared" ca="1" si="451"/>
        <v>-1.530050708121915</v>
      </c>
      <c r="N995" s="304">
        <f t="shared" ca="1" si="452"/>
        <v>-87.665448016388723</v>
      </c>
      <c r="P995" s="310">
        <f t="shared" ca="1" si="453"/>
        <v>23</v>
      </c>
      <c r="Q995" s="304">
        <f t="shared" ca="1" si="454"/>
        <v>0</v>
      </c>
      <c r="R995" s="306">
        <f t="shared" ca="1" si="455"/>
        <v>0</v>
      </c>
      <c r="S995" s="307">
        <f t="shared" ca="1" si="456"/>
        <v>3.0118999999999994</v>
      </c>
      <c r="T995" s="304">
        <f t="shared" ca="1" si="436"/>
        <v>29.546738999999995</v>
      </c>
      <c r="U995" s="311">
        <f t="shared" ca="1" si="437"/>
        <v>0</v>
      </c>
      <c r="V995" s="306">
        <f t="shared" ca="1" si="438"/>
        <v>1.2264999307723703</v>
      </c>
      <c r="W995" s="304">
        <f t="shared" ca="1" si="439"/>
        <v>26.619947871426966</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0.96362575211193224</v>
      </c>
      <c r="AH995" s="304">
        <f t="shared" ca="1" si="463"/>
        <v>-8.8382319119333204</v>
      </c>
    </row>
    <row r="996" spans="1:34" x14ac:dyDescent="0.2">
      <c r="A996" s="347">
        <f t="shared" ca="1" si="441"/>
        <v>1E-4</v>
      </c>
      <c r="B996" s="304">
        <f t="shared" ca="1" si="442"/>
        <v>32.66080000000219</v>
      </c>
      <c r="D996" s="306">
        <f t="shared" ca="1" si="443"/>
        <v>-0.36002063394417982</v>
      </c>
      <c r="E996" s="307">
        <f t="shared" ca="1" si="444"/>
        <v>-0.97907811106616549</v>
      </c>
      <c r="F996" s="304">
        <f t="shared" ca="1" si="445"/>
        <v>1.0431724710873365</v>
      </c>
      <c r="G996" s="306">
        <f t="shared" ca="1" si="446"/>
        <v>4.2010250769169275</v>
      </c>
      <c r="H996" s="307">
        <f t="shared" ca="1" si="447"/>
        <v>-103.04764224624859</v>
      </c>
      <c r="I996" s="304">
        <f t="shared" ca="1" si="448"/>
        <v>103.13323995787061</v>
      </c>
      <c r="J996" s="306">
        <f t="shared" ca="1" si="449"/>
        <v>368.11247718340587</v>
      </c>
      <c r="K996" s="307">
        <f t="shared" ca="1" si="450"/>
        <v>-12.247145997155611</v>
      </c>
      <c r="L996" s="304">
        <f t="shared" ca="1" si="435"/>
        <v>368.31615284043568</v>
      </c>
      <c r="M996" s="306">
        <f t="shared" ca="1" si="451"/>
        <v>-1.5300510955856725</v>
      </c>
      <c r="N996" s="304">
        <f t="shared" ca="1" si="452"/>
        <v>-87.665470216426741</v>
      </c>
      <c r="P996" s="310">
        <f t="shared" ca="1" si="453"/>
        <v>23</v>
      </c>
      <c r="Q996" s="304">
        <f t="shared" ca="1" si="454"/>
        <v>0</v>
      </c>
      <c r="R996" s="306">
        <f t="shared" ca="1" si="455"/>
        <v>0</v>
      </c>
      <c r="S996" s="307">
        <f t="shared" ca="1" si="456"/>
        <v>3.0118999999999994</v>
      </c>
      <c r="T996" s="304">
        <f t="shared" ca="1" si="436"/>
        <v>29.546738999999995</v>
      </c>
      <c r="U996" s="311">
        <f t="shared" ca="1" si="437"/>
        <v>0</v>
      </c>
      <c r="V996" s="306">
        <f t="shared" ca="1" si="438"/>
        <v>1.2265011946521556</v>
      </c>
      <c r="W996" s="304">
        <f t="shared" ca="1" si="439"/>
        <v>26.620025046190541</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0.9636002832951398</v>
      </c>
      <c r="AH996" s="304">
        <f t="shared" ca="1" si="463"/>
        <v>-8.8382575355845052</v>
      </c>
    </row>
    <row r="997" spans="1:34" x14ac:dyDescent="0.2">
      <c r="A997" s="347">
        <f t="shared" ca="1" si="441"/>
        <v>1E-4</v>
      </c>
      <c r="B997" s="304">
        <f t="shared" ca="1" si="442"/>
        <v>32.660900000002194</v>
      </c>
      <c r="D997" s="306">
        <f t="shared" ca="1" si="443"/>
        <v>-0.36001825601967818</v>
      </c>
      <c r="E997" s="307">
        <f t="shared" ca="1" si="444"/>
        <v>-0.97905236955631736</v>
      </c>
      <c r="F997" s="304">
        <f t="shared" ca="1" si="445"/>
        <v>1.0431474905310805</v>
      </c>
      <c r="G997" s="306">
        <f t="shared" ca="1" si="446"/>
        <v>4.2009890750913259</v>
      </c>
      <c r="H997" s="307">
        <f t="shared" ca="1" si="447"/>
        <v>-103.04774015148554</v>
      </c>
      <c r="I997" s="304">
        <f t="shared" ca="1" si="448"/>
        <v>103.13333631535986</v>
      </c>
      <c r="J997" s="306">
        <f t="shared" ca="1" si="449"/>
        <v>368.11247718340587</v>
      </c>
      <c r="K997" s="307">
        <f t="shared" ca="1" si="450"/>
        <v>-12.257450766275499</v>
      </c>
      <c r="L997" s="304">
        <f t="shared" ca="1" si="435"/>
        <v>368.31649563573876</v>
      </c>
      <c r="M997" s="306">
        <f t="shared" ca="1" si="451"/>
        <v>-1.530051483045386</v>
      </c>
      <c r="N997" s="304">
        <f t="shared" ca="1" si="452"/>
        <v>-87.66549241623305</v>
      </c>
      <c r="P997" s="310">
        <f t="shared" ca="1" si="453"/>
        <v>23</v>
      </c>
      <c r="Q997" s="304">
        <f t="shared" ca="1" si="454"/>
        <v>0</v>
      </c>
      <c r="R997" s="306">
        <f t="shared" ca="1" si="455"/>
        <v>0</v>
      </c>
      <c r="S997" s="307">
        <f t="shared" ca="1" si="456"/>
        <v>3.0118999999999994</v>
      </c>
      <c r="T997" s="304">
        <f t="shared" ca="1" si="436"/>
        <v>29.546738999999995</v>
      </c>
      <c r="U997" s="311">
        <f t="shared" ca="1" si="437"/>
        <v>0</v>
      </c>
      <c r="V997" s="306">
        <f t="shared" ca="1" si="438"/>
        <v>1.2265024585344446</v>
      </c>
      <c r="W997" s="304">
        <f t="shared" ca="1" si="439"/>
        <v>26.620102219842721</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0.96357481484426977</v>
      </c>
      <c r="AH997" s="304">
        <f t="shared" ca="1" si="463"/>
        <v>-8.8382831588666786</v>
      </c>
    </row>
    <row r="998" spans="1:34" x14ac:dyDescent="0.2">
      <c r="A998" s="347">
        <f t="shared" ca="1" si="441"/>
        <v>1E-4</v>
      </c>
      <c r="B998" s="304">
        <f t="shared" ca="1" si="442"/>
        <v>32.661000000002197</v>
      </c>
      <c r="D998" s="306">
        <f t="shared" ca="1" si="443"/>
        <v>-0.3600158780959653</v>
      </c>
      <c r="E998" s="307">
        <f t="shared" ca="1" si="444"/>
        <v>-0.97902662841713806</v>
      </c>
      <c r="F998" s="304">
        <f t="shared" ca="1" si="445"/>
        <v>1.0431225103654114</v>
      </c>
      <c r="G998" s="306">
        <f t="shared" ca="1" si="446"/>
        <v>4.2009530735035163</v>
      </c>
      <c r="H998" s="307">
        <f t="shared" ca="1" si="447"/>
        <v>-103.04783805414839</v>
      </c>
      <c r="I998" s="304">
        <f t="shared" ca="1" si="448"/>
        <v>103.13343267030226</v>
      </c>
      <c r="J998" s="306">
        <f t="shared" ca="1" si="449"/>
        <v>368.11247718340587</v>
      </c>
      <c r="K998" s="307">
        <f t="shared" ca="1" si="450"/>
        <v>-12.26775554518578</v>
      </c>
      <c r="L998" s="304">
        <f t="shared" ca="1" si="435"/>
        <v>368.31683871935581</v>
      </c>
      <c r="M998" s="306">
        <f t="shared" ca="1" si="451"/>
        <v>-1.5300518705010546</v>
      </c>
      <c r="N998" s="304">
        <f t="shared" ca="1" si="452"/>
        <v>-87.665514615807609</v>
      </c>
      <c r="P998" s="310">
        <f t="shared" ca="1" si="453"/>
        <v>23</v>
      </c>
      <c r="Q998" s="304">
        <f t="shared" ca="1" si="454"/>
        <v>0</v>
      </c>
      <c r="R998" s="306">
        <f t="shared" ca="1" si="455"/>
        <v>0</v>
      </c>
      <c r="S998" s="307">
        <f t="shared" ca="1" si="456"/>
        <v>3.0118999999999994</v>
      </c>
      <c r="T998" s="304">
        <f t="shared" ca="1" si="436"/>
        <v>29.546738999999995</v>
      </c>
      <c r="U998" s="311">
        <f t="shared" ca="1" si="437"/>
        <v>0</v>
      </c>
      <c r="V998" s="306">
        <f t="shared" ca="1" si="438"/>
        <v>1.2265037224192377</v>
      </c>
      <c r="W998" s="304">
        <f t="shared" ca="1" si="439"/>
        <v>26.620179392383488</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0.96354934675931325</v>
      </c>
      <c r="AH998" s="304">
        <f t="shared" ca="1" si="463"/>
        <v>-8.8383087817798494</v>
      </c>
    </row>
    <row r="999" spans="1:34" x14ac:dyDescent="0.2">
      <c r="A999" s="347">
        <f t="shared" ca="1" si="441"/>
        <v>1E-4</v>
      </c>
      <c r="B999" s="304">
        <f t="shared" ca="1" si="442"/>
        <v>32.6611000000022</v>
      </c>
      <c r="D999" s="306">
        <f t="shared" ca="1" si="443"/>
        <v>-0.36001350017304762</v>
      </c>
      <c r="E999" s="307">
        <f t="shared" ca="1" si="444"/>
        <v>-0.97900088764863291</v>
      </c>
      <c r="F999" s="304">
        <f t="shared" ca="1" si="445"/>
        <v>1.0430975305903376</v>
      </c>
      <c r="G999" s="306">
        <f t="shared" ca="1" si="446"/>
        <v>4.2009170721534987</v>
      </c>
      <c r="H999" s="307">
        <f t="shared" ca="1" si="447"/>
        <v>-103.04793595423715</v>
      </c>
      <c r="I999" s="304">
        <f t="shared" ca="1" si="448"/>
        <v>103.1335290226979</v>
      </c>
      <c r="J999" s="306">
        <f t="shared" ca="1" si="449"/>
        <v>368.11247718340587</v>
      </c>
      <c r="K999" s="307">
        <f t="shared" ca="1" si="450"/>
        <v>-12.278060333886199</v>
      </c>
      <c r="L999" s="304">
        <f t="shared" ca="1" si="435"/>
        <v>368.31718209128672</v>
      </c>
      <c r="M999" s="306">
        <f t="shared" ca="1" si="451"/>
        <v>-1.5300522579526792</v>
      </c>
      <c r="N999" s="304">
        <f t="shared" ca="1" si="452"/>
        <v>-87.66553681515046</v>
      </c>
      <c r="P999" s="310">
        <f t="shared" ca="1" si="453"/>
        <v>23</v>
      </c>
      <c r="Q999" s="304">
        <f t="shared" ca="1" si="454"/>
        <v>0</v>
      </c>
      <c r="R999" s="306">
        <f t="shared" ca="1" si="455"/>
        <v>0</v>
      </c>
      <c r="S999" s="307">
        <f t="shared" ca="1" si="456"/>
        <v>3.0118999999999994</v>
      </c>
      <c r="T999" s="304">
        <f t="shared" ca="1" si="436"/>
        <v>29.546738999999995</v>
      </c>
      <c r="U999" s="311">
        <f t="shared" ca="1" si="437"/>
        <v>0</v>
      </c>
      <c r="V999" s="306">
        <f t="shared" ca="1" si="438"/>
        <v>1.2265049863065349</v>
      </c>
      <c r="W999" s="304">
        <f t="shared" ca="1" si="439"/>
        <v>26.62025656381288</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0.96352387904027914</v>
      </c>
      <c r="AH999" s="304">
        <f t="shared" ca="1" si="463"/>
        <v>-8.8383344043240122</v>
      </c>
    </row>
    <row r="1000" spans="1:34" x14ac:dyDescent="0.2">
      <c r="A1000" s="347">
        <f t="shared" ca="1" si="441"/>
        <v>1E-4</v>
      </c>
      <c r="B1000" s="304">
        <f t="shared" ca="1" si="442"/>
        <v>32.661200000002204</v>
      </c>
      <c r="D1000" s="306">
        <f t="shared" ca="1" si="443"/>
        <v>-0.36001112225092058</v>
      </c>
      <c r="E1000" s="307">
        <f t="shared" ca="1" si="444"/>
        <v>-0.97897514725078771</v>
      </c>
      <c r="F1000" s="304">
        <f t="shared" ca="1" si="445"/>
        <v>1.0430725512058443</v>
      </c>
      <c r="G1000" s="306">
        <f t="shared" ca="1" si="446"/>
        <v>4.2008810710412741</v>
      </c>
      <c r="H1000" s="307">
        <f t="shared" ca="1" si="447"/>
        <v>-103.04803385175187</v>
      </c>
      <c r="I1000" s="304">
        <f t="shared" ca="1" si="448"/>
        <v>103.13362537254682</v>
      </c>
      <c r="J1000" s="306">
        <f t="shared" ca="1" si="449"/>
        <v>368.11247718340587</v>
      </c>
      <c r="K1000" s="307">
        <f t="shared" ca="1" si="450"/>
        <v>-12.288365132376498</v>
      </c>
      <c r="L1000" s="304">
        <f t="shared" ca="1" si="435"/>
        <v>368.31752575153155</v>
      </c>
      <c r="M1000" s="306">
        <f t="shared" ca="1" si="451"/>
        <v>-1.5300526454002592</v>
      </c>
      <c r="N1000" s="304">
        <f t="shared" ca="1" si="452"/>
        <v>-87.665559014261589</v>
      </c>
      <c r="P1000" s="310">
        <f t="shared" ca="1" si="453"/>
        <v>23</v>
      </c>
      <c r="Q1000" s="304">
        <f t="shared" ca="1" si="454"/>
        <v>0</v>
      </c>
      <c r="R1000" s="306">
        <f t="shared" ca="1" si="455"/>
        <v>0</v>
      </c>
      <c r="S1000" s="307">
        <f t="shared" ca="1" si="456"/>
        <v>3.0118999999999994</v>
      </c>
      <c r="T1000" s="304">
        <f t="shared" ca="1" si="436"/>
        <v>29.546738999999995</v>
      </c>
      <c r="U1000" s="311">
        <f t="shared" ca="1" si="437"/>
        <v>0</v>
      </c>
      <c r="V1000" s="306">
        <f t="shared" ca="1" si="438"/>
        <v>1.2265062501963357</v>
      </c>
      <c r="W1000" s="304">
        <f t="shared" ca="1" si="439"/>
        <v>26.620333734130895</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0.96349841168715145</v>
      </c>
      <c r="AH1000" s="304">
        <f t="shared" ca="1" si="463"/>
        <v>-8.8383600264991813</v>
      </c>
    </row>
    <row r="1001" spans="1:34" x14ac:dyDescent="0.2">
      <c r="A1001" s="347">
        <f t="shared" ca="1" si="441"/>
        <v>1E-4</v>
      </c>
      <c r="B1001" s="304">
        <f t="shared" ca="1" si="442"/>
        <v>32.661300000002207</v>
      </c>
      <c r="D1001" s="306">
        <f t="shared" ca="1" si="443"/>
        <v>-0.36000874432958874</v>
      </c>
      <c r="E1001" s="307">
        <f t="shared" ca="1" si="444"/>
        <v>-0.97894940722360602</v>
      </c>
      <c r="F1001" s="304">
        <f t="shared" ca="1" si="445"/>
        <v>1.0430475722119374</v>
      </c>
      <c r="G1001" s="306">
        <f t="shared" ca="1" si="446"/>
        <v>4.2008450701668414</v>
      </c>
      <c r="H1001" s="307">
        <f t="shared" ca="1" si="447"/>
        <v>-103.04813174669259</v>
      </c>
      <c r="I1001" s="304">
        <f t="shared" ca="1" si="448"/>
        <v>103.13372171984904</v>
      </c>
      <c r="J1001" s="306">
        <f t="shared" ca="1" si="449"/>
        <v>368.11247718340587</v>
      </c>
      <c r="K1001" s="307">
        <f t="shared" ca="1" si="450"/>
        <v>-12.298669940656421</v>
      </c>
      <c r="L1001" s="304">
        <f t="shared" ca="1" si="435"/>
        <v>368.31786970009034</v>
      </c>
      <c r="M1001" s="306">
        <f t="shared" ca="1" si="451"/>
        <v>-1.5300530328437949</v>
      </c>
      <c r="N1001" s="304">
        <f t="shared" ca="1" si="452"/>
        <v>-87.665581213140982</v>
      </c>
      <c r="P1001" s="310">
        <f t="shared" ca="1" si="453"/>
        <v>23</v>
      </c>
      <c r="Q1001" s="304">
        <f t="shared" ca="1" si="454"/>
        <v>0</v>
      </c>
      <c r="R1001" s="306">
        <f t="shared" ca="1" si="455"/>
        <v>0</v>
      </c>
      <c r="S1001" s="307">
        <f t="shared" ca="1" si="456"/>
        <v>3.0118999999999994</v>
      </c>
      <c r="T1001" s="304">
        <f t="shared" ca="1" si="436"/>
        <v>29.546738999999995</v>
      </c>
      <c r="U1001" s="311">
        <f t="shared" ca="1" si="437"/>
        <v>0</v>
      </c>
      <c r="V1001" s="306">
        <f t="shared" ca="1" si="438"/>
        <v>1.226507514088641</v>
      </c>
      <c r="W1001" s="304">
        <f t="shared" ca="1" si="439"/>
        <v>26.620410903337564</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0.96347294469993017</v>
      </c>
      <c r="AH1001" s="304">
        <f t="shared" ca="1" si="463"/>
        <v>-8.8383856483053549</v>
      </c>
    </row>
    <row r="1002" spans="1:34" x14ac:dyDescent="0.2">
      <c r="A1002" s="347">
        <f t="shared" ca="1" si="441"/>
        <v>1E-4</v>
      </c>
      <c r="B1002" s="304">
        <f t="shared" ca="1" si="442"/>
        <v>32.66140000000221</v>
      </c>
      <c r="D1002" s="306">
        <f t="shared" ca="1" si="443"/>
        <v>-0.36000636640905137</v>
      </c>
      <c r="E1002" s="307">
        <f t="shared" ca="1" si="444"/>
        <v>-0.97892366756707361</v>
      </c>
      <c r="F1002" s="304">
        <f t="shared" ca="1" si="445"/>
        <v>1.0430225936086037</v>
      </c>
      <c r="G1002" s="306">
        <f t="shared" ca="1" si="446"/>
        <v>4.2008090695302007</v>
      </c>
      <c r="H1002" s="307">
        <f t="shared" ca="1" si="447"/>
        <v>-103.04822963905934</v>
      </c>
      <c r="I1002" s="304">
        <f t="shared" ca="1" si="448"/>
        <v>103.13381806460458</v>
      </c>
      <c r="J1002" s="306">
        <f t="shared" ca="1" si="449"/>
        <v>368.11247718340587</v>
      </c>
      <c r="K1002" s="307">
        <f t="shared" ca="1" si="450"/>
        <v>-12.308974758725709</v>
      </c>
      <c r="L1002" s="304">
        <f t="shared" ca="1" si="435"/>
        <v>368.31821393696305</v>
      </c>
      <c r="M1002" s="306">
        <f t="shared" ca="1" si="451"/>
        <v>-1.5300534202832865</v>
      </c>
      <c r="N1002" s="304">
        <f t="shared" ca="1" si="452"/>
        <v>-87.665603411788666</v>
      </c>
      <c r="P1002" s="310">
        <f t="shared" ca="1" si="453"/>
        <v>23</v>
      </c>
      <c r="Q1002" s="304">
        <f t="shared" ca="1" si="454"/>
        <v>0</v>
      </c>
      <c r="R1002" s="306">
        <f t="shared" ca="1" si="455"/>
        <v>0</v>
      </c>
      <c r="S1002" s="307">
        <f t="shared" ca="1" si="456"/>
        <v>3.0118999999999994</v>
      </c>
      <c r="T1002" s="304">
        <f t="shared" ca="1" si="436"/>
        <v>29.546738999999995</v>
      </c>
      <c r="U1002" s="311">
        <f t="shared" ca="1" si="437"/>
        <v>0</v>
      </c>
      <c r="V1002" s="306">
        <f t="shared" ca="1" si="438"/>
        <v>1.2265087779834496</v>
      </c>
      <c r="W1002" s="304">
        <f t="shared" ca="1" si="439"/>
        <v>26.620488071432856</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0.96344747807860642</v>
      </c>
      <c r="AH1002" s="304">
        <f t="shared" ca="1" si="463"/>
        <v>-8.8384112697425454</v>
      </c>
    </row>
    <row r="1003" spans="1:34" x14ac:dyDescent="0.2">
      <c r="A1003" s="347">
        <f t="shared" ca="1" si="441"/>
        <v>1E-4</v>
      </c>
      <c r="B1003" s="304">
        <f t="shared" ca="1" si="442"/>
        <v>32.661500000002214</v>
      </c>
      <c r="D1003" s="306">
        <f t="shared" ca="1" si="443"/>
        <v>-0.3600039884893067</v>
      </c>
      <c r="E1003" s="307">
        <f t="shared" ca="1" si="444"/>
        <v>-0.97889792828120648</v>
      </c>
      <c r="F1003" s="304">
        <f t="shared" ca="1" si="445"/>
        <v>1.0429976153958584</v>
      </c>
      <c r="G1003" s="306">
        <f t="shared" ca="1" si="446"/>
        <v>4.2007730691313521</v>
      </c>
      <c r="H1003" s="307">
        <f t="shared" ca="1" si="447"/>
        <v>-103.04832752885217</v>
      </c>
      <c r="I1003" s="304">
        <f t="shared" ca="1" si="448"/>
        <v>103.13391440681349</v>
      </c>
      <c r="J1003" s="306">
        <f t="shared" ca="1" si="449"/>
        <v>368.11247718340587</v>
      </c>
      <c r="K1003" s="307">
        <f t="shared" ca="1" si="450"/>
        <v>-12.319279586584104</v>
      </c>
      <c r="L1003" s="304">
        <f t="shared" ca="1" si="435"/>
        <v>368.31855846214961</v>
      </c>
      <c r="M1003" s="306">
        <f t="shared" ca="1" si="451"/>
        <v>-1.530053807718734</v>
      </c>
      <c r="N1003" s="304">
        <f t="shared" ca="1" si="452"/>
        <v>-87.665625610204643</v>
      </c>
      <c r="P1003" s="310">
        <f t="shared" ca="1" si="453"/>
        <v>23</v>
      </c>
      <c r="Q1003" s="304">
        <f t="shared" ca="1" si="454"/>
        <v>0</v>
      </c>
      <c r="R1003" s="306">
        <f t="shared" ca="1" si="455"/>
        <v>0</v>
      </c>
      <c r="S1003" s="307">
        <f t="shared" ca="1" si="456"/>
        <v>3.0118999999999994</v>
      </c>
      <c r="T1003" s="304">
        <f t="shared" ca="1" si="436"/>
        <v>29.546738999999995</v>
      </c>
      <c r="U1003" s="311">
        <f t="shared" ca="1" si="437"/>
        <v>0</v>
      </c>
      <c r="V1003" s="306">
        <f ca="1">Rho_moyen*(20000-Alt_rampe-pos_z)/(20000+Alt_rampe+pos_z)</f>
        <v>1.2265100418807624</v>
      </c>
      <c r="W1003" s="304">
        <f t="shared" ca="1" si="439"/>
        <v>26.62056523841682</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0.9634220118231891</v>
      </c>
      <c r="AH1003" s="304">
        <f t="shared" ca="1" si="463"/>
        <v>-8.8384368908107387</v>
      </c>
    </row>
    <row r="1004" spans="1:34" x14ac:dyDescent="0.2">
      <c r="A1004" s="348">
        <f t="shared" ca="1" si="441"/>
        <v>1E-4</v>
      </c>
      <c r="B1004" s="305">
        <f t="shared" ca="1" si="442"/>
        <v>32.661600000002217</v>
      </c>
      <c r="D1004" s="308">
        <f t="shared" ca="1" si="443"/>
        <v>-0.36000161057035623</v>
      </c>
      <c r="E1004" s="309">
        <f t="shared" ca="1" si="444"/>
        <v>-0.9788721893659833</v>
      </c>
      <c r="F1004" s="305">
        <f t="shared" ca="1" si="445"/>
        <v>1.0429726375736825</v>
      </c>
      <c r="G1004" s="308">
        <f t="shared" ca="1" si="446"/>
        <v>4.2007370689702954</v>
      </c>
      <c r="H1004" s="309">
        <f t="shared" ca="1" si="447"/>
        <v>-103.04842541607111</v>
      </c>
      <c r="I1004" s="305">
        <f t="shared" ca="1" si="448"/>
        <v>103.13401074647582</v>
      </c>
      <c r="J1004" s="308">
        <f t="shared" ca="1" si="449"/>
        <v>368.11247718340587</v>
      </c>
      <c r="K1004" s="309">
        <f t="shared" ca="1" si="450"/>
        <v>-12.329584424231349</v>
      </c>
      <c r="L1004" s="305">
        <f t="shared" ca="1" si="435"/>
        <v>368.3189032756502</v>
      </c>
      <c r="M1004" s="308">
        <f t="shared" ca="1" si="451"/>
        <v>-1.5300541951501374</v>
      </c>
      <c r="N1004" s="305">
        <f t="shared" ca="1" si="452"/>
        <v>-87.665647808388911</v>
      </c>
      <c r="P1004" s="312">
        <f t="shared" ca="1" si="453"/>
        <v>23</v>
      </c>
      <c r="Q1004" s="305">
        <f t="shared" ca="1" si="454"/>
        <v>0</v>
      </c>
      <c r="R1004" s="308">
        <f t="shared" ca="1" si="455"/>
        <v>0</v>
      </c>
      <c r="S1004" s="309">
        <f t="shared" ca="1" si="456"/>
        <v>3.0118999999999994</v>
      </c>
      <c r="T1004" s="305">
        <f t="shared" ca="1" si="436"/>
        <v>29.546738999999995</v>
      </c>
      <c r="U1004" s="313">
        <f t="shared" ca="1" si="437"/>
        <v>0</v>
      </c>
      <c r="V1004" s="308">
        <f t="shared" ca="1" si="438"/>
        <v>1.226511305780579</v>
      </c>
      <c r="W1004" s="305">
        <f ca="1">1/2*Rho*Sref*Cx*vit_xz^2</f>
        <v>26.620642404289445</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0.96339654593366753</v>
      </c>
      <c r="AH1004" s="305">
        <f t="shared" ca="1" si="463"/>
        <v>-8.8384625115099524</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SP02-Alpha</v>
      </c>
      <c r="D8" s="633"/>
      <c r="M8" s="75"/>
    </row>
    <row r="9" spans="1:13" ht="15.75" x14ac:dyDescent="0.25">
      <c r="A9" s="59"/>
      <c r="B9" s="140" t="s">
        <v>4</v>
      </c>
      <c r="C9" s="633" t="str">
        <f>Club</f>
        <v>L'AéroIPSA</v>
      </c>
      <c r="D9" s="633"/>
      <c r="M9" s="75"/>
    </row>
    <row r="10" spans="1:13" ht="15.75" x14ac:dyDescent="0.25">
      <c r="A10" s="59"/>
      <c r="B10" s="140" t="s">
        <v>563</v>
      </c>
      <c r="C10" s="662" t="str">
        <f>Matricule</f>
        <v>FX0</v>
      </c>
      <c r="D10" s="663"/>
      <c r="M10" s="75"/>
    </row>
    <row r="11" spans="1:13" x14ac:dyDescent="0.2">
      <c r="A11" s="59"/>
      <c r="B11" s="140" t="str">
        <f>IF(Lang="Français","Masse sans propu",IF(Lang="English","Mass without M",""))</f>
        <v>Masse sans propu</v>
      </c>
      <c r="C11" s="664">
        <f ca="1">MasseSans</f>
        <v>3.0118999999999998</v>
      </c>
      <c r="D11" s="664"/>
      <c r="M11" s="75"/>
    </row>
    <row r="12" spans="1:13" x14ac:dyDescent="0.2">
      <c r="A12" s="59"/>
      <c r="B12" s="140" t="str">
        <f>IF(Lang="Français","Masse totale",IF(Lang="English","Total mass",""))</f>
        <v>Masse totale</v>
      </c>
      <c r="C12" s="667" t="str">
        <f ca="1">MassePlein &amp; " kg ±" &amp; MasseSans &amp; " kg"</f>
        <v>3,012 kg ±3,0119 kg</v>
      </c>
      <c r="D12" s="667"/>
      <c r="M12" s="75"/>
    </row>
    <row r="13" spans="1:13" x14ac:dyDescent="0.2">
      <c r="A13" s="59"/>
      <c r="B13" s="227" t="str">
        <f>IF(Lang="Français","Propulseur",IF(Lang="English","Motor",""))</f>
        <v>Propulseur</v>
      </c>
      <c r="C13" s="610" t="str">
        <f>Propu</f>
        <v>Aucun (2e ét. inerte)</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84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10.183001347713274</v>
      </c>
      <c r="I43" s="403" t="e">
        <f t="shared" ref="I43:I69" ca="1" si="6">Q_var/m_bal</f>
        <v>#DIV/0!</v>
      </c>
      <c r="J43" s="403">
        <f t="shared" ref="J43:J69" ca="1" si="7">1/(2*b_prop)*LN(  ((EXP(2*SQRT(a_prop*b_prop)*Temps_fin_propu)+1)^2)  /  (((1+1)^2)*EXP(2*SQRT(a_prop*b_prop)*Temps_fin_propu)))</f>
        <v>0.93227453964675222</v>
      </c>
      <c r="K43" s="410">
        <f t="shared" ref="K43:K69" ca="1" si="8">SQRT(a_prop/b_prop)  *  (EXP(2*SQRT(a_prop*b_prop)*Temps_fin_propu)-1)/(EXP(2*SQRT(a_prop*b_prop)*Temps_fin_propu)+1)</f>
        <v>1.0003435820197859</v>
      </c>
      <c r="L43" s="413" t="e">
        <f t="shared" ref="L43:L69" ca="1" si="9">alt_prop + 1/(2*b_bal) * LN(1+b_bal/g*V_prop^2)</f>
        <v>#DIV/0!</v>
      </c>
      <c r="M43" s="416" t="e">
        <f t="shared" ref="M43:M69" ca="1" si="10">Temps_fin_propu + ATAN(SQRT(b_bal/g)*V_prop)/SQRT(b_bal*g)</f>
        <v>#DIV/0!</v>
      </c>
    </row>
    <row r="44" spans="1:13" x14ac:dyDescent="0.2">
      <c r="B44" s="426">
        <f t="shared" ca="1" si="0"/>
        <v>42</v>
      </c>
      <c r="C44" s="404">
        <f t="shared" ca="1" si="1"/>
        <v>5.0915006738566377E-4</v>
      </c>
      <c r="D44" s="401">
        <f ca="1">MpropuPlein+0.25*MasseSans</f>
        <v>0.75307499999999994</v>
      </c>
      <c r="E44" s="401">
        <f t="shared" ca="1" si="2"/>
        <v>0.75302499999999994</v>
      </c>
      <c r="F44" s="401">
        <f t="shared" ca="1" si="3"/>
        <v>0.75297499999999995</v>
      </c>
      <c r="G44" s="408">
        <f t="shared" ca="1" si="4"/>
        <v>0</v>
      </c>
      <c r="H44" s="404">
        <f t="shared" ca="1" si="5"/>
        <v>6.7613965988601147E-4</v>
      </c>
      <c r="I44" s="404">
        <f t="shared" ca="1" si="6"/>
        <v>6.7618455776840376E-4</v>
      </c>
      <c r="J44" s="404">
        <f t="shared" ca="1" si="7"/>
        <v>0</v>
      </c>
      <c r="K44" s="411">
        <f t="shared" ca="1" si="8"/>
        <v>0</v>
      </c>
      <c r="L44" s="414">
        <f t="shared" ca="1" si="9"/>
        <v>0</v>
      </c>
      <c r="M44" s="417">
        <f t="shared" ca="1" si="10"/>
        <v>1</v>
      </c>
    </row>
    <row r="45" spans="1:13" x14ac:dyDescent="0.2">
      <c r="B45" s="426">
        <f t="shared" ca="1" si="0"/>
        <v>42</v>
      </c>
      <c r="C45" s="404">
        <f t="shared" ca="1" si="1"/>
        <v>5.0915006738566377E-4</v>
      </c>
      <c r="D45" s="401">
        <f ca="1">MpropuPlein+0.5*MasseSans</f>
        <v>1.5060499999999999</v>
      </c>
      <c r="E45" s="401">
        <f t="shared" ca="1" si="2"/>
        <v>1.5059999999999998</v>
      </c>
      <c r="F45" s="401">
        <f t="shared" ca="1" si="3"/>
        <v>1.5059499999999999</v>
      </c>
      <c r="G45" s="408">
        <f t="shared" ca="1" si="4"/>
        <v>0</v>
      </c>
      <c r="H45" s="404">
        <f t="shared" ca="1" si="5"/>
        <v>3.3808105404094544E-4</v>
      </c>
      <c r="I45" s="404">
        <f t="shared" ca="1" si="6"/>
        <v>3.3809227888420188E-4</v>
      </c>
      <c r="J45" s="404">
        <f t="shared" ca="1" si="7"/>
        <v>0</v>
      </c>
      <c r="K45" s="411">
        <f t="shared" ca="1" si="8"/>
        <v>0</v>
      </c>
      <c r="L45" s="414">
        <f t="shared" ca="1" si="9"/>
        <v>0</v>
      </c>
      <c r="M45" s="417">
        <f t="shared" ca="1" si="10"/>
        <v>1</v>
      </c>
    </row>
    <row r="46" spans="1:13" x14ac:dyDescent="0.2">
      <c r="B46" s="426">
        <f t="shared" ca="1" si="0"/>
        <v>42</v>
      </c>
      <c r="C46" s="404">
        <f t="shared" ca="1" si="1"/>
        <v>5.0915006738566377E-4</v>
      </c>
      <c r="D46" s="401">
        <f ca="1">MpropuPlein+0.75*MasseSans</f>
        <v>2.2590249999999998</v>
      </c>
      <c r="E46" s="401">
        <f t="shared" ca="1" si="2"/>
        <v>2.258975</v>
      </c>
      <c r="F46" s="401">
        <f t="shared" ca="1" si="3"/>
        <v>2.2589249999999996</v>
      </c>
      <c r="G46" s="408">
        <f t="shared" ca="1" si="4"/>
        <v>0</v>
      </c>
      <c r="H46" s="404">
        <f t="shared" ca="1" si="5"/>
        <v>2.2538986371503173E-4</v>
      </c>
      <c r="I46" s="404">
        <f t="shared" ca="1" si="6"/>
        <v>2.2539485258946793E-4</v>
      </c>
      <c r="J46" s="404">
        <f t="shared" ca="1" si="7"/>
        <v>0</v>
      </c>
      <c r="K46" s="411">
        <f t="shared" ca="1" si="8"/>
        <v>0</v>
      </c>
      <c r="L46" s="414">
        <f t="shared" ca="1" si="9"/>
        <v>0</v>
      </c>
      <c r="M46" s="417">
        <f t="shared" ca="1" si="10"/>
        <v>1</v>
      </c>
    </row>
    <row r="47" spans="1:13" x14ac:dyDescent="0.2">
      <c r="B47" s="426">
        <f t="shared" ca="1" si="0"/>
        <v>42</v>
      </c>
      <c r="C47" s="404">
        <f t="shared" ca="1" si="1"/>
        <v>5.0915006738566377E-4</v>
      </c>
      <c r="D47" s="401">
        <f ca="1">MpropuPlein+1*MasseSans</f>
        <v>3.012</v>
      </c>
      <c r="E47" s="401">
        <f t="shared" ca="1" si="2"/>
        <v>3.0119500000000001</v>
      </c>
      <c r="F47" s="401">
        <f t="shared" ca="1" si="3"/>
        <v>3.0118999999999998</v>
      </c>
      <c r="G47" s="408">
        <f t="shared" ca="1" si="4"/>
        <v>0</v>
      </c>
      <c r="H47" s="404">
        <f t="shared" ca="1" si="5"/>
        <v>1.6904333318470217E-4</v>
      </c>
      <c r="I47" s="404">
        <f t="shared" ca="1" si="6"/>
        <v>1.6904613944210094E-4</v>
      </c>
      <c r="J47" s="404">
        <f t="shared" ca="1" si="7"/>
        <v>0</v>
      </c>
      <c r="K47" s="411">
        <f t="shared" ca="1" si="8"/>
        <v>0</v>
      </c>
      <c r="L47" s="414">
        <f t="shared" ca="1" si="9"/>
        <v>0</v>
      </c>
      <c r="M47" s="417">
        <f t="shared" ca="1" si="10"/>
        <v>1</v>
      </c>
    </row>
    <row r="48" spans="1:13" x14ac:dyDescent="0.2">
      <c r="B48" s="426">
        <f t="shared" ca="1" si="0"/>
        <v>42</v>
      </c>
      <c r="C48" s="404">
        <f t="shared" ca="1" si="1"/>
        <v>5.0915006738566377E-4</v>
      </c>
      <c r="D48" s="401">
        <f ca="1">MpropuPlein+1.25*MasseSans</f>
        <v>3.7649750000000002</v>
      </c>
      <c r="E48" s="401">
        <f t="shared" ca="1" si="2"/>
        <v>3.7649250000000003</v>
      </c>
      <c r="F48" s="401">
        <f t="shared" ca="1" si="3"/>
        <v>3.764875</v>
      </c>
      <c r="G48" s="408">
        <f t="shared" ca="1" si="4"/>
        <v>0</v>
      </c>
      <c r="H48" s="404">
        <f t="shared" ca="1" si="5"/>
        <v>1.3523511554298259E-4</v>
      </c>
      <c r="I48" s="404">
        <f t="shared" ca="1" si="6"/>
        <v>1.3523691155368074E-4</v>
      </c>
      <c r="J48" s="404">
        <f t="shared" ca="1" si="7"/>
        <v>0</v>
      </c>
      <c r="K48" s="411">
        <f t="shared" ca="1" si="8"/>
        <v>0</v>
      </c>
      <c r="L48" s="414">
        <f t="shared" ca="1" si="9"/>
        <v>0</v>
      </c>
      <c r="M48" s="417">
        <f t="shared" ca="1" si="10"/>
        <v>1</v>
      </c>
    </row>
    <row r="49" spans="2:13" x14ac:dyDescent="0.2">
      <c r="B49" s="426">
        <f t="shared" ca="1" si="0"/>
        <v>42</v>
      </c>
      <c r="C49" s="404">
        <f t="shared" ca="1" si="1"/>
        <v>5.0915006738566377E-4</v>
      </c>
      <c r="D49" s="401">
        <f ca="1">MpropuPlein+1.5*MasseSans</f>
        <v>4.517949999999999</v>
      </c>
      <c r="E49" s="401">
        <f t="shared" ca="1" si="2"/>
        <v>4.5178999999999991</v>
      </c>
      <c r="F49" s="401">
        <f t="shared" ca="1" si="3"/>
        <v>4.5178499999999993</v>
      </c>
      <c r="G49" s="408">
        <f t="shared" ca="1" si="4"/>
        <v>0</v>
      </c>
      <c r="H49" s="404">
        <f t="shared" ca="1" si="5"/>
        <v>1.1269617906232185E-4</v>
      </c>
      <c r="I49" s="404">
        <f t="shared" ca="1" si="6"/>
        <v>1.1269742629473396E-4</v>
      </c>
      <c r="J49" s="404">
        <f t="shared" ca="1" si="7"/>
        <v>0</v>
      </c>
      <c r="K49" s="411">
        <f t="shared" ca="1" si="8"/>
        <v>0</v>
      </c>
      <c r="L49" s="414">
        <f t="shared" ca="1" si="9"/>
        <v>0</v>
      </c>
      <c r="M49" s="417">
        <f t="shared" ca="1" si="10"/>
        <v>1</v>
      </c>
    </row>
    <row r="50" spans="2:13" x14ac:dyDescent="0.2">
      <c r="B50" s="426">
        <f t="shared" ca="1" si="0"/>
        <v>42</v>
      </c>
      <c r="C50" s="404">
        <f t="shared" ca="1" si="1"/>
        <v>5.0915006738566377E-4</v>
      </c>
      <c r="D50" s="401">
        <f ca="1">MpropuPlein+1.75*MasseSans</f>
        <v>5.2709249999999992</v>
      </c>
      <c r="E50" s="401">
        <f t="shared" ca="1" si="2"/>
        <v>5.2708749999999993</v>
      </c>
      <c r="F50" s="401">
        <f t="shared" ca="1" si="3"/>
        <v>5.2708249999999994</v>
      </c>
      <c r="G50" s="408">
        <f t="shared" ca="1" si="4"/>
        <v>0</v>
      </c>
      <c r="H50" s="404">
        <f t="shared" ca="1" si="5"/>
        <v>9.6596877631449022E-5</v>
      </c>
      <c r="I50" s="404">
        <f t="shared" ca="1" si="6"/>
        <v>9.6597793966914821E-5</v>
      </c>
      <c r="J50" s="404">
        <f t="shared" ca="1" si="7"/>
        <v>0</v>
      </c>
      <c r="K50" s="411">
        <f t="shared" ca="1" si="8"/>
        <v>0</v>
      </c>
      <c r="L50" s="414">
        <f t="shared" ca="1" si="9"/>
        <v>0</v>
      </c>
      <c r="M50" s="417">
        <f t="shared" ca="1" si="10"/>
        <v>1</v>
      </c>
    </row>
    <row r="51" spans="2:13" x14ac:dyDescent="0.2">
      <c r="B51" s="427">
        <f t="shared" ca="1" si="0"/>
        <v>42</v>
      </c>
      <c r="C51" s="405">
        <f t="shared" ca="1" si="1"/>
        <v>5.0915006738566377E-4</v>
      </c>
      <c r="D51" s="402">
        <f ca="1">MpropuPlein+2*MasseSans</f>
        <v>6.0238999999999994</v>
      </c>
      <c r="E51" s="402">
        <f t="shared" ca="1" si="2"/>
        <v>6.0238499999999995</v>
      </c>
      <c r="F51" s="402">
        <f t="shared" ca="1" si="3"/>
        <v>6.0237999999999996</v>
      </c>
      <c r="G51" s="409">
        <f t="shared" ca="1" si="4"/>
        <v>0</v>
      </c>
      <c r="H51" s="405">
        <f t="shared" ca="1" si="5"/>
        <v>8.4522368150877569E-5</v>
      </c>
      <c r="I51" s="405">
        <f t="shared" ca="1" si="6"/>
        <v>8.452306972105047E-5</v>
      </c>
      <c r="J51" s="405">
        <f t="shared" ca="1" si="7"/>
        <v>0</v>
      </c>
      <c r="K51" s="412">
        <f t="shared" ca="1" si="8"/>
        <v>0</v>
      </c>
      <c r="L51" s="415">
        <f t="shared" ca="1" si="9"/>
        <v>0</v>
      </c>
      <c r="M51" s="418">
        <f t="shared" ca="1" si="10"/>
        <v>1</v>
      </c>
    </row>
    <row r="52" spans="2:13" x14ac:dyDescent="0.2">
      <c r="B52" s="425">
        <f t="shared" ref="B52:B60" si="11">D_ref</f>
        <v>84</v>
      </c>
      <c r="C52" s="403">
        <f t="shared" si="1"/>
        <v>2.0366002695426551E-3</v>
      </c>
      <c r="D52" s="400">
        <f ca="1">MpropuPlein+0*MasseSans</f>
        <v>1E-4</v>
      </c>
      <c r="E52" s="400">
        <f t="shared" ca="1" si="2"/>
        <v>5.0000000000000002E-5</v>
      </c>
      <c r="F52" s="400">
        <f t="shared" ca="1" si="3"/>
        <v>0</v>
      </c>
      <c r="G52" s="407">
        <f t="shared" ca="1" si="4"/>
        <v>10.19</v>
      </c>
      <c r="H52" s="403">
        <f t="shared" ca="1" si="5"/>
        <v>40.732005390853097</v>
      </c>
      <c r="I52" s="403" t="e">
        <f t="shared" ca="1" si="6"/>
        <v>#DIV/0!</v>
      </c>
      <c r="J52" s="403">
        <f t="shared" ca="1" si="7"/>
        <v>0.48315453109175244</v>
      </c>
      <c r="K52" s="410">
        <f t="shared" ca="1" si="8"/>
        <v>0.50017179242982535</v>
      </c>
      <c r="L52" s="413" t="e">
        <f t="shared" ca="1" si="9"/>
        <v>#DIV/0!</v>
      </c>
      <c r="M52" s="416" t="e">
        <f t="shared" ca="1" si="10"/>
        <v>#DIV/0!</v>
      </c>
    </row>
    <row r="53" spans="2:13" x14ac:dyDescent="0.2">
      <c r="B53" s="426">
        <f t="shared" si="11"/>
        <v>84</v>
      </c>
      <c r="C53" s="404">
        <f t="shared" si="1"/>
        <v>2.0366002695426551E-3</v>
      </c>
      <c r="D53" s="401">
        <f ca="1">MpropuPlein+0.25*MasseSans</f>
        <v>0.75307499999999994</v>
      </c>
      <c r="E53" s="401">
        <f t="shared" ca="1" si="2"/>
        <v>0.75302499999999994</v>
      </c>
      <c r="F53" s="401">
        <f t="shared" ca="1" si="3"/>
        <v>0.75297499999999995</v>
      </c>
      <c r="G53" s="408">
        <f t="shared" ca="1" si="4"/>
        <v>0</v>
      </c>
      <c r="H53" s="404">
        <f t="shared" ca="1" si="5"/>
        <v>2.7045586395440459E-3</v>
      </c>
      <c r="I53" s="404">
        <f t="shared" ca="1" si="6"/>
        <v>2.704738231073615E-3</v>
      </c>
      <c r="J53" s="404">
        <f t="shared" ca="1" si="7"/>
        <v>0</v>
      </c>
      <c r="K53" s="411">
        <f t="shared" ca="1" si="8"/>
        <v>0</v>
      </c>
      <c r="L53" s="414">
        <f t="shared" ca="1" si="9"/>
        <v>0</v>
      </c>
      <c r="M53" s="417">
        <f t="shared" ca="1" si="10"/>
        <v>1</v>
      </c>
    </row>
    <row r="54" spans="2:13" x14ac:dyDescent="0.2">
      <c r="B54" s="426">
        <f t="shared" si="11"/>
        <v>84</v>
      </c>
      <c r="C54" s="404">
        <f t="shared" si="1"/>
        <v>2.0366002695426551E-3</v>
      </c>
      <c r="D54" s="401">
        <f ca="1">MpropuPlein+0.5*MasseSans</f>
        <v>1.5060499999999999</v>
      </c>
      <c r="E54" s="401">
        <f t="shared" ca="1" si="2"/>
        <v>1.5059999999999998</v>
      </c>
      <c r="F54" s="401">
        <f t="shared" ca="1" si="3"/>
        <v>1.5059499999999999</v>
      </c>
      <c r="G54" s="408">
        <f t="shared" ca="1" si="4"/>
        <v>0</v>
      </c>
      <c r="H54" s="404">
        <f t="shared" ca="1" si="5"/>
        <v>1.3523242161637818E-3</v>
      </c>
      <c r="I54" s="404">
        <f t="shared" ca="1" si="6"/>
        <v>1.3523691155368075E-3</v>
      </c>
      <c r="J54" s="404">
        <f t="shared" ca="1" si="7"/>
        <v>0</v>
      </c>
      <c r="K54" s="411">
        <f t="shared" ca="1" si="8"/>
        <v>0</v>
      </c>
      <c r="L54" s="414">
        <f t="shared" ca="1" si="9"/>
        <v>0</v>
      </c>
      <c r="M54" s="417">
        <f t="shared" ca="1" si="10"/>
        <v>1</v>
      </c>
    </row>
    <row r="55" spans="2:13" x14ac:dyDescent="0.2">
      <c r="B55" s="426">
        <f t="shared" si="11"/>
        <v>84</v>
      </c>
      <c r="C55" s="404">
        <f t="shared" si="1"/>
        <v>2.0366002695426551E-3</v>
      </c>
      <c r="D55" s="401">
        <f ca="1">MpropuPlein+0.75*MasseSans</f>
        <v>2.2590249999999998</v>
      </c>
      <c r="E55" s="401">
        <f t="shared" ca="1" si="2"/>
        <v>2.258975</v>
      </c>
      <c r="F55" s="401">
        <f t="shared" ca="1" si="3"/>
        <v>2.2589249999999996</v>
      </c>
      <c r="G55" s="408">
        <f t="shared" ca="1" si="4"/>
        <v>0</v>
      </c>
      <c r="H55" s="404">
        <f t="shared" ca="1" si="5"/>
        <v>9.0155945486012691E-4</v>
      </c>
      <c r="I55" s="404">
        <f t="shared" ca="1" si="6"/>
        <v>9.0157941035787172E-4</v>
      </c>
      <c r="J55" s="404">
        <f t="shared" ca="1" si="7"/>
        <v>0</v>
      </c>
      <c r="K55" s="411">
        <f t="shared" ca="1" si="8"/>
        <v>0</v>
      </c>
      <c r="L55" s="414">
        <f t="shared" ca="1" si="9"/>
        <v>0</v>
      </c>
      <c r="M55" s="417">
        <f t="shared" ca="1" si="10"/>
        <v>1</v>
      </c>
    </row>
    <row r="56" spans="2:13" x14ac:dyDescent="0.2">
      <c r="B56" s="426">
        <f t="shared" si="11"/>
        <v>84</v>
      </c>
      <c r="C56" s="404">
        <f t="shared" si="1"/>
        <v>2.0366002695426551E-3</v>
      </c>
      <c r="D56" s="401">
        <f ca="1">MpropuPlein+1*MasseSans</f>
        <v>3.012</v>
      </c>
      <c r="E56" s="401">
        <f t="shared" ca="1" si="2"/>
        <v>3.0119500000000001</v>
      </c>
      <c r="F56" s="401">
        <f t="shared" ca="1" si="3"/>
        <v>3.0118999999999998</v>
      </c>
      <c r="G56" s="408">
        <f t="shared" ca="1" si="4"/>
        <v>0</v>
      </c>
      <c r="H56" s="404">
        <f t="shared" ca="1" si="5"/>
        <v>6.7617333273880869E-4</v>
      </c>
      <c r="I56" s="404">
        <f t="shared" ca="1" si="6"/>
        <v>6.7618455776840376E-4</v>
      </c>
      <c r="J56" s="404">
        <f t="shared" ca="1" si="7"/>
        <v>0</v>
      </c>
      <c r="K56" s="411">
        <f t="shared" ca="1" si="8"/>
        <v>0</v>
      </c>
      <c r="L56" s="414">
        <f t="shared" ca="1" si="9"/>
        <v>0</v>
      </c>
      <c r="M56" s="417">
        <f t="shared" ca="1" si="10"/>
        <v>1</v>
      </c>
    </row>
    <row r="57" spans="2:13" x14ac:dyDescent="0.2">
      <c r="B57" s="426">
        <f t="shared" si="11"/>
        <v>84</v>
      </c>
      <c r="C57" s="404">
        <f t="shared" si="1"/>
        <v>2.0366002695426551E-3</v>
      </c>
      <c r="D57" s="401">
        <f ca="1">MpropuPlein+1.25*MasseSans</f>
        <v>3.7649750000000002</v>
      </c>
      <c r="E57" s="401">
        <f t="shared" ca="1" si="2"/>
        <v>3.7649250000000003</v>
      </c>
      <c r="F57" s="401">
        <f t="shared" ca="1" si="3"/>
        <v>3.764875</v>
      </c>
      <c r="G57" s="408">
        <f t="shared" ca="1" si="4"/>
        <v>0</v>
      </c>
      <c r="H57" s="404">
        <f t="shared" ca="1" si="5"/>
        <v>5.4094046217193035E-4</v>
      </c>
      <c r="I57" s="404">
        <f t="shared" ca="1" si="6"/>
        <v>5.4094764621472296E-4</v>
      </c>
      <c r="J57" s="404">
        <f t="shared" ca="1" si="7"/>
        <v>0</v>
      </c>
      <c r="K57" s="411">
        <f t="shared" ca="1" si="8"/>
        <v>0</v>
      </c>
      <c r="L57" s="414">
        <f t="shared" ca="1" si="9"/>
        <v>0</v>
      </c>
      <c r="M57" s="417">
        <f t="shared" ca="1" si="10"/>
        <v>1</v>
      </c>
    </row>
    <row r="58" spans="2:13" x14ac:dyDescent="0.2">
      <c r="B58" s="426">
        <f t="shared" si="11"/>
        <v>84</v>
      </c>
      <c r="C58" s="404">
        <f t="shared" si="1"/>
        <v>2.0366002695426551E-3</v>
      </c>
      <c r="D58" s="401">
        <f ca="1">MpropuPlein+1.5*MasseSans</f>
        <v>4.517949999999999</v>
      </c>
      <c r="E58" s="401">
        <f t="shared" ca="1" si="2"/>
        <v>4.5178999999999991</v>
      </c>
      <c r="F58" s="401">
        <f t="shared" ca="1" si="3"/>
        <v>4.5178499999999993</v>
      </c>
      <c r="G58" s="408">
        <f t="shared" ca="1" si="4"/>
        <v>0</v>
      </c>
      <c r="H58" s="404">
        <f t="shared" ca="1" si="5"/>
        <v>4.5078471624928739E-4</v>
      </c>
      <c r="I58" s="404">
        <f t="shared" ca="1" si="6"/>
        <v>4.5078970517893586E-4</v>
      </c>
      <c r="J58" s="404">
        <f t="shared" ca="1" si="7"/>
        <v>0</v>
      </c>
      <c r="K58" s="411">
        <f t="shared" ca="1" si="8"/>
        <v>0</v>
      </c>
      <c r="L58" s="414">
        <f t="shared" ca="1" si="9"/>
        <v>0</v>
      </c>
      <c r="M58" s="417">
        <f t="shared" ca="1" si="10"/>
        <v>1</v>
      </c>
    </row>
    <row r="59" spans="2:13" x14ac:dyDescent="0.2">
      <c r="B59" s="426">
        <f t="shared" si="11"/>
        <v>84</v>
      </c>
      <c r="C59" s="404">
        <f t="shared" si="1"/>
        <v>2.0366002695426551E-3</v>
      </c>
      <c r="D59" s="401">
        <f ca="1">MpropuPlein+1.75*MasseSans</f>
        <v>5.2709249999999992</v>
      </c>
      <c r="E59" s="401">
        <f t="shared" ca="1" si="2"/>
        <v>5.2708749999999993</v>
      </c>
      <c r="F59" s="401">
        <f t="shared" ca="1" si="3"/>
        <v>5.2708249999999994</v>
      </c>
      <c r="G59" s="408">
        <f t="shared" ca="1" si="4"/>
        <v>0</v>
      </c>
      <c r="H59" s="404">
        <f t="shared" ca="1" si="5"/>
        <v>3.8638751052579609E-4</v>
      </c>
      <c r="I59" s="404">
        <f t="shared" ca="1" si="6"/>
        <v>3.8639117586765928E-4</v>
      </c>
      <c r="J59" s="404">
        <f t="shared" ca="1" si="7"/>
        <v>0</v>
      </c>
      <c r="K59" s="411">
        <f t="shared" ca="1" si="8"/>
        <v>0</v>
      </c>
      <c r="L59" s="414">
        <f t="shared" ca="1" si="9"/>
        <v>0</v>
      </c>
      <c r="M59" s="417">
        <f t="shared" ca="1" si="10"/>
        <v>1</v>
      </c>
    </row>
    <row r="60" spans="2:13" x14ac:dyDescent="0.2">
      <c r="B60" s="427">
        <f t="shared" si="11"/>
        <v>84</v>
      </c>
      <c r="C60" s="405">
        <f t="shared" si="1"/>
        <v>2.0366002695426551E-3</v>
      </c>
      <c r="D60" s="402">
        <f ca="1">MpropuPlein+2*MasseSans</f>
        <v>6.0238999999999994</v>
      </c>
      <c r="E60" s="402">
        <f t="shared" ca="1" si="2"/>
        <v>6.0238499999999995</v>
      </c>
      <c r="F60" s="402">
        <f t="shared" ca="1" si="3"/>
        <v>6.0237999999999996</v>
      </c>
      <c r="G60" s="409">
        <f t="shared" ca="1" si="4"/>
        <v>0</v>
      </c>
      <c r="H60" s="405">
        <f t="shared" ca="1" si="5"/>
        <v>3.3808947260351028E-4</v>
      </c>
      <c r="I60" s="405">
        <f t="shared" ca="1" si="6"/>
        <v>3.3809227888420188E-4</v>
      </c>
      <c r="J60" s="405">
        <f t="shared" ca="1" si="7"/>
        <v>0</v>
      </c>
      <c r="K60" s="412">
        <f t="shared" ca="1" si="8"/>
        <v>0</v>
      </c>
      <c r="L60" s="415">
        <f t="shared" ca="1" si="9"/>
        <v>0</v>
      </c>
      <c r="M60" s="418">
        <f t="shared" ca="1" si="10"/>
        <v>1</v>
      </c>
    </row>
    <row r="61" spans="2:13" x14ac:dyDescent="0.2">
      <c r="B61" s="425">
        <f t="shared" ref="B61:B69" si="12">D_ref*1.5</f>
        <v>126</v>
      </c>
      <c r="C61" s="403">
        <f t="shared" si="1"/>
        <v>4.5823506064709748E-3</v>
      </c>
      <c r="D61" s="400">
        <f ca="1">MpropuPlein+0*MasseSans</f>
        <v>1E-4</v>
      </c>
      <c r="E61" s="400">
        <f t="shared" ca="1" si="2"/>
        <v>5.0000000000000002E-5</v>
      </c>
      <c r="F61" s="400">
        <f t="shared" ca="1" si="3"/>
        <v>0</v>
      </c>
      <c r="G61" s="407">
        <f t="shared" ca="1" si="4"/>
        <v>10.19</v>
      </c>
      <c r="H61" s="403">
        <f t="shared" ca="1" si="5"/>
        <v>91.647012129419494</v>
      </c>
      <c r="I61" s="403" t="e">
        <f t="shared" ca="1" si="6"/>
        <v>#DIV/0!</v>
      </c>
      <c r="J61" s="403">
        <f t="shared" ca="1" si="7"/>
        <v>0.32588463435851783</v>
      </c>
      <c r="K61" s="410">
        <f t="shared" ca="1" si="8"/>
        <v>0.33344786161988355</v>
      </c>
      <c r="L61" s="413" t="e">
        <f t="shared" ca="1" si="9"/>
        <v>#DIV/0!</v>
      </c>
      <c r="M61" s="416" t="e">
        <f t="shared" ca="1" si="10"/>
        <v>#DIV/0!</v>
      </c>
    </row>
    <row r="62" spans="2:13" x14ac:dyDescent="0.2">
      <c r="B62" s="426">
        <f t="shared" si="12"/>
        <v>126</v>
      </c>
      <c r="C62" s="404">
        <f t="shared" si="1"/>
        <v>4.5823506064709748E-3</v>
      </c>
      <c r="D62" s="401">
        <f ca="1">MpropuPlein+0.25*MasseSans</f>
        <v>0.75307499999999994</v>
      </c>
      <c r="E62" s="401">
        <f t="shared" ca="1" si="2"/>
        <v>0.75302499999999994</v>
      </c>
      <c r="F62" s="401">
        <f t="shared" ca="1" si="3"/>
        <v>0.75297499999999995</v>
      </c>
      <c r="G62" s="408">
        <f t="shared" ca="1" si="4"/>
        <v>0</v>
      </c>
      <c r="H62" s="404">
        <f t="shared" ca="1" si="5"/>
        <v>6.0852569389741049E-3</v>
      </c>
      <c r="I62" s="404">
        <f t="shared" ca="1" si="6"/>
        <v>6.0856610199156351E-3</v>
      </c>
      <c r="J62" s="404">
        <f t="shared" ca="1" si="7"/>
        <v>0</v>
      </c>
      <c r="K62" s="411">
        <f t="shared" ca="1" si="8"/>
        <v>0</v>
      </c>
      <c r="L62" s="414">
        <f t="shared" ca="1" si="9"/>
        <v>0</v>
      </c>
      <c r="M62" s="417">
        <f t="shared" ca="1" si="10"/>
        <v>1</v>
      </c>
    </row>
    <row r="63" spans="2:13" x14ac:dyDescent="0.2">
      <c r="B63" s="426">
        <f t="shared" si="12"/>
        <v>126</v>
      </c>
      <c r="C63" s="404">
        <f t="shared" si="1"/>
        <v>4.5823506064709748E-3</v>
      </c>
      <c r="D63" s="401">
        <f ca="1">MpropuPlein+0.5*MasseSans</f>
        <v>1.5060499999999999</v>
      </c>
      <c r="E63" s="401">
        <f t="shared" ca="1" si="2"/>
        <v>1.5059999999999998</v>
      </c>
      <c r="F63" s="401">
        <f t="shared" ca="1" si="3"/>
        <v>1.5059499999999999</v>
      </c>
      <c r="G63" s="408">
        <f t="shared" ca="1" si="4"/>
        <v>0</v>
      </c>
      <c r="H63" s="404">
        <f t="shared" ca="1" si="5"/>
        <v>3.0427294863685098E-3</v>
      </c>
      <c r="I63" s="404">
        <f t="shared" ca="1" si="6"/>
        <v>3.0428305099578176E-3</v>
      </c>
      <c r="J63" s="404">
        <f t="shared" ca="1" si="7"/>
        <v>0</v>
      </c>
      <c r="K63" s="411">
        <f t="shared" ca="1" si="8"/>
        <v>0</v>
      </c>
      <c r="L63" s="414">
        <f t="shared" ca="1" si="9"/>
        <v>0</v>
      </c>
      <c r="M63" s="417">
        <f t="shared" ca="1" si="10"/>
        <v>1</v>
      </c>
    </row>
    <row r="64" spans="2:13" x14ac:dyDescent="0.2">
      <c r="B64" s="426">
        <f t="shared" si="12"/>
        <v>126</v>
      </c>
      <c r="C64" s="404">
        <f t="shared" si="1"/>
        <v>4.5823506064709748E-3</v>
      </c>
      <c r="D64" s="401">
        <f ca="1">MpropuPlein+0.75*MasseSans</f>
        <v>2.2590249999999998</v>
      </c>
      <c r="E64" s="401">
        <f t="shared" ca="1" si="2"/>
        <v>2.258975</v>
      </c>
      <c r="F64" s="401">
        <f t="shared" ca="1" si="3"/>
        <v>2.2589249999999996</v>
      </c>
      <c r="G64" s="408">
        <f t="shared" ca="1" si="4"/>
        <v>0</v>
      </c>
      <c r="H64" s="404">
        <f t="shared" ca="1" si="5"/>
        <v>2.0285087734352859E-3</v>
      </c>
      <c r="I64" s="404">
        <f t="shared" ca="1" si="6"/>
        <v>2.0285536733052117E-3</v>
      </c>
      <c r="J64" s="404">
        <f t="shared" ca="1" si="7"/>
        <v>0</v>
      </c>
      <c r="K64" s="411">
        <f t="shared" ca="1" si="8"/>
        <v>0</v>
      </c>
      <c r="L64" s="414">
        <f t="shared" ca="1" si="9"/>
        <v>0</v>
      </c>
      <c r="M64" s="417">
        <f t="shared" ca="1" si="10"/>
        <v>1</v>
      </c>
    </row>
    <row r="65" spans="2:13" x14ac:dyDescent="0.2">
      <c r="B65" s="426">
        <f t="shared" si="12"/>
        <v>126</v>
      </c>
      <c r="C65" s="404">
        <f t="shared" si="1"/>
        <v>4.5823506064709748E-3</v>
      </c>
      <c r="D65" s="401">
        <f ca="1">MpropuPlein+1*MasseSans</f>
        <v>3.012</v>
      </c>
      <c r="E65" s="401">
        <f t="shared" ca="1" si="2"/>
        <v>3.0119500000000001</v>
      </c>
      <c r="F65" s="401">
        <f t="shared" ca="1" si="3"/>
        <v>3.0118999999999998</v>
      </c>
      <c r="G65" s="408">
        <f t="shared" ca="1" si="4"/>
        <v>0</v>
      </c>
      <c r="H65" s="404">
        <f t="shared" ca="1" si="5"/>
        <v>1.5213899986623199E-3</v>
      </c>
      <c r="I65" s="404">
        <f t="shared" ca="1" si="6"/>
        <v>1.5214152549789088E-3</v>
      </c>
      <c r="J65" s="404">
        <f t="shared" ca="1" si="7"/>
        <v>0</v>
      </c>
      <c r="K65" s="411">
        <f t="shared" ca="1" si="8"/>
        <v>0</v>
      </c>
      <c r="L65" s="414">
        <f t="shared" ca="1" si="9"/>
        <v>0</v>
      </c>
      <c r="M65" s="417">
        <f t="shared" ca="1" si="10"/>
        <v>1</v>
      </c>
    </row>
    <row r="66" spans="2:13" x14ac:dyDescent="0.2">
      <c r="B66" s="426">
        <f t="shared" si="12"/>
        <v>126</v>
      </c>
      <c r="C66" s="404">
        <f t="shared" si="1"/>
        <v>4.5823506064709748E-3</v>
      </c>
      <c r="D66" s="401">
        <f ca="1">MpropuPlein+1.25*MasseSans</f>
        <v>3.7649750000000002</v>
      </c>
      <c r="E66" s="401">
        <f t="shared" ca="1" si="2"/>
        <v>3.7649250000000003</v>
      </c>
      <c r="F66" s="401">
        <f t="shared" ca="1" si="3"/>
        <v>3.764875</v>
      </c>
      <c r="G66" s="408">
        <f t="shared" ca="1" si="4"/>
        <v>0</v>
      </c>
      <c r="H66" s="404">
        <f t="shared" ca="1" si="5"/>
        <v>1.2171160398868435E-3</v>
      </c>
      <c r="I66" s="404">
        <f t="shared" ca="1" si="6"/>
        <v>1.2171322039831269E-3</v>
      </c>
      <c r="J66" s="404">
        <f t="shared" ca="1" si="7"/>
        <v>0</v>
      </c>
      <c r="K66" s="411">
        <f t="shared" ca="1" si="8"/>
        <v>0</v>
      </c>
      <c r="L66" s="414">
        <f t="shared" ca="1" si="9"/>
        <v>0</v>
      </c>
      <c r="M66" s="417">
        <f t="shared" ca="1" si="10"/>
        <v>1</v>
      </c>
    </row>
    <row r="67" spans="2:13" x14ac:dyDescent="0.2">
      <c r="B67" s="426">
        <f t="shared" si="12"/>
        <v>126</v>
      </c>
      <c r="C67" s="404">
        <f t="shared" si="1"/>
        <v>4.5823506064709748E-3</v>
      </c>
      <c r="D67" s="401">
        <f ca="1">MpropuPlein+1.5*MasseSans</f>
        <v>4.517949999999999</v>
      </c>
      <c r="E67" s="401">
        <f t="shared" ca="1" si="2"/>
        <v>4.5178999999999991</v>
      </c>
      <c r="F67" s="401">
        <f t="shared" ca="1" si="3"/>
        <v>4.5178499999999993</v>
      </c>
      <c r="G67" s="408">
        <f t="shared" ca="1" si="4"/>
        <v>0</v>
      </c>
      <c r="H67" s="404">
        <f t="shared" ca="1" si="5"/>
        <v>1.0142656115608968E-3</v>
      </c>
      <c r="I67" s="404">
        <f t="shared" ca="1" si="6"/>
        <v>1.0142768366526059E-3</v>
      </c>
      <c r="J67" s="404">
        <f t="shared" ca="1" si="7"/>
        <v>0</v>
      </c>
      <c r="K67" s="411">
        <f t="shared" ca="1" si="8"/>
        <v>0</v>
      </c>
      <c r="L67" s="414">
        <f t="shared" ca="1" si="9"/>
        <v>0</v>
      </c>
      <c r="M67" s="417">
        <f t="shared" ca="1" si="10"/>
        <v>1</v>
      </c>
    </row>
    <row r="68" spans="2:13" x14ac:dyDescent="0.2">
      <c r="B68" s="426">
        <f t="shared" si="12"/>
        <v>126</v>
      </c>
      <c r="C68" s="404">
        <f t="shared" si="1"/>
        <v>4.5823506064709748E-3</v>
      </c>
      <c r="D68" s="401">
        <f ca="1">MpropuPlein+1.75*MasseSans</f>
        <v>5.2709249999999992</v>
      </c>
      <c r="E68" s="401">
        <f t="shared" ca="1" si="2"/>
        <v>5.2708749999999993</v>
      </c>
      <c r="F68" s="401">
        <f t="shared" ca="1" si="3"/>
        <v>5.2708249999999994</v>
      </c>
      <c r="G68" s="408">
        <f t="shared" ca="1" si="4"/>
        <v>0</v>
      </c>
      <c r="H68" s="404">
        <f t="shared" ca="1" si="5"/>
        <v>8.6937189868304136E-4</v>
      </c>
      <c r="I68" s="404">
        <f t="shared" ca="1" si="6"/>
        <v>8.6938014570223359E-4</v>
      </c>
      <c r="J68" s="404">
        <f t="shared" ca="1" si="7"/>
        <v>0</v>
      </c>
      <c r="K68" s="411">
        <f t="shared" ca="1" si="8"/>
        <v>0</v>
      </c>
      <c r="L68" s="414">
        <f t="shared" ca="1" si="9"/>
        <v>0</v>
      </c>
      <c r="M68" s="417">
        <f t="shared" ca="1" si="10"/>
        <v>1</v>
      </c>
    </row>
    <row r="69" spans="2:13" x14ac:dyDescent="0.2">
      <c r="B69" s="427">
        <f t="shared" si="12"/>
        <v>126</v>
      </c>
      <c r="C69" s="405">
        <f t="shared" si="1"/>
        <v>4.5823506064709748E-3</v>
      </c>
      <c r="D69" s="402">
        <f ca="1">MpropuPlein+2*MasseSans</f>
        <v>6.0238999999999994</v>
      </c>
      <c r="E69" s="402">
        <f t="shared" ca="1" si="2"/>
        <v>6.0238499999999995</v>
      </c>
      <c r="F69" s="402">
        <f t="shared" ca="1" si="3"/>
        <v>6.0237999999999996</v>
      </c>
      <c r="G69" s="409">
        <f t="shared" ca="1" si="4"/>
        <v>0</v>
      </c>
      <c r="H69" s="405">
        <f t="shared" ca="1" si="5"/>
        <v>7.6070131335789824E-4</v>
      </c>
      <c r="I69" s="405">
        <f t="shared" ca="1" si="6"/>
        <v>7.6070762748945439E-4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FX0</v>
      </c>
      <c r="N4" s="75"/>
      <c r="O4" s="6"/>
      <c r="P4" s="273"/>
      <c r="Q4" s="436"/>
      <c r="R4" s="48"/>
      <c r="S4" s="48"/>
      <c r="T4" s="48"/>
      <c r="U4" s="48"/>
    </row>
    <row r="5" spans="2:21" ht="15.75" customHeight="1" x14ac:dyDescent="0.2">
      <c r="B5" s="74"/>
      <c r="D5" t="s">
        <v>462</v>
      </c>
      <c r="E5" t="str">
        <f>Propu</f>
        <v>Aucun (2e ét. inerte)</v>
      </c>
      <c r="G5" t="s">
        <v>459</v>
      </c>
      <c r="H5">
        <f ca="1">MasseSans</f>
        <v>3.0118999999999998</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0.48049999999999998</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 ca="1">MasseSans</f>
        <v>3.0118999999999998</v>
      </c>
      <c r="F11" s="246" t="s">
        <v>123</v>
      </c>
      <c r="G11" s="246" t="s">
        <v>125</v>
      </c>
      <c r="H11" s="668" t="e">
        <f ca="1">Vsortie_de_rampe</f>
        <v>#N/A</v>
      </c>
      <c r="I11" s="669"/>
      <c r="J11" s="76"/>
      <c r="N11" s="75"/>
      <c r="P11" s="48"/>
      <c r="Q11" s="436"/>
      <c r="R11" s="48"/>
      <c r="S11" s="48"/>
      <c r="T11" s="48"/>
      <c r="U11" s="440">
        <f>IF(RIGHT(Nb_diam,1)=",", "", X_j)</f>
        <v>0</v>
      </c>
    </row>
    <row r="12" spans="2:21" ht="13.5" thickBot="1" x14ac:dyDescent="0.25">
      <c r="B12" s="74"/>
      <c r="C12" s="12"/>
      <c r="D12" s="276"/>
      <c r="E12" s="244"/>
      <c r="F12" s="6" t="s">
        <v>123</v>
      </c>
      <c r="G12" s="6" t="s">
        <v>126</v>
      </c>
      <c r="H12" s="670">
        <f>Finesse</f>
        <v>11.80952380952381</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0">
        <f>Cn</f>
        <v>15.188330654492475</v>
      </c>
      <c r="I13" s="671"/>
      <c r="J13" s="76"/>
      <c r="N13" s="75"/>
      <c r="O13" s="6"/>
      <c r="P13" s="48"/>
      <c r="Q13" s="436"/>
      <c r="R13" s="48"/>
      <c r="S13" s="48"/>
      <c r="T13" s="48"/>
      <c r="U13" s="440">
        <f>IF(RIGHT(Nb_diam,1)=",", "", X_r)</f>
        <v>0</v>
      </c>
    </row>
    <row r="14" spans="2:21" x14ac:dyDescent="0.2">
      <c r="B14" s="74"/>
      <c r="C14" s="12"/>
      <c r="D14" s="276" t="s">
        <v>143</v>
      </c>
      <c r="E14" s="244">
        <f>L_rampe</f>
        <v>4</v>
      </c>
      <c r="F14" s="6" t="s">
        <v>123</v>
      </c>
      <c r="G14" s="6" t="s">
        <v>127</v>
      </c>
      <c r="H14" s="247">
        <f ca="1">MS_min</f>
        <v>2.5586111104820461</v>
      </c>
      <c r="I14" s="254">
        <f ca="1">MS_max</f>
        <v>2.5587688130052855</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38.861031562259491</v>
      </c>
      <c r="I15" s="254">
        <f ca="1">MS_Cn_max</f>
        <v>38.863426800327503</v>
      </c>
      <c r="J15" s="76"/>
      <c r="K15" s="76"/>
      <c r="N15" s="75"/>
      <c r="P15" s="48"/>
      <c r="Q15" s="436"/>
      <c r="R15" s="48"/>
      <c r="S15" s="48"/>
      <c r="T15" s="48"/>
    </row>
    <row r="16" spans="2:21" x14ac:dyDescent="0.2">
      <c r="B16" s="74"/>
      <c r="C16" s="12"/>
      <c r="D16" s="276" t="s">
        <v>145</v>
      </c>
      <c r="E16" s="244">
        <f>Q_ail</f>
        <v>4</v>
      </c>
      <c r="F16" s="6" t="s">
        <v>128</v>
      </c>
      <c r="G16" s="6" t="s">
        <v>129</v>
      </c>
      <c r="H16" s="247">
        <f ca="1">V_para</f>
        <v>10.019707311328247</v>
      </c>
      <c r="I16" s="253">
        <f>V_satellite</f>
        <v>12.655562623057198</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0">
        <f>T_para</f>
        <v>14.2</v>
      </c>
      <c r="I17" s="671"/>
      <c r="J17" s="258"/>
      <c r="N17" s="75"/>
      <c r="P17" s="434" t="s">
        <v>342</v>
      </c>
      <c r="Q17" s="440">
        <f>IF(RIGHT(Nb_diam,1)=",", "", D2j)</f>
        <v>0</v>
      </c>
      <c r="R17" s="48"/>
      <c r="S17" s="48"/>
      <c r="T17" s="48"/>
      <c r="U17" s="436"/>
    </row>
    <row r="18" spans="2:21" x14ac:dyDescent="0.2">
      <c r="B18" s="74"/>
      <c r="C18" s="12"/>
      <c r="D18" s="276" t="s">
        <v>148</v>
      </c>
      <c r="E18" s="244">
        <f ca="1">XpropuRef-Long_propu</f>
        <v>942</v>
      </c>
      <c r="F18" s="12" t="s">
        <v>130</v>
      </c>
      <c r="G18" s="12" t="s">
        <v>427</v>
      </c>
      <c r="H18" s="635">
        <f ca="1">T_para-Combustion-Depotage</f>
        <v>14.2</v>
      </c>
      <c r="I18" s="674"/>
      <c r="N18" s="75"/>
      <c r="P18" s="48"/>
      <c r="Q18" s="436"/>
      <c r="R18" s="48"/>
      <c r="S18" s="48"/>
    </row>
    <row r="19" spans="2:21" x14ac:dyDescent="0.2">
      <c r="B19" s="74"/>
      <c r="C19" s="531"/>
      <c r="D19" s="269"/>
      <c r="E19" s="271"/>
      <c r="F19" s="519" t="s">
        <v>132</v>
      </c>
      <c r="G19" s="274" t="s">
        <v>426</v>
      </c>
      <c r="H19" s="675">
        <f ca="1">Portee_balistique</f>
        <v>368.11247718340587</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543</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992</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942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105</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932</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430</v>
      </c>
      <c r="P29" s="441">
        <f>n_ail</f>
        <v>80</v>
      </c>
      <c r="Q29" s="2"/>
      <c r="R29" s="48"/>
      <c r="S29" s="48"/>
      <c r="T29" s="48"/>
      <c r="U29" s="12" t="s">
        <v>434</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432</v>
      </c>
      <c r="U30" s="523">
        <f>[0]!p_can</f>
        <v>160</v>
      </c>
    </row>
    <row r="31" spans="2:21" ht="13.5" thickBot="1" x14ac:dyDescent="0.25">
      <c r="B31" s="74"/>
      <c r="C31" s="83">
        <f>Beta_rampe</f>
        <v>82.720333417497486</v>
      </c>
      <c r="D31" s="84">
        <f ca="1">Portee_balistique</f>
        <v>368.11247718340587</v>
      </c>
      <c r="E31" s="677">
        <f ca="1">T_para+Dt_para</f>
        <v>139.1448490025426</v>
      </c>
      <c r="F31" s="677"/>
      <c r="G31" s="677"/>
      <c r="H31" s="678">
        <f ca="1">Altitude_culmi</f>
        <v>1252.3143874185687</v>
      </c>
      <c r="I31" s="678"/>
      <c r="J31" s="85">
        <f ca="1">Temps_culmi</f>
        <v>13.799999999999946</v>
      </c>
      <c r="K31" s="86">
        <f ca="1">Vit_culmi</f>
        <v>11.50429010926047</v>
      </c>
      <c r="L31" s="84">
        <f ca="1">Acc_max</f>
        <v>28.358177425693981</v>
      </c>
      <c r="M31" s="86">
        <f ca="1">Vit_max</f>
        <v>154.12124549103112</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105</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FX0</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 ca="1">MasseSans</f>
        <v>3.0118999999999998</v>
      </c>
      <c r="I41" s="6">
        <f ca="1">MasseVide</f>
        <v>3.0118999999999998</v>
      </c>
      <c r="J41" s="244">
        <f ca="1">MassePlein</f>
        <v>3.012</v>
      </c>
      <c r="N41" s="75"/>
    </row>
    <row r="42" spans="2:21" x14ac:dyDescent="0.2">
      <c r="B42" s="74"/>
      <c r="D42" s="276" t="s">
        <v>150</v>
      </c>
      <c r="E42" s="6">
        <f>X_ail-m_ail</f>
        <v>762</v>
      </c>
      <c r="F42" s="255"/>
      <c r="G42" s="255" t="s">
        <v>218</v>
      </c>
      <c r="H42" s="263">
        <f>XcgSans</f>
        <v>543</v>
      </c>
      <c r="I42" s="263">
        <f ca="1">XcgVide</f>
        <v>543</v>
      </c>
      <c r="J42" s="245">
        <f ca="1">XcgPlein</f>
        <v>543.0132470119521</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120</v>
      </c>
      <c r="F45" s="6" t="s">
        <v>203</v>
      </c>
      <c r="G45" s="6" t="s">
        <v>208</v>
      </c>
      <c r="H45" s="670">
        <f>Finesse</f>
        <v>11.80952380952381</v>
      </c>
      <c r="I45" s="671"/>
      <c r="N45" s="75"/>
    </row>
    <row r="46" spans="2:21" x14ac:dyDescent="0.2">
      <c r="B46" s="74"/>
      <c r="D46" s="276" t="str">
        <f>IF(Lang="Français","Envergure   'E'",IF(Lang="English","Span          'E'",""))</f>
        <v>Envergure   'E'</v>
      </c>
      <c r="E46" s="244">
        <f>E_ail</f>
        <v>105</v>
      </c>
      <c r="F46" s="6" t="s">
        <v>204</v>
      </c>
      <c r="G46" s="6" t="s">
        <v>209</v>
      </c>
      <c r="H46" s="670">
        <f>Cn</f>
        <v>15.188330654492475</v>
      </c>
      <c r="I46" s="671"/>
      <c r="N46" s="75"/>
    </row>
    <row r="47" spans="2:21" x14ac:dyDescent="0.2">
      <c r="B47" s="74"/>
      <c r="D47" s="276" t="s">
        <v>144</v>
      </c>
      <c r="E47" s="244">
        <f>ep_ail</f>
        <v>3</v>
      </c>
      <c r="F47" s="6" t="s">
        <v>205</v>
      </c>
      <c r="G47" s="6" t="s">
        <v>210</v>
      </c>
      <c r="H47" s="247">
        <f ca="1">MS_min</f>
        <v>2.5586111104820461</v>
      </c>
      <c r="I47" s="254">
        <f ca="1">MS_max</f>
        <v>2.5587688130052855</v>
      </c>
      <c r="N47" s="75"/>
    </row>
    <row r="48" spans="2:21" x14ac:dyDescent="0.2">
      <c r="B48" s="74"/>
      <c r="D48" s="276" t="s">
        <v>145</v>
      </c>
      <c r="E48" s="244">
        <f>Q_ail</f>
        <v>4</v>
      </c>
      <c r="F48" s="274" t="s">
        <v>206</v>
      </c>
      <c r="G48" s="274" t="s">
        <v>211</v>
      </c>
      <c r="H48" s="256">
        <f ca="1">MS_Cn_min</f>
        <v>38.861031562259491</v>
      </c>
      <c r="I48" s="264">
        <f ca="1">MS_Cn_max</f>
        <v>38.863426800327503</v>
      </c>
      <c r="N48" s="75"/>
    </row>
    <row r="49" spans="2:14" x14ac:dyDescent="0.2">
      <c r="B49" s="74"/>
      <c r="D49" s="276" t="s">
        <v>148</v>
      </c>
      <c r="E49" s="244">
        <f ca="1">XpropuRef-Long_propu</f>
        <v>942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992</v>
      </c>
      <c r="G51" s="276" t="s">
        <v>212</v>
      </c>
      <c r="H51" s="6">
        <f>Sref</f>
        <v>6.8017694409323948E-3</v>
      </c>
      <c r="J51" s="267"/>
      <c r="N51" s="75"/>
    </row>
    <row r="52" spans="2:14" x14ac:dyDescent="0.2">
      <c r="B52" s="74"/>
      <c r="D52" s="276" t="s">
        <v>196</v>
      </c>
      <c r="E52" s="244">
        <f>MAX(D_ref,D_ail,D_og,(RIGHT(Nb_diam,1)=",")*MAX(D1j,D1r,D2j,D2r))</f>
        <v>84</v>
      </c>
      <c r="G52" s="276" t="s">
        <v>213</v>
      </c>
      <c r="H52" s="6">
        <f>Beta_rampe</f>
        <v>82.720333417497486</v>
      </c>
      <c r="I52" s="6">
        <v>80</v>
      </c>
      <c r="J52" s="244">
        <v>90</v>
      </c>
      <c r="N52" s="75"/>
    </row>
    <row r="53" spans="2:14" x14ac:dyDescent="0.2">
      <c r="B53" s="74"/>
      <c r="D53" s="277" t="s">
        <v>197</v>
      </c>
      <c r="E53" s="260">
        <f>E_ail*2+D_ail</f>
        <v>294</v>
      </c>
      <c r="G53" s="278" t="s">
        <v>215</v>
      </c>
      <c r="H53" s="247">
        <f ca="1">Temps_culmi</f>
        <v>13.799999999999946</v>
      </c>
      <c r="I53" s="259"/>
      <c r="J53" s="268"/>
      <c r="N53" s="75"/>
    </row>
    <row r="54" spans="2:14" x14ac:dyDescent="0.2">
      <c r="B54" s="74"/>
      <c r="G54" s="278" t="s">
        <v>216</v>
      </c>
      <c r="H54" s="242">
        <f ca="1">Altitude_culmi</f>
        <v>1252.3143874185687</v>
      </c>
      <c r="I54" s="259"/>
      <c r="J54" s="268"/>
      <c r="N54" s="75"/>
    </row>
    <row r="55" spans="2:14" x14ac:dyDescent="0.2">
      <c r="B55" s="74"/>
      <c r="C55" s="275" t="s">
        <v>233</v>
      </c>
      <c r="D55" s="249" t="s">
        <v>60</v>
      </c>
      <c r="E55" s="243">
        <f>Long_tot</f>
        <v>992</v>
      </c>
      <c r="G55" s="278" t="s">
        <v>217</v>
      </c>
      <c r="H55" s="248">
        <f ca="1">Vit_culmi</f>
        <v>11.50429010926047</v>
      </c>
      <c r="I55" s="259"/>
      <c r="J55" s="268"/>
      <c r="N55" s="75"/>
    </row>
    <row r="56" spans="2:14" x14ac:dyDescent="0.2">
      <c r="B56" s="74"/>
      <c r="C56" s="276"/>
      <c r="D56" s="2" t="s">
        <v>219</v>
      </c>
      <c r="E56" s="244">
        <f>MAX(D_ref,D_ail,D_og,(RIGHT(Nb_diam,1)=",")*MAX(D1j,D1r,D2j,D2r))</f>
        <v>84</v>
      </c>
      <c r="G56" s="278" t="s">
        <v>133</v>
      </c>
      <c r="H56" s="242">
        <f ca="1">Portee_balistique</f>
        <v>368.11247718340587</v>
      </c>
      <c r="I56" s="259"/>
      <c r="J56" s="268"/>
      <c r="N56" s="75"/>
    </row>
    <row r="57" spans="2:14" x14ac:dyDescent="0.2">
      <c r="B57" s="74"/>
      <c r="C57" s="276"/>
      <c r="D57" s="2" t="s">
        <v>220</v>
      </c>
      <c r="E57" s="244">
        <f>E_ail*2+D_ail</f>
        <v>294</v>
      </c>
      <c r="G57" s="278" t="s">
        <v>214</v>
      </c>
      <c r="H57" s="242">
        <f ca="1">T_balistique</f>
        <v>32.600000000000172</v>
      </c>
      <c r="I57" s="259"/>
      <c r="J57" s="268"/>
      <c r="N57" s="75"/>
    </row>
    <row r="58" spans="2:14" x14ac:dyDescent="0.2">
      <c r="B58" s="74"/>
      <c r="C58" s="276"/>
      <c r="D58" s="2" t="s">
        <v>221</v>
      </c>
      <c r="E58" s="244">
        <f ca="1">MassePlein</f>
        <v>3.012</v>
      </c>
      <c r="G58" s="278" t="s">
        <v>137</v>
      </c>
      <c r="H58" s="248">
        <f ca="1">Vit_max</f>
        <v>154.12124549103112</v>
      </c>
      <c r="I58" s="259"/>
      <c r="J58" s="268"/>
      <c r="N58" s="75"/>
    </row>
    <row r="59" spans="2:14" x14ac:dyDescent="0.2">
      <c r="B59" s="74"/>
      <c r="C59" s="277" t="s">
        <v>234</v>
      </c>
      <c r="D59" s="255" t="s">
        <v>145</v>
      </c>
      <c r="E59" s="260">
        <f>Q_ail</f>
        <v>4</v>
      </c>
      <c r="G59" s="278" t="s">
        <v>136</v>
      </c>
      <c r="H59" s="242">
        <f ca="1">Acc_max</f>
        <v>28.358177425693981</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170.82966081238055</v>
      </c>
      <c r="F62" s="280">
        <f ca="1">E62/9.81</f>
        <v>17.413828828988841</v>
      </c>
      <c r="H62" s="2"/>
      <c r="I62" s="2"/>
      <c r="J62" s="2"/>
      <c r="K62" s="2"/>
      <c r="N62" s="75"/>
    </row>
    <row r="63" spans="2:14" x14ac:dyDescent="0.2">
      <c r="B63" s="74"/>
      <c r="C63" s="276"/>
      <c r="D63" s="2" t="s">
        <v>223</v>
      </c>
      <c r="E63" s="242">
        <f ca="1">2*Acc_max*Masse_ail</f>
        <v>4.4664129445468017</v>
      </c>
      <c r="F63" s="248">
        <f ca="1">E63/9.81</f>
        <v>0.45529183940334367</v>
      </c>
      <c r="G63" s="246" t="s">
        <v>229</v>
      </c>
      <c r="H63" s="288">
        <f>S_ail*(ep_ail/1000)*2000</f>
        <v>7.8750000000000001E-2</v>
      </c>
      <c r="I63" s="2"/>
      <c r="J63" s="2"/>
      <c r="K63" s="2"/>
      <c r="N63" s="75"/>
    </row>
    <row r="64" spans="2:14" x14ac:dyDescent="0.2">
      <c r="B64" s="74"/>
      <c r="C64" s="277"/>
      <c r="D64" s="255" t="s">
        <v>224</v>
      </c>
      <c r="E64" s="263">
        <f ca="1">0.104*S_ail*Vit_max^2</f>
        <v>32.423334095479618</v>
      </c>
      <c r="F64" s="281">
        <f ca="1">E64/9.81</f>
        <v>3.3051308965830395</v>
      </c>
      <c r="G64" s="274" t="s">
        <v>228</v>
      </c>
      <c r="H64" s="289">
        <f>(E_ail*(m_ail+n_ail)/2)/10^6</f>
        <v>1.3125E-2</v>
      </c>
      <c r="I64" s="2"/>
      <c r="J64" s="2"/>
      <c r="K64" s="2"/>
      <c r="N64" s="75"/>
    </row>
    <row r="65" spans="2:14" x14ac:dyDescent="0.2">
      <c r="B65" s="74"/>
      <c r="C65" s="282" t="s">
        <v>242</v>
      </c>
      <c r="D65" s="285" t="s">
        <v>240</v>
      </c>
      <c r="E65" s="286">
        <f ca="1">2*Acc_max*H65</f>
        <v>85.414830406190276</v>
      </c>
      <c r="F65" s="286">
        <f ca="1">E65/9.81</f>
        <v>8.7069144144944204</v>
      </c>
      <c r="G65" s="287" t="s">
        <v>241</v>
      </c>
      <c r="H65" s="279">
        <f ca="1">E58/2</f>
        <v>1.506</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14.2</v>
      </c>
      <c r="I67" s="251">
        <f ca="1">Temps_culmi</f>
        <v>13.799999999999946</v>
      </c>
      <c r="J67" s="2"/>
      <c r="K67" s="2"/>
      <c r="N67" s="75"/>
    </row>
    <row r="68" spans="2:14" x14ac:dyDescent="0.2">
      <c r="B68" s="74"/>
      <c r="C68" s="6"/>
      <c r="D68" s="2"/>
      <c r="E68" s="2"/>
      <c r="F68" s="275" t="s">
        <v>231</v>
      </c>
      <c r="G68" s="249" t="s">
        <v>129</v>
      </c>
      <c r="H68" s="250">
        <f ca="1">V_para</f>
        <v>10.019707311328247</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11.805559880230028</v>
      </c>
      <c r="I70" s="253">
        <f ca="1">V_ouv_sat</f>
        <v>118.0345882715409</v>
      </c>
      <c r="N70" s="75"/>
    </row>
    <row r="71" spans="2:14" x14ac:dyDescent="0.2">
      <c r="B71" s="74"/>
      <c r="C71" s="226"/>
      <c r="F71" s="276"/>
      <c r="G71" s="2" t="s">
        <v>201</v>
      </c>
      <c r="H71" s="247">
        <f ca="1">m_vide</f>
        <v>3.0118999999999998</v>
      </c>
      <c r="I71" s="253">
        <f>m_satellite</f>
        <v>1</v>
      </c>
      <c r="N71" s="75"/>
    </row>
    <row r="72" spans="2:14" x14ac:dyDescent="0.2">
      <c r="B72" s="74"/>
      <c r="C72" s="226"/>
      <c r="F72" s="276"/>
      <c r="G72" s="2" t="s">
        <v>238</v>
      </c>
      <c r="H72" s="283">
        <f ca="1">1/2*Rho_moyen*S_para*V_ouverture^2</f>
        <v>41.017828204696116</v>
      </c>
      <c r="I72" s="284">
        <f ca="1">1/2*Rho_moyen*S_satellite*V_ouv_sat^2</f>
        <v>853.34504674147115</v>
      </c>
      <c r="N72" s="75"/>
    </row>
    <row r="73" spans="2:14" x14ac:dyDescent="0.2">
      <c r="B73" s="74"/>
      <c r="D73" s="2"/>
      <c r="F73" s="277"/>
      <c r="G73" s="255" t="s">
        <v>239</v>
      </c>
      <c r="H73" s="256">
        <f ca="1">H72/9.81</f>
        <v>4.1812261166866582</v>
      </c>
      <c r="I73" s="257">
        <f ca="1">I72/9.81</f>
        <v>86.987262664777887</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SP02-Alpha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46062</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762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942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 ca="1">MasseSans</f>
        <v>3.0118999999999998</v>
      </c>
      <c r="F107" s="244">
        <f ca="1">MassePlein</f>
        <v>3.012</v>
      </c>
      <c r="N107" s="75"/>
    </row>
    <row r="108" spans="2:14" x14ac:dyDescent="0.2">
      <c r="B108" s="74"/>
      <c r="D108" s="431" t="s">
        <v>352</v>
      </c>
      <c r="E108" s="274">
        <f>XcgSans</f>
        <v>543</v>
      </c>
      <c r="F108" s="260">
        <f ca="1">XcgPlein</f>
        <v>543.0132470119521</v>
      </c>
      <c r="N108" s="75"/>
    </row>
    <row r="109" spans="2:14" x14ac:dyDescent="0.2">
      <c r="B109" s="74"/>
      <c r="N109" s="75"/>
    </row>
    <row r="110" spans="2:14" x14ac:dyDescent="0.2">
      <c r="B110" s="74"/>
      <c r="D110" s="438" t="s">
        <v>355</v>
      </c>
      <c r="E110" s="439">
        <f ca="1">MasseVide</f>
        <v>3.0118999999999998</v>
      </c>
      <c r="G110" s="429" t="s">
        <v>356</v>
      </c>
      <c r="H110" s="265"/>
      <c r="I110" s="265"/>
      <c r="J110" s="266"/>
      <c r="N110" s="75"/>
    </row>
    <row r="111" spans="2:14" x14ac:dyDescent="0.2">
      <c r="B111" s="74"/>
      <c r="G111" s="276" t="s">
        <v>213</v>
      </c>
      <c r="H111" s="6">
        <f>Beta_rampe</f>
        <v>82.720333417497486</v>
      </c>
      <c r="I111" s="6">
        <v>80</v>
      </c>
      <c r="J111" s="244">
        <v>90</v>
      </c>
      <c r="N111" s="75"/>
    </row>
    <row r="112" spans="2:14" x14ac:dyDescent="0.2">
      <c r="B112" s="74"/>
      <c r="G112" s="278" t="s">
        <v>215</v>
      </c>
      <c r="H112" s="247">
        <f ca="1">Temps_culmi</f>
        <v>13.799999999999946</v>
      </c>
      <c r="I112" s="259"/>
      <c r="J112" s="268"/>
      <c r="N112" s="75"/>
    </row>
    <row r="113" spans="2:14" ht="12.75" customHeight="1" x14ac:dyDescent="0.25">
      <c r="B113" s="74"/>
      <c r="D113" s="435" t="s">
        <v>357</v>
      </c>
      <c r="E113" s="48"/>
      <c r="G113" s="278" t="s">
        <v>216</v>
      </c>
      <c r="H113" s="242">
        <f ca="1">Altitude_culmi</f>
        <v>1252.3143874185687</v>
      </c>
      <c r="I113" s="259"/>
      <c r="J113" s="268"/>
      <c r="N113" s="75"/>
    </row>
    <row r="114" spans="2:14" ht="12.75" customHeight="1" x14ac:dyDescent="0.25">
      <c r="B114" s="74"/>
      <c r="D114" s="48"/>
      <c r="E114" s="48"/>
      <c r="F114" s="435"/>
      <c r="G114" s="278" t="s">
        <v>217</v>
      </c>
      <c r="H114" s="248">
        <f ca="1">Vit_culmi</f>
        <v>11.50429010926047</v>
      </c>
      <c r="I114" s="259"/>
      <c r="J114" s="268"/>
      <c r="N114" s="75"/>
    </row>
    <row r="115" spans="2:14" x14ac:dyDescent="0.2">
      <c r="B115" s="74"/>
      <c r="C115" s="429" t="s">
        <v>358</v>
      </c>
      <c r="D115" s="249"/>
      <c r="E115" s="446">
        <v>0.1</v>
      </c>
      <c r="G115" s="278" t="s">
        <v>133</v>
      </c>
      <c r="H115" s="242">
        <f ca="1">Portee_balistique</f>
        <v>368.11247718340587</v>
      </c>
      <c r="I115" s="259"/>
      <c r="J115" s="268"/>
      <c r="N115" s="75"/>
    </row>
    <row r="116" spans="2:14" ht="12.75" customHeight="1" x14ac:dyDescent="0.2">
      <c r="B116" s="74"/>
      <c r="C116" s="431" t="s">
        <v>359</v>
      </c>
      <c r="D116" s="255"/>
      <c r="E116" s="447">
        <f>E_ail*(m_ail+n_ail)/2</f>
        <v>13125</v>
      </c>
      <c r="G116" s="278" t="s">
        <v>137</v>
      </c>
      <c r="H116" s="248">
        <f ca="1">Vit_max</f>
        <v>154.12124549103112</v>
      </c>
      <c r="I116" s="259"/>
      <c r="J116" s="268"/>
      <c r="N116" s="75"/>
    </row>
    <row r="117" spans="2:14" ht="12.75" customHeight="1" x14ac:dyDescent="0.2">
      <c r="B117" s="74"/>
      <c r="D117" s="48"/>
      <c r="E117" s="48"/>
      <c r="F117" s="48"/>
      <c r="G117" s="278" t="s">
        <v>136</v>
      </c>
      <c r="H117" s="242">
        <f ca="1">Acc_max</f>
        <v>28.358177425693981</v>
      </c>
      <c r="I117" s="259"/>
      <c r="J117" s="268"/>
      <c r="N117" s="75"/>
    </row>
    <row r="118" spans="2:14" x14ac:dyDescent="0.2">
      <c r="B118" s="74"/>
      <c r="C118" s="429" t="s">
        <v>360</v>
      </c>
      <c r="D118" s="249"/>
      <c r="E118" s="457"/>
      <c r="F118" s="458">
        <f>J90/100</f>
        <v>7.62</v>
      </c>
      <c r="G118" s="276" t="s">
        <v>5</v>
      </c>
      <c r="H118" s="6">
        <f>Cx</f>
        <v>0.6</v>
      </c>
      <c r="I118" s="259"/>
      <c r="J118" s="268"/>
      <c r="N118" s="75"/>
    </row>
    <row r="119" spans="2:14" x14ac:dyDescent="0.2">
      <c r="B119" s="74"/>
      <c r="C119" s="437" t="s">
        <v>361</v>
      </c>
      <c r="D119" s="2"/>
      <c r="E119" s="459">
        <f ca="1">2*Acc_max*MasseSans</f>
        <v>170.8239891768954</v>
      </c>
      <c r="F119" s="460">
        <f ca="1">E119/g</f>
        <v>17.413250680621346</v>
      </c>
      <c r="G119" s="269" t="s">
        <v>222</v>
      </c>
      <c r="H119" s="270"/>
      <c r="I119" s="270"/>
      <c r="J119" s="271"/>
      <c r="N119" s="75"/>
    </row>
    <row r="120" spans="2:14" x14ac:dyDescent="0.2">
      <c r="B120" s="74"/>
      <c r="C120" s="437" t="s">
        <v>362</v>
      </c>
      <c r="D120" s="2"/>
      <c r="E120" s="459">
        <f ca="1">2*Acc_max*E115</f>
        <v>5.6716354851387969</v>
      </c>
      <c r="F120" s="460">
        <f ca="1">E120/g</f>
        <v>0.57814836749630949</v>
      </c>
      <c r="N120" s="75"/>
    </row>
    <row r="121" spans="2:14" x14ac:dyDescent="0.2">
      <c r="B121" s="74"/>
      <c r="C121" s="431" t="s">
        <v>363</v>
      </c>
      <c r="D121" s="255"/>
      <c r="E121" s="452">
        <f ca="1">0.104*E116/1000000*Vit_max^2</f>
        <v>32.423334095479618</v>
      </c>
      <c r="F121" s="453">
        <f ca="1">E121/g</f>
        <v>3.3051308965830395</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81" t="s">
        <v>368</v>
      </c>
      <c r="D128" s="682"/>
      <c r="E128" s="450">
        <f ca="1">0.5*Rho_moyen*S_para*Vit_culmi^2</f>
        <v>38.951046916493958</v>
      </c>
      <c r="F128" s="451">
        <f ca="1">E128/g</f>
        <v>3.9705450475529007</v>
      </c>
      <c r="H128" s="48"/>
      <c r="I128" s="48"/>
      <c r="J128" s="48"/>
      <c r="K128" s="48"/>
      <c r="N128" s="75"/>
    </row>
    <row r="129" spans="2:14" x14ac:dyDescent="0.2">
      <c r="B129" s="74"/>
      <c r="C129" s="679" t="s">
        <v>369</v>
      </c>
      <c r="D129" s="680"/>
      <c r="E129" s="452">
        <f ca="1">E128/E126*2</f>
        <v>19.475523458246979</v>
      </c>
      <c r="F129" s="453">
        <f ca="1">E129/g</f>
        <v>1.9852725237764504</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5.7814836749630949</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605F61-EC50-4E81-96A3-F99E069CFE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2026-02-08T23:00:24Z</dcterms:modified>
</cp:coreProperties>
</file>