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backupFile="1" codeName="ThisWorkbook"/>
  <mc:AlternateContent xmlns:mc="http://schemas.openxmlformats.org/markup-compatibility/2006">
    <mc:Choice Requires="x15">
      <x15ac:absPath xmlns:x15ac="http://schemas.microsoft.com/office/spreadsheetml/2010/11/ac" url="C:\Users\alexi\Documents\scolaire\IPSA\AeroIpsa\SP-02\STABTRAJ\sp02_v3\Alpha_Beta\"/>
    </mc:Choice>
  </mc:AlternateContent>
  <xr:revisionPtr revIDLastSave="0" documentId="13_ncr:1_{BF0F1292-C5DF-4D01-9464-325979D62F33}" xr6:coauthVersionLast="47" xr6:coauthVersionMax="47" xr10:uidLastSave="{00000000-0000-0000-0000-000000000000}"/>
  <bookViews>
    <workbookView xWindow="-16125" yWindow="4260" windowWidth="21600" windowHeight="11505"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externalReferences>
    <externalReference r:id="rId9"/>
  </externalReference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4" i="6" l="1"/>
  <c r="C19" i="6"/>
  <c r="O9" i="6"/>
  <c r="D34" i="6"/>
  <c r="C15" i="6" a="1"/>
  <c r="C15" i="6" s="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E27"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Y4" i="4"/>
  <c r="T3" i="4"/>
  <c r="Q3"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H3" i="4"/>
  <c r="W4" i="4"/>
  <c r="H2" i="4"/>
  <c r="Z2" i="4"/>
  <c r="T2" i="4"/>
  <c r="R4" i="4"/>
  <c r="X3" i="4"/>
  <c r="V3" i="4"/>
  <c r="E4" i="4"/>
  <c r="P3" i="4"/>
  <c r="E3" i="4"/>
  <c r="N2" i="4"/>
  <c r="R3" i="4"/>
  <c r="T4" i="4"/>
  <c r="F4" i="4"/>
  <c r="J2" i="4"/>
  <c r="D3" i="4"/>
  <c r="B4" i="4"/>
  <c r="X2" i="4"/>
  <c r="C4" i="4"/>
  <c r="M3" i="4"/>
  <c r="W3" i="4"/>
  <c r="G3" i="4"/>
  <c r="Y3" i="4"/>
  <c r="U3" i="4"/>
  <c r="N3" i="4"/>
  <c r="L2" i="4"/>
  <c r="P2" i="4"/>
  <c r="K4" i="4"/>
  <c r="B3" i="4"/>
  <c r="I4" i="4"/>
  <c r="S4" i="4"/>
  <c r="V4" i="4"/>
  <c r="I3" i="4"/>
  <c r="S3" i="4"/>
  <c r="M4" i="4"/>
  <c r="U4" i="4"/>
  <c r="C3" i="4"/>
  <c r="O4" i="4"/>
  <c r="F3" i="4"/>
  <c r="Q4" i="4"/>
  <c r="J3" i="4"/>
  <c r="H4" i="4"/>
  <c r="N4" i="4"/>
  <c r="V2" i="4"/>
  <c r="D4" i="4"/>
  <c r="G4" i="4"/>
  <c r="L3" i="4"/>
  <c r="L4" i="4"/>
  <c r="O3" i="4"/>
  <c r="K3" i="4"/>
  <c r="R2" i="4"/>
  <c r="X4" i="4"/>
  <c r="P4" i="4"/>
  <c r="J4" i="4"/>
  <c r="D166" i="6" l="1"/>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C11" i="1" l="1"/>
  <c r="S4" i="3" s="1"/>
  <c r="T4" i="3" s="1"/>
  <c r="U4" i="3" s="1"/>
  <c r="P15" i="6"/>
  <c r="M15" i="6" s="1"/>
  <c r="J42" i="7" s="1"/>
  <c r="E35" i="6"/>
  <c r="O22" i="6" s="1"/>
  <c r="O19" i="6" s="1"/>
  <c r="M22" i="6"/>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C153" i="6"/>
  <c r="H31" i="6" l="1"/>
  <c r="H28" i="6"/>
  <c r="H46" i="7" s="1"/>
  <c r="N15" i="6"/>
  <c r="I42" i="7" s="1"/>
  <c r="H42" i="7"/>
  <c r="E108" i="7"/>
  <c r="D23" i="7"/>
  <c r="M19" i="6"/>
  <c r="AA6" i="3"/>
  <c r="H48" i="8"/>
  <c r="P29" i="1"/>
  <c r="A7" i="3"/>
  <c r="B7" i="3" s="1"/>
  <c r="P7" i="3" s="1"/>
  <c r="Q7" i="3" s="1"/>
  <c r="AD6" i="3"/>
  <c r="P6" i="3"/>
  <c r="Q6" i="3" s="1"/>
  <c r="H71" i="7"/>
  <c r="Z6" i="3"/>
  <c r="H68" i="7"/>
  <c r="H16" i="7"/>
  <c r="P28" i="1"/>
  <c r="H50" i="8"/>
  <c r="C149" i="6"/>
  <c r="H46" i="8"/>
  <c r="D152" i="6"/>
  <c r="H13" i="7"/>
  <c r="H58" i="8"/>
  <c r="R194" i="4"/>
  <c r="P196" i="4"/>
  <c r="F108" i="7"/>
  <c r="D213" i="4"/>
  <c r="F213" i="4" s="1"/>
  <c r="B191" i="6"/>
  <c r="C194" i="6"/>
  <c r="H61" i="8"/>
  <c r="D223" i="4"/>
  <c r="F223" i="4" s="1"/>
  <c r="X111" i="4"/>
  <c r="W111" i="4"/>
  <c r="D108" i="4" s="1"/>
  <c r="D188" i="4"/>
  <c r="F188" i="4" s="1"/>
  <c r="D130" i="6"/>
  <c r="E130" i="6" s="1"/>
  <c r="E129" i="6"/>
  <c r="S28" i="6"/>
  <c r="C193" i="6"/>
  <c r="X236" i="4"/>
  <c r="W236" i="4"/>
  <c r="W201" i="4"/>
  <c r="X201" i="4"/>
  <c r="D198" i="4" s="1"/>
  <c r="D2" i="4"/>
  <c r="C190" i="6" l="1"/>
  <c r="H29" i="6"/>
  <c r="H47" i="7" s="1"/>
  <c r="C155" i="6"/>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B190" i="6" l="1"/>
  <c r="H30" i="6"/>
  <c r="H48" i="7" s="1"/>
  <c r="B194" i="6"/>
  <c r="H14" i="7"/>
  <c r="S29" i="6"/>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Y432" i="3"/>
  <c r="T434" i="3"/>
  <c r="AH434" i="3" l="1"/>
  <c r="E434" i="3"/>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Y474" i="3"/>
  <c r="T476" i="3"/>
  <c r="AG476" i="3" l="1"/>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U489" i="3" s="1"/>
  <c r="AD489" i="3"/>
  <c r="T490" i="3"/>
  <c r="Y488" i="3" l="1"/>
  <c r="AH490" i="3"/>
  <c r="E490" i="3"/>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D505" i="3"/>
  <c r="AA505" i="3"/>
  <c r="L504" i="3" l="1"/>
  <c r="Y503" i="3" s="1"/>
  <c r="AD504" i="3"/>
  <c r="T505" i="3"/>
  <c r="AH505" i="3" l="1"/>
  <c r="U504" i="3"/>
  <c r="D505" i="3" s="1"/>
  <c r="G505" i="3" s="1"/>
  <c r="AG505" i="3"/>
  <c r="E505" i="3" l="1"/>
  <c r="H505" i="3" s="1"/>
  <c r="K505" i="3" s="1"/>
  <c r="AE505" i="3" s="1"/>
  <c r="J505" i="3"/>
  <c r="I505" i="3" l="1"/>
  <c r="F505" i="3"/>
  <c r="V505" i="3"/>
  <c r="M505" i="3"/>
  <c r="N505" i="3" s="1"/>
  <c r="A506" i="3"/>
  <c r="B506" i="3" s="1"/>
  <c r="P506" i="3" s="1"/>
  <c r="Q506" i="3" s="1"/>
  <c r="R506" i="3" s="1"/>
  <c r="S506" i="3" s="1"/>
  <c r="L505" i="3"/>
  <c r="W505" i="3" l="1"/>
  <c r="AA506" i="3"/>
  <c r="AD506" i="3"/>
  <c r="AC506" i="3"/>
  <c r="Z506" i="3"/>
  <c r="U505" i="3"/>
  <c r="Y504" i="3"/>
  <c r="T506" i="3"/>
  <c r="AG506" i="3" l="1"/>
  <c r="D506" i="3"/>
  <c r="G506" i="3" s="1"/>
  <c r="AH506" i="3"/>
  <c r="E506" i="3"/>
  <c r="H506" i="3" s="1"/>
  <c r="K506" i="3" s="1"/>
  <c r="AE506" i="3" s="1"/>
  <c r="F506" i="3" l="1"/>
  <c r="I506" i="3"/>
  <c r="J506" i="3"/>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D509" i="3" l="1"/>
  <c r="AC509" i="3"/>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M509" i="3"/>
  <c r="N509" i="3" s="1"/>
  <c r="K509" i="3"/>
  <c r="AE509" i="3" s="1"/>
  <c r="V509" i="3" l="1"/>
  <c r="W509" i="3" s="1"/>
  <c r="A510" i="3"/>
  <c r="B510" i="3" s="1"/>
  <c r="L509" i="3"/>
  <c r="U509" i="3" l="1"/>
  <c r="Y508" i="3"/>
  <c r="AC510" i="3"/>
  <c r="Z510" i="3"/>
  <c r="AA510" i="3"/>
  <c r="AD510" i="3"/>
  <c r="P510" i="3"/>
  <c r="Q510" i="3" s="1"/>
  <c r="R510" i="3" s="1"/>
  <c r="S510" i="3" s="1"/>
  <c r="T510" i="3" l="1"/>
  <c r="AH510" i="3" l="1"/>
  <c r="E510" i="3"/>
  <c r="H510" i="3" s="1"/>
  <c r="D510" i="3"/>
  <c r="AG510" i="3"/>
  <c r="F510" i="3" l="1"/>
  <c r="G510" i="3"/>
  <c r="K510" i="3"/>
  <c r="AE510" i="3" s="1"/>
  <c r="V510" i="3" l="1"/>
  <c r="A511" i="3"/>
  <c r="B511" i="3" s="1"/>
  <c r="I510" i="3"/>
  <c r="J510" i="3"/>
  <c r="M510" i="3"/>
  <c r="N510" i="3" s="1"/>
  <c r="L510" i="3" l="1"/>
  <c r="AA511" i="3"/>
  <c r="AC511" i="3"/>
  <c r="P511" i="3"/>
  <c r="Q511" i="3" s="1"/>
  <c r="R511" i="3" s="1"/>
  <c r="S511" i="3" s="1"/>
  <c r="Z511" i="3"/>
  <c r="AD511" i="3"/>
  <c r="W510" i="3"/>
  <c r="U510" i="3" l="1"/>
  <c r="Y509" i="3"/>
  <c r="T511" i="3"/>
  <c r="AG511" i="3" s="1"/>
  <c r="AH511" i="3" l="1"/>
  <c r="D511" i="3"/>
  <c r="E511" i="3"/>
  <c r="H511" i="3" s="1"/>
  <c r="F511" i="3" l="1"/>
  <c r="G511" i="3"/>
  <c r="K511" i="3"/>
  <c r="AE511" i="3" s="1"/>
  <c r="V511" i="3" l="1"/>
  <c r="A512" i="3"/>
  <c r="B512" i="3" s="1"/>
  <c r="I511" i="3"/>
  <c r="J511" i="3"/>
  <c r="M511" i="3"/>
  <c r="N511" i="3" s="1"/>
  <c r="W511" i="3" l="1"/>
  <c r="L511" i="3"/>
  <c r="AC512" i="3"/>
  <c r="Z512" i="3"/>
  <c r="AA512" i="3"/>
  <c r="P512" i="3"/>
  <c r="Q512" i="3" s="1"/>
  <c r="R512" i="3" s="1"/>
  <c r="S512" i="3" s="1"/>
  <c r="AD512" i="3"/>
  <c r="T512" i="3" l="1"/>
  <c r="U511" i="3"/>
  <c r="Y510" i="3"/>
  <c r="D512" i="3" l="1"/>
  <c r="G512" i="3" s="1"/>
  <c r="AH512" i="3"/>
  <c r="E512" i="3"/>
  <c r="H512" i="3" s="1"/>
  <c r="K512" i="3" s="1"/>
  <c r="AE512" i="3" s="1"/>
  <c r="AG512" i="3"/>
  <c r="F512" i="3" l="1"/>
  <c r="I512" i="3"/>
  <c r="J512" i="3"/>
  <c r="M512" i="3"/>
  <c r="N512" i="3" s="1"/>
  <c r="V512" i="3"/>
  <c r="A513" i="3"/>
  <c r="B513" i="3" s="1"/>
  <c r="W512" i="3" l="1"/>
  <c r="L512" i="3"/>
  <c r="AA513" i="3"/>
  <c r="P513" i="3"/>
  <c r="Q513" i="3" s="1"/>
  <c r="R513" i="3" s="1"/>
  <c r="S513" i="3" s="1"/>
  <c r="AC513" i="3"/>
  <c r="AD513" i="3"/>
  <c r="Z513" i="3"/>
  <c r="T513" i="3" l="1"/>
  <c r="AG513" i="3" s="1"/>
  <c r="U512" i="3"/>
  <c r="Y511" i="3"/>
  <c r="AH513" i="3" l="1"/>
  <c r="E513" i="3"/>
  <c r="H513" i="3" s="1"/>
  <c r="D513" i="3"/>
  <c r="F513" i="3" l="1"/>
  <c r="G513" i="3"/>
  <c r="K513" i="3"/>
  <c r="AE513" i="3" s="1"/>
  <c r="V513" i="3" l="1"/>
  <c r="A514" i="3"/>
  <c r="B514" i="3" s="1"/>
  <c r="I513" i="3"/>
  <c r="J513" i="3"/>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A625" i="3"/>
  <c r="Z625" i="3"/>
  <c r="AC625" i="3"/>
  <c r="U624" i="3" l="1"/>
  <c r="Y623" i="3"/>
  <c r="T625" i="3"/>
  <c r="D625" i="3" l="1"/>
  <c r="G625" i="3" s="1"/>
  <c r="E625" i="3"/>
  <c r="H625" i="3" s="1"/>
  <c r="AH625" i="3"/>
  <c r="AG625" i="3"/>
  <c r="F625" i="3" l="1"/>
  <c r="I625" i="3"/>
  <c r="J625" i="3"/>
  <c r="AD625" i="3" s="1"/>
  <c r="M625" i="3"/>
  <c r="N625" i="3" s="1"/>
  <c r="K625" i="3"/>
  <c r="AE625" i="3" s="1"/>
  <c r="V625" i="3" l="1"/>
  <c r="W625" i="3" s="1"/>
  <c r="A626" i="3"/>
  <c r="B626" i="3" s="1"/>
  <c r="L625" i="3"/>
  <c r="U625" i="3" l="1"/>
  <c r="Y624"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AD626" i="3" s="1"/>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Z629" i="3"/>
  <c r="T629" i="3" l="1"/>
  <c r="U628" i="3"/>
  <c r="Y627" i="3"/>
  <c r="E629" i="3" l="1"/>
  <c r="H629" i="3" s="1"/>
  <c r="K629" i="3" s="1"/>
  <c r="AE629" i="3" s="1"/>
  <c r="AH629" i="3"/>
  <c r="AG629" i="3"/>
  <c r="D629" i="3"/>
  <c r="F629" i="3" l="1"/>
  <c r="G629" i="3"/>
  <c r="V629" i="3"/>
  <c r="A630" i="3"/>
  <c r="B630" i="3" s="1"/>
  <c r="I629" i="3" l="1"/>
  <c r="W629" i="3" s="1"/>
  <c r="J629" i="3"/>
  <c r="AD629" i="3" s="1"/>
  <c r="M629" i="3"/>
  <c r="N629" i="3" s="1"/>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AD630" i="3" s="1"/>
  <c r="M630" i="3"/>
  <c r="N630" i="3" s="1"/>
  <c r="V630" i="3" l="1"/>
  <c r="W630" i="3" s="1"/>
  <c r="A631" i="3"/>
  <c r="B631" i="3" s="1"/>
  <c r="L630" i="3"/>
  <c r="U630" i="3" l="1"/>
  <c r="Y629" i="3"/>
  <c r="P631" i="3"/>
  <c r="Q631" i="3" s="1"/>
  <c r="R631" i="3" s="1"/>
  <c r="S631" i="3" s="1"/>
  <c r="AC631" i="3"/>
  <c r="AA631" i="3"/>
  <c r="Z631" i="3"/>
  <c r="T631" i="3" l="1"/>
  <c r="D631" i="3" s="1"/>
  <c r="AH631" i="3" l="1"/>
  <c r="E631" i="3"/>
  <c r="H631" i="3" s="1"/>
  <c r="K631" i="3" s="1"/>
  <c r="AE631" i="3" s="1"/>
  <c r="G631" i="3"/>
  <c r="AG631" i="3"/>
  <c r="F631" i="3" l="1"/>
  <c r="I631" i="3"/>
  <c r="J631" i="3"/>
  <c r="AD631" i="3" s="1"/>
  <c r="M631" i="3"/>
  <c r="N631" i="3" s="1"/>
  <c r="V631" i="3"/>
  <c r="A632" i="3"/>
  <c r="B632" i="3" s="1"/>
  <c r="L631" i="3" l="1"/>
  <c r="W631" i="3"/>
  <c r="AC632" i="3"/>
  <c r="AA632" i="3"/>
  <c r="Z632" i="3"/>
  <c r="P632" i="3"/>
  <c r="Q632" i="3" s="1"/>
  <c r="R632" i="3" s="1"/>
  <c r="S632" i="3" s="1"/>
  <c r="T632" i="3" l="1"/>
  <c r="U631" i="3"/>
  <c r="Y630" i="3"/>
  <c r="D632" i="3" l="1"/>
  <c r="G632" i="3" s="1"/>
  <c r="E632" i="3"/>
  <c r="H632" i="3" s="1"/>
  <c r="K632" i="3" s="1"/>
  <c r="AE632" i="3" s="1"/>
  <c r="AG632" i="3"/>
  <c r="AH632" i="3"/>
  <c r="F632" i="3" l="1"/>
  <c r="I632" i="3"/>
  <c r="J632" i="3"/>
  <c r="AD632" i="3" s="1"/>
  <c r="M632" i="3"/>
  <c r="N632" i="3" s="1"/>
  <c r="V632" i="3"/>
  <c r="A633" i="3"/>
  <c r="B633" i="3" s="1"/>
  <c r="W632" i="3" l="1"/>
  <c r="L632"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AD633" i="3" s="1"/>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T705" i="3" l="1"/>
  <c r="AH705" i="3" s="1"/>
  <c r="AG705" i="3" l="1"/>
  <c r="D705" i="3"/>
  <c r="E705" i="3"/>
  <c r="H705" i="3" s="1"/>
  <c r="F705" i="3" l="1"/>
  <c r="G705" i="3"/>
  <c r="K705" i="3"/>
  <c r="AE705" i="3" s="1"/>
  <c r="I705" i="3" l="1"/>
  <c r="J705" i="3"/>
  <c r="AD705" i="3" s="1"/>
  <c r="M705" i="3"/>
  <c r="N705" i="3" s="1"/>
  <c r="V705" i="3"/>
  <c r="A706" i="3"/>
  <c r="B706" i="3" s="1"/>
  <c r="W705" i="3" l="1"/>
  <c r="L705" i="3"/>
  <c r="P706" i="3"/>
  <c r="Q706" i="3" s="1"/>
  <c r="R706" i="3" s="1"/>
  <c r="S706" i="3" s="1"/>
  <c r="AA706" i="3"/>
  <c r="AC706" i="3"/>
  <c r="Z706" i="3"/>
  <c r="U705" i="3" l="1"/>
  <c r="Y704" i="3"/>
  <c r="T706" i="3"/>
  <c r="AH706" i="3" s="1"/>
  <c r="E706" i="3" l="1"/>
  <c r="H706" i="3" s="1"/>
  <c r="D706" i="3"/>
  <c r="AG706" i="3"/>
  <c r="K706" i="3" l="1"/>
  <c r="AE706" i="3" s="1"/>
  <c r="F706" i="3"/>
  <c r="G706" i="3"/>
  <c r="I706" i="3" l="1"/>
  <c r="J706" i="3"/>
  <c r="AD706" i="3" s="1"/>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AD709" i="3" s="1"/>
  <c r="M709" i="3"/>
  <c r="N709" i="3" s="1"/>
  <c r="W709" i="3" l="1"/>
  <c r="L709" i="3"/>
  <c r="AC710" i="3"/>
  <c r="Z710" i="3"/>
  <c r="AA710" i="3"/>
  <c r="P710" i="3"/>
  <c r="Q710" i="3" s="1"/>
  <c r="R710" i="3" s="1"/>
  <c r="S710" i="3" s="1"/>
  <c r="U709" i="3" l="1"/>
  <c r="Y708" i="3"/>
  <c r="T710" i="3"/>
  <c r="AH710" i="3" s="1"/>
  <c r="D710" i="3" l="1"/>
  <c r="E710" i="3"/>
  <c r="H710" i="3" s="1"/>
  <c r="AG710" i="3"/>
  <c r="F710" i="3" l="1"/>
  <c r="G710" i="3"/>
  <c r="K710" i="3"/>
  <c r="AE710" i="3" s="1"/>
  <c r="I710" i="3" l="1"/>
  <c r="J710" i="3"/>
  <c r="AD710" i="3" s="1"/>
  <c r="M710" i="3"/>
  <c r="N710" i="3" s="1"/>
  <c r="V710" i="3"/>
  <c r="A711" i="3"/>
  <c r="B711" i="3" s="1"/>
  <c r="W710" i="3" l="1"/>
  <c r="L710" i="3"/>
  <c r="AA711" i="3"/>
  <c r="AC711" i="3"/>
  <c r="Z711" i="3"/>
  <c r="P711" i="3"/>
  <c r="Q711" i="3" s="1"/>
  <c r="R711" i="3" s="1"/>
  <c r="S711" i="3" s="1"/>
  <c r="T711" i="3" l="1"/>
  <c r="U710" i="3"/>
  <c r="Y709" i="3"/>
  <c r="D711" i="3" l="1"/>
  <c r="G711" i="3" s="1"/>
  <c r="E711" i="3"/>
  <c r="H711" i="3" s="1"/>
  <c r="AH711" i="3"/>
  <c r="AG711" i="3"/>
  <c r="F711" i="3" l="1"/>
  <c r="K711" i="3"/>
  <c r="AE711" i="3" s="1"/>
  <c r="I711" i="3"/>
  <c r="J711" i="3"/>
  <c r="AD711" i="3" s="1"/>
  <c r="M711" i="3"/>
  <c r="N711" i="3" s="1"/>
  <c r="L711" i="3" l="1"/>
  <c r="V711" i="3"/>
  <c r="W711" i="3" s="1"/>
  <c r="A712" i="3"/>
  <c r="B712" i="3" s="1"/>
  <c r="AC712" i="3" l="1"/>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AD712" i="3" s="1"/>
  <c r="M712" i="3"/>
  <c r="N712" i="3" s="1"/>
  <c r="W712" i="3" l="1"/>
  <c r="L712" i="3"/>
  <c r="Z713" i="3"/>
  <c r="P713" i="3"/>
  <c r="Q713" i="3" s="1"/>
  <c r="R713" i="3" s="1"/>
  <c r="S713" i="3" s="1"/>
  <c r="AC713" i="3"/>
  <c r="AA713" i="3"/>
  <c r="T713" i="3" l="1"/>
  <c r="AH713" i="3" s="1"/>
  <c r="U712" i="3"/>
  <c r="Y711" i="3"/>
  <c r="D713" i="3" l="1"/>
  <c r="AG713" i="3"/>
  <c r="E713" i="3"/>
  <c r="H713" i="3" s="1"/>
  <c r="F713" i="3" l="1"/>
  <c r="G713" i="3"/>
  <c r="M713" i="3" s="1"/>
  <c r="N713" i="3" s="1"/>
  <c r="K713" i="3"/>
  <c r="AE713" i="3" s="1"/>
  <c r="I713" i="3" l="1"/>
  <c r="J713" i="3"/>
  <c r="V713" i="3"/>
  <c r="A714" i="3"/>
  <c r="B714" i="3" s="1"/>
  <c r="L713" i="3" l="1"/>
  <c r="U713" i="3" s="1"/>
  <c r="AD713" i="3"/>
  <c r="W713" i="3"/>
  <c r="AA714" i="3"/>
  <c r="P714" i="3"/>
  <c r="Q714" i="3" s="1"/>
  <c r="R714" i="3" s="1"/>
  <c r="S714" i="3" s="1"/>
  <c r="Z714" i="3"/>
  <c r="AC714" i="3"/>
  <c r="Y712" i="3" l="1"/>
  <c r="T714" i="3"/>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<sst xmlns="http://schemas.openxmlformats.org/spreadsheetml/2006/main" count="1735" uniqueCount="576">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</sst>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-1182</c:v>
                </c:pt>
                <c:pt idx="3">
                  <c:v>-1242</c:v>
                </c:pt>
                <c:pt idx="4">
                  <c:v>-2252</c:v>
                </c:pt>
                <c:pt idx="5">
                  <c:v>-2302</c:v>
                </c:pt>
                <c:pt idx="6">
                  <c:v>-2302</c:v>
                </c:pt>
                <c:pt idx="7">
                  <c:v>-2302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-2042</c:v>
                </c:pt>
                <c:pt idx="1">
                  <c:v>-2232</c:v>
                </c:pt>
                <c:pt idx="2">
                  <c:v>-2312</c:v>
                </c:pt>
                <c:pt idx="3">
                  <c:v>-2252</c:v>
                </c:pt>
                <c:pt idx="4">
                  <c:v>-2042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-1182</c:v>
                </c:pt>
                <c:pt idx="3">
                  <c:v>-1242</c:v>
                </c:pt>
                <c:pt idx="4">
                  <c:v>-2252</c:v>
                </c:pt>
                <c:pt idx="5">
                  <c:v>-2302</c:v>
                </c:pt>
                <c:pt idx="6">
                  <c:v>-2302</c:v>
                </c:pt>
                <c:pt idx="7">
                  <c:v>-2302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-2042</c:v>
                </c:pt>
                <c:pt idx="1">
                  <c:v>-2232</c:v>
                </c:pt>
                <c:pt idx="2">
                  <c:v>-2312</c:v>
                </c:pt>
                <c:pt idx="3">
                  <c:v>-2252</c:v>
                </c:pt>
                <c:pt idx="4">
                  <c:v>-2042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-1438.1219698624154</c:v>
                </c:pt>
                <c:pt idx="1">
                  <c:v>-1357.7463384615385</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190.07370541917493</c:v>
                </c:pt>
                <c:pt idx="2">
                  <c:v>190.07370541917493</c:v>
                </c:pt>
                <c:pt idx="3">
                  <c:v>0</c:v>
                </c:pt>
              </c:numCache>
            </c:numRef>
          </c:xVal>
          <c:yVal>
            <c:numRef>
              <c:f>Stabilito!$C$151:$C$154</c:f>
              <c:numCache>
                <c:formatCode>0</c:formatCode>
                <c:ptCount val="4"/>
                <c:pt idx="0">
                  <c:v>-1655.7761854378614</c:v>
                </c:pt>
                <c:pt idx="1">
                  <c:v>-1655.7761854378614</c:v>
                </c:pt>
                <c:pt idx="2">
                  <c:v>-1655.7761854378614</c:v>
                </c:pt>
                <c:pt idx="3">
                  <c:v>-1655.7761854378614</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157</c:v>
                </c:pt>
                <c:pt idx="2">
                  <c:v>157</c:v>
                </c:pt>
                <c:pt idx="3">
                  <c:v>52</c:v>
                </c:pt>
                <c:pt idx="4">
                  <c:v>52</c:v>
                </c:pt>
              </c:numCache>
            </c:numRef>
          </c:xVal>
          <c:yVal>
            <c:numRef>
              <c:f>Stabilito!$C$158:$C$162</c:f>
              <c:numCache>
                <c:formatCode>0</c:formatCode>
                <c:ptCount val="5"/>
                <c:pt idx="0">
                  <c:v>-1012</c:v>
                </c:pt>
                <c:pt idx="1">
                  <c:v>-1132</c:v>
                </c:pt>
                <c:pt idx="2">
                  <c:v>-1212</c:v>
                </c:pt>
                <c:pt idx="3">
                  <c:v>-1182</c:v>
                </c:pt>
                <c:pt idx="4">
                  <c:v>-1012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-157</c:v>
                </c:pt>
                <c:pt idx="2">
                  <c:v>-157</c:v>
                </c:pt>
                <c:pt idx="3">
                  <c:v>-52</c:v>
                </c:pt>
                <c:pt idx="4">
                  <c:v>-52</c:v>
                </c:pt>
              </c:numCache>
            </c:numRef>
          </c:xVal>
          <c:yVal>
            <c:numRef>
              <c:f>Stabilito!$C$158:$C$162</c:f>
              <c:numCache>
                <c:formatCode>0</c:formatCode>
                <c:ptCount val="5"/>
                <c:pt idx="0">
                  <c:v>-1012</c:v>
                </c:pt>
                <c:pt idx="1">
                  <c:v>-1132</c:v>
                </c:pt>
                <c:pt idx="2">
                  <c:v>-1212</c:v>
                </c:pt>
                <c:pt idx="3">
                  <c:v>-1182</c:v>
                </c:pt>
                <c:pt idx="4">
                  <c:v>-1012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52</c:v>
                </c:pt>
                <c:pt idx="2">
                  <c:v>52</c:v>
                </c:pt>
                <c:pt idx="3">
                  <c:v>52</c:v>
                </c:pt>
                <c:pt idx="4">
                  <c:v>52</c:v>
                </c:pt>
              </c:numCache>
            </c:numRef>
          </c:xVal>
          <c:yVal>
            <c:numRef>
              <c:f>Stabilito!$C$163:$C$167</c:f>
              <c:numCache>
                <c:formatCode>0</c:formatCode>
                <c:ptCount val="5"/>
                <c:pt idx="0">
                  <c:v>-2042</c:v>
                </c:pt>
                <c:pt idx="1">
                  <c:v>-2042</c:v>
                </c:pt>
                <c:pt idx="2">
                  <c:v>-2252</c:v>
                </c:pt>
                <c:pt idx="3">
                  <c:v>-2252</c:v>
                </c:pt>
                <c:pt idx="4">
                  <c:v>-2042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-52</c:v>
                </c:pt>
                <c:pt idx="2">
                  <c:v>-52</c:v>
                </c:pt>
                <c:pt idx="3">
                  <c:v>-52</c:v>
                </c:pt>
                <c:pt idx="4">
                  <c:v>-52</c:v>
                </c:pt>
              </c:numCache>
            </c:numRef>
          </c:xVal>
          <c:yVal>
            <c:numRef>
              <c:f>Stabilito!$C$163:$C$167</c:f>
              <c:numCache>
                <c:formatCode>0</c:formatCode>
                <c:ptCount val="5"/>
                <c:pt idx="0">
                  <c:v>-2042</c:v>
                </c:pt>
                <c:pt idx="1">
                  <c:v>-2042</c:v>
                </c:pt>
                <c:pt idx="2">
                  <c:v>-2252</c:v>
                </c:pt>
                <c:pt idx="3">
                  <c:v>-2252</c:v>
                </c:pt>
                <c:pt idx="4">
                  <c:v>-2042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767.33333333333337</c:v>
                </c:pt>
                <c:pt idx="1">
                  <c:v>-767.33333333333337</c:v>
                </c:pt>
              </c:numCache>
            </c:numRef>
          </c:xVal>
          <c:yVal>
            <c:numRef>
              <c:f>Stabilito!$C$168:$C$169</c:f>
              <c:numCache>
                <c:formatCode>0</c:formatCode>
                <c:ptCount val="2"/>
                <c:pt idx="0">
                  <c:v>-2335.12</c:v>
                </c:pt>
                <c:pt idx="1">
                  <c:v>-2335.12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-1814</c:v>
                </c:pt>
                <c:pt idx="1">
                  <c:v>-1814</c:v>
                </c:pt>
                <c:pt idx="2">
                  <c:v>-2302</c:v>
                </c:pt>
                <c:pt idx="3">
                  <c:v>-2302</c:v>
                </c:pt>
                <c:pt idx="4">
                  <c:v>-1814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-2388.7333333333331</c:v>
                </c:pt>
                <c:pt idx="1">
                  <c:v>-2388.7333333333331</c:v>
                </c:pt>
                <c:pt idx="2">
                  <c:v>-2388.7333333333331</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-273.73333333333335</c:v>
                </c:pt>
                <c:pt idx="1">
                  <c:v>-273.73333333333335</c:v>
                </c:pt>
                <c:pt idx="2">
                  <c:v>-273.73333333333335</c:v>
                </c:pt>
              </c:numCache>
            </c:numRef>
          </c:xVal>
          <c:yVal>
            <c:numRef>
              <c:f>Stabilito!$C$143:$C$145</c:f>
              <c:numCache>
                <c:formatCode>0</c:formatCode>
                <c:ptCount val="3"/>
                <c:pt idx="0">
                  <c:v>-2042</c:v>
                </c:pt>
                <c:pt idx="1">
                  <c:v>-2137</c:v>
                </c:pt>
                <c:pt idx="2">
                  <c:v>-2232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-312.10000000000002</c:v>
                </c:pt>
                <c:pt idx="1">
                  <c:v>-312.10000000000002</c:v>
                </c:pt>
                <c:pt idx="2">
                  <c:v>-312.10000000000002</c:v>
                </c:pt>
              </c:numCache>
            </c:numRef>
          </c:xVal>
          <c:yVal>
            <c:numRef>
              <c:f>Stabilito!$C$146:$C$148</c:f>
              <c:numCache>
                <c:formatCode>0</c:formatCode>
                <c:ptCount val="3"/>
                <c:pt idx="0">
                  <c:v>-2232</c:v>
                </c:pt>
                <c:pt idx="1">
                  <c:v>-2272</c:v>
                </c:pt>
                <c:pt idx="2">
                  <c:v>-2312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312.10000000000002</c:v>
                </c:pt>
                <c:pt idx="1">
                  <c:v>312.10000000000002</c:v>
                </c:pt>
                <c:pt idx="2">
                  <c:v>312.10000000000002</c:v>
                </c:pt>
              </c:numCache>
            </c:numRef>
          </c:xVal>
          <c:yVal>
            <c:numRef>
              <c:f>Stabilito!$C$140:$C$142</c:f>
              <c:numCache>
                <c:formatCode>0</c:formatCode>
                <c:ptCount val="3"/>
                <c:pt idx="0">
                  <c:v>-2042</c:v>
                </c:pt>
                <c:pt idx="1">
                  <c:v>-2147</c:v>
                </c:pt>
                <c:pt idx="2">
                  <c:v>-2252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-312.10000000000002</c:v>
                </c:pt>
                <c:pt idx="1">
                  <c:v>-312.10000000000002</c:v>
                </c:pt>
                <c:pt idx="2">
                  <c:v>-312.10000000000002</c:v>
                </c:pt>
              </c:numCache>
            </c:numRef>
          </c:xVal>
          <c:yVal>
            <c:numRef>
              <c:f>Stabilito!$C$155:$C$157</c:f>
              <c:numCache>
                <c:formatCode>0</c:formatCode>
                <c:ptCount val="3"/>
                <c:pt idx="0">
                  <c:v>-1397.9341541619769</c:v>
                </c:pt>
                <c:pt idx="1">
                  <c:v>-1526.8551697999192</c:v>
                </c:pt>
                <c:pt idx="2">
                  <c:v>-1655.7761854378614</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2.3220663115038298</c:v>
                </c:pt>
                <c:pt idx="1">
                  <c:v>2.3220663115038298</c:v>
                </c:pt>
                <c:pt idx="2">
                  <c:v>3.1795619747437232</c:v>
                </c:pt>
                <c:pt idx="3">
                  <c:v>3.1795619747437232</c:v>
                </c:pt>
              </c:numCache>
            </c:numRef>
          </c:xVal>
          <c:yVal>
            <c:numRef>
              <c:f>Stabilito!$C$190:$C$193</c:f>
              <c:numCache>
                <c:formatCode>0.00</c:formatCode>
                <c:ptCount val="4"/>
                <c:pt idx="0">
                  <c:v>30.417312172635921</c:v>
                </c:pt>
                <c:pt idx="1">
                  <c:v>30.417312172635921</c:v>
                </c:pt>
                <c:pt idx="2">
                  <c:v>30.417312172635921</c:v>
                </c:pt>
                <c:pt idx="3">
                  <c:v>30.417312172635921</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3.1795619747437232</c:v>
                </c:pt>
                <c:pt idx="1">
                  <c:v>2.3220663115038298</c:v>
                </c:pt>
              </c:numCache>
            </c:numRef>
          </c:xVal>
          <c:yVal>
            <c:numRef>
              <c:f>Stabilito!$C$193:$C$194</c:f>
              <c:numCache>
                <c:formatCode>0.00</c:formatCode>
                <c:ptCount val="2"/>
                <c:pt idx="0">
                  <c:v>30.417312172635921</c:v>
                </c:pt>
                <c:pt idx="1">
                  <c:v>30.417312172635921</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2.12</c:v>
                </c:pt>
                <c:pt idx="1">
                  <c:v>2.9</c:v>
                </c:pt>
              </c:numCache>
            </c:numRef>
          </c:xVal>
          <c:yVal>
            <c:numRef>
              <c:f>Stabilito!$V$31:$V$32</c:f>
              <c:numCache>
                <c:formatCode>General</c:formatCode>
                <c:ptCount val="2"/>
                <c:pt idx="0">
                  <c:v>24.960999999999999</c:v>
                </c:pt>
                <c:pt idx="1">
                  <c:v>24.960999999999999</c:v>
                </c:pt>
              </c:numCache>
            </c:numRef>
          </c:yVal>
          <c:smooth val="0"/>
          <c:extLst>
            <c:ext xmlns:c16="http://schemas.microsoft.com/office/drawing/2014/chart" uri="{C3380CC4-5D6E-409C-BE32-E72D297353CC}">
              <c16:uniqueId val="{00000000-3ED3-4439-B93A-D35DD3C53364}"/>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1333.95312309112</c:v>
                </c:pt>
              </c:numCache>
            </c:numRef>
          </c:xVal>
          <c:yVal>
            <c:numRef>
              <c:f>Trajecto!$C$121</c:f>
              <c:numCache>
                <c:formatCode>0</c:formatCode>
                <c:ptCount val="1"/>
                <c:pt idx="0">
                  <c:v>1333.95312309112</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7.3019709156752537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30.252352952879072</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66.187856830281902</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107.80796459614531</c:v>
                </c:pt>
                <c:pt idx="401">
                  <c:v>#N/A</c:v>
                </c:pt>
                <c:pt idx="402">
                  <c:v>#N/A</c:v>
                </c:pt>
                <c:pt idx="403">
                  <c:v>#N/A</c:v>
                </c:pt>
                <c:pt idx="404">
                  <c:v>#N/A</c:v>
                </c:pt>
                <c:pt idx="405">
                  <c:v>#N/A</c:v>
                </c:pt>
                <c:pt idx="406">
                  <c:v>#N/A</c:v>
                </c:pt>
                <c:pt idx="407">
                  <c:v>#N/A</c:v>
                </c:pt>
                <c:pt idx="408">
                  <c:v>#N/A</c:v>
                </c:pt>
                <c:pt idx="409">
                  <c:v>#N/A</c:v>
                </c:pt>
                <c:pt idx="410">
                  <c:v>146.83970677029217</c:v>
                </c:pt>
                <c:pt idx="411">
                  <c:v>#N/A</c:v>
                </c:pt>
                <c:pt idx="412">
                  <c:v>#N/A</c:v>
                </c:pt>
                <c:pt idx="413">
                  <c:v>#N/A</c:v>
                </c:pt>
                <c:pt idx="414">
                  <c:v>#N/A</c:v>
                </c:pt>
                <c:pt idx="415">
                  <c:v>#N/A</c:v>
                </c:pt>
                <c:pt idx="416">
                  <c:v>#N/A</c:v>
                </c:pt>
                <c:pt idx="417">
                  <c:v>#N/A</c:v>
                </c:pt>
                <c:pt idx="418">
                  <c:v>#N/A</c:v>
                </c:pt>
                <c:pt idx="419">
                  <c:v>#N/A</c:v>
                </c:pt>
                <c:pt idx="420">
                  <c:v>183.31681335643205</c:v>
                </c:pt>
                <c:pt idx="421">
                  <c:v>#N/A</c:v>
                </c:pt>
                <c:pt idx="422">
                  <c:v>#N/A</c:v>
                </c:pt>
                <c:pt idx="423">
                  <c:v>#N/A</c:v>
                </c:pt>
                <c:pt idx="424">
                  <c:v>#N/A</c:v>
                </c:pt>
                <c:pt idx="425">
                  <c:v>#N/A</c:v>
                </c:pt>
                <c:pt idx="426">
                  <c:v>#N/A</c:v>
                </c:pt>
                <c:pt idx="427">
                  <c:v>#N/A</c:v>
                </c:pt>
                <c:pt idx="428">
                  <c:v>#N/A</c:v>
                </c:pt>
                <c:pt idx="429">
                  <c:v>#N/A</c:v>
                </c:pt>
                <c:pt idx="430">
                  <c:v>217.72216072415472</c:v>
                </c:pt>
                <c:pt idx="431">
                  <c:v>#N/A</c:v>
                </c:pt>
                <c:pt idx="432">
                  <c:v>#N/A</c:v>
                </c:pt>
                <c:pt idx="433">
                  <c:v>#N/A</c:v>
                </c:pt>
                <c:pt idx="434">
                  <c:v>#N/A</c:v>
                </c:pt>
                <c:pt idx="435">
                  <c:v>#N/A</c:v>
                </c:pt>
                <c:pt idx="436">
                  <c:v>#N/A</c:v>
                </c:pt>
                <c:pt idx="437">
                  <c:v>#N/A</c:v>
                </c:pt>
                <c:pt idx="438">
                  <c:v>#N/A</c:v>
                </c:pt>
                <c:pt idx="439">
                  <c:v>#N/A</c:v>
                </c:pt>
                <c:pt idx="440">
                  <c:v>250.43086672899918</c:v>
                </c:pt>
                <c:pt idx="441">
                  <c:v>#N/A</c:v>
                </c:pt>
                <c:pt idx="442">
                  <c:v>#N/A</c:v>
                </c:pt>
                <c:pt idx="443">
                  <c:v>#N/A</c:v>
                </c:pt>
                <c:pt idx="444">
                  <c:v>#N/A</c:v>
                </c:pt>
                <c:pt idx="445">
                  <c:v>#N/A</c:v>
                </c:pt>
                <c:pt idx="446">
                  <c:v>#N/A</c:v>
                </c:pt>
                <c:pt idx="447">
                  <c:v>#N/A</c:v>
                </c:pt>
                <c:pt idx="448">
                  <c:v>#N/A</c:v>
                </c:pt>
                <c:pt idx="449">
                  <c:v>#N/A</c:v>
                </c:pt>
                <c:pt idx="450">
                  <c:v>281.74177468587237</c:v>
                </c:pt>
                <c:pt idx="451">
                  <c:v>#N/A</c:v>
                </c:pt>
                <c:pt idx="452">
                  <c:v>#N/A</c:v>
                </c:pt>
                <c:pt idx="453">
                  <c:v>#N/A</c:v>
                </c:pt>
                <c:pt idx="454">
                  <c:v>#N/A</c:v>
                </c:pt>
                <c:pt idx="455">
                  <c:v>#N/A</c:v>
                </c:pt>
                <c:pt idx="456">
                  <c:v>#N/A</c:v>
                </c:pt>
                <c:pt idx="457">
                  <c:v>#N/A</c:v>
                </c:pt>
                <c:pt idx="458">
                  <c:v>#N/A</c:v>
                </c:pt>
                <c:pt idx="459">
                  <c:v>#N/A</c:v>
                </c:pt>
                <c:pt idx="460">
                  <c:v>311.89818890506439</c:v>
                </c:pt>
                <c:pt idx="461">
                  <c:v>#N/A</c:v>
                </c:pt>
                <c:pt idx="462">
                  <c:v>#N/A</c:v>
                </c:pt>
                <c:pt idx="463">
                  <c:v>#N/A</c:v>
                </c:pt>
                <c:pt idx="464">
                  <c:v>#N/A</c:v>
                </c:pt>
                <c:pt idx="465">
                  <c:v>#N/A</c:v>
                </c:pt>
                <c:pt idx="466">
                  <c:v>#N/A</c:v>
                </c:pt>
                <c:pt idx="467">
                  <c:v>#N/A</c:v>
                </c:pt>
                <c:pt idx="468">
                  <c:v>#N/A</c:v>
                </c:pt>
                <c:pt idx="469">
                  <c:v>#N/A</c:v>
                </c:pt>
                <c:pt idx="470">
                  <c:v>341.10188649422287</c:v>
                </c:pt>
                <c:pt idx="471">
                  <c:v>#N/A</c:v>
                </c:pt>
                <c:pt idx="472">
                  <c:v>#N/A</c:v>
                </c:pt>
                <c:pt idx="473">
                  <c:v>#N/A</c:v>
                </c:pt>
                <c:pt idx="474">
                  <c:v>#N/A</c:v>
                </c:pt>
                <c:pt idx="475">
                  <c:v>#N/A</c:v>
                </c:pt>
                <c:pt idx="476">
                  <c:v>#N/A</c:v>
                </c:pt>
                <c:pt idx="477">
                  <c:v>#N/A</c:v>
                </c:pt>
                <c:pt idx="478">
                  <c:v>#N/A</c:v>
                </c:pt>
                <c:pt idx="479">
                  <c:v>#N/A</c:v>
                </c:pt>
                <c:pt idx="480">
                  <c:v>369.52265626871849</c:v>
                </c:pt>
                <c:pt idx="481">
                  <c:v>#N/A</c:v>
                </c:pt>
                <c:pt idx="482">
                  <c:v>#N/A</c:v>
                </c:pt>
                <c:pt idx="483">
                  <c:v>#N/A</c:v>
                </c:pt>
                <c:pt idx="484">
                  <c:v>#N/A</c:v>
                </c:pt>
                <c:pt idx="485">
                  <c:v>#N/A</c:v>
                </c:pt>
                <c:pt idx="486">
                  <c:v>#N/A</c:v>
                </c:pt>
                <c:pt idx="487">
                  <c:v>#N/A</c:v>
                </c:pt>
                <c:pt idx="488">
                  <c:v>#N/A</c:v>
                </c:pt>
                <c:pt idx="489">
                  <c:v>#N/A</c:v>
                </c:pt>
                <c:pt idx="490">
                  <c:v>397.30456624291389</c:v>
                </c:pt>
                <c:pt idx="491">
                  <c:v>#N/A</c:v>
                </c:pt>
                <c:pt idx="492">
                  <c:v>#N/A</c:v>
                </c:pt>
                <c:pt idx="493">
                  <c:v>#N/A</c:v>
                </c:pt>
                <c:pt idx="494">
                  <c:v>#N/A</c:v>
                </c:pt>
                <c:pt idx="495">
                  <c:v>#N/A</c:v>
                </c:pt>
                <c:pt idx="496">
                  <c:v>#N/A</c:v>
                </c:pt>
                <c:pt idx="497">
                  <c:v>#N/A</c:v>
                </c:pt>
                <c:pt idx="498">
                  <c:v>#N/A</c:v>
                </c:pt>
                <c:pt idx="499">
                  <c:v>#N/A</c:v>
                </c:pt>
                <c:pt idx="500">
                  <c:v>424.56939998600996</c:v>
                </c:pt>
                <c:pt idx="501">
                  <c:v>#N/A</c:v>
                </c:pt>
                <c:pt idx="502">
                  <c:v>#N/A</c:v>
                </c:pt>
                <c:pt idx="503">
                  <c:v>#N/A</c:v>
                </c:pt>
                <c:pt idx="504">
                  <c:v>#N/A</c:v>
                </c:pt>
                <c:pt idx="505">
                  <c:v>#N/A</c:v>
                </c:pt>
                <c:pt idx="506">
                  <c:v>#N/A</c:v>
                </c:pt>
                <c:pt idx="507">
                  <c:v>#N/A</c:v>
                </c:pt>
                <c:pt idx="508">
                  <c:v>#N/A</c:v>
                </c:pt>
                <c:pt idx="509">
                  <c:v>#N/A</c:v>
                </c:pt>
                <c:pt idx="510">
                  <c:v>451.4169731125204</c:v>
                </c:pt>
                <c:pt idx="511">
                  <c:v>#N/A</c:v>
                </c:pt>
                <c:pt idx="512">
                  <c:v>#N/A</c:v>
                </c:pt>
                <c:pt idx="513">
                  <c:v>#N/A</c:v>
                </c:pt>
                <c:pt idx="514">
                  <c:v>#N/A</c:v>
                </c:pt>
                <c:pt idx="515">
                  <c:v>#N/A</c:v>
                </c:pt>
                <c:pt idx="516">
                  <c:v>#N/A</c:v>
                </c:pt>
                <c:pt idx="517">
                  <c:v>#N/A</c:v>
                </c:pt>
                <c:pt idx="518">
                  <c:v>#N/A</c:v>
                </c:pt>
                <c:pt idx="519">
                  <c:v>#N/A</c:v>
                </c:pt>
                <c:pt idx="520">
                  <c:v>477.92143941253414</c:v>
                </c:pt>
                <c:pt idx="521">
                  <c:v>#N/A</c:v>
                </c:pt>
                <c:pt idx="522">
                  <c:v>#N/A</c:v>
                </c:pt>
                <c:pt idx="523">
                  <c:v>#N/A</c:v>
                </c:pt>
                <c:pt idx="524">
                  <c:v>#N/A</c:v>
                </c:pt>
                <c:pt idx="525">
                  <c:v>#N/A</c:v>
                </c:pt>
                <c:pt idx="526">
                  <c:v>#N/A</c:v>
                </c:pt>
                <c:pt idx="527">
                  <c:v>#N/A</c:v>
                </c:pt>
                <c:pt idx="528">
                  <c:v>#N/A</c:v>
                </c:pt>
                <c:pt idx="529">
                  <c:v>#N/A</c:v>
                </c:pt>
                <c:pt idx="530">
                  <c:v>504.12374523002273</c:v>
                </c:pt>
                <c:pt idx="531">
                  <c:v>#N/A</c:v>
                </c:pt>
                <c:pt idx="532">
                  <c:v>#N/A</c:v>
                </c:pt>
                <c:pt idx="533">
                  <c:v>#N/A</c:v>
                </c:pt>
                <c:pt idx="534">
                  <c:v>#N/A</c:v>
                </c:pt>
                <c:pt idx="535">
                  <c:v>#N/A</c:v>
                </c:pt>
                <c:pt idx="536">
                  <c:v>#N/A</c:v>
                </c:pt>
                <c:pt idx="537">
                  <c:v>#N/A</c:v>
                </c:pt>
                <c:pt idx="538">
                  <c:v>#N/A</c:v>
                </c:pt>
                <c:pt idx="539">
                  <c:v>#N/A</c:v>
                </c:pt>
                <c:pt idx="540">
                  <c:v>530.02563281698679</c:v>
                </c:pt>
                <c:pt idx="541">
                  <c:v>#N/A</c:v>
                </c:pt>
                <c:pt idx="542">
                  <c:v>#N/A</c:v>
                </c:pt>
                <c:pt idx="543">
                  <c:v>#N/A</c:v>
                </c:pt>
                <c:pt idx="544">
                  <c:v>#N/A</c:v>
                </c:pt>
                <c:pt idx="545">
                  <c:v>#N/A</c:v>
                </c:pt>
                <c:pt idx="546">
                  <c:v>#N/A</c:v>
                </c:pt>
                <c:pt idx="547">
                  <c:v>#N/A</c:v>
                </c:pt>
                <c:pt idx="548">
                  <c:v>#N/A</c:v>
                </c:pt>
                <c:pt idx="549">
                  <c:v>#N/A</c:v>
                </c:pt>
                <c:pt idx="550">
                  <c:v>555.59356624221289</c:v>
                </c:pt>
                <c:pt idx="551">
                  <c:v>#N/A</c:v>
                </c:pt>
                <c:pt idx="552">
                  <c:v>#N/A</c:v>
                </c:pt>
                <c:pt idx="553">
                  <c:v>#N/A</c:v>
                </c:pt>
                <c:pt idx="554">
                  <c:v>#N/A</c:v>
                </c:pt>
                <c:pt idx="555">
                  <c:v>#N/A</c:v>
                </c:pt>
                <c:pt idx="556">
                  <c:v>#N/A</c:v>
                </c:pt>
                <c:pt idx="557">
                  <c:v>#N/A</c:v>
                </c:pt>
                <c:pt idx="558">
                  <c:v>#N/A</c:v>
                </c:pt>
                <c:pt idx="559">
                  <c:v>#N/A</c:v>
                </c:pt>
                <c:pt idx="560">
                  <c:v>580.77108580083438</c:v>
                </c:pt>
                <c:pt idx="561">
                  <c:v>#N/A</c:v>
                </c:pt>
                <c:pt idx="562">
                  <c:v>#N/A</c:v>
                </c:pt>
                <c:pt idx="563">
                  <c:v>#N/A</c:v>
                </c:pt>
                <c:pt idx="564">
                  <c:v>#N/A</c:v>
                </c:pt>
                <c:pt idx="565">
                  <c:v>#N/A</c:v>
                </c:pt>
                <c:pt idx="566">
                  <c:v>#N/A</c:v>
                </c:pt>
                <c:pt idx="567">
                  <c:v>#N/A</c:v>
                </c:pt>
                <c:pt idx="568">
                  <c:v>#N/A</c:v>
                </c:pt>
                <c:pt idx="569">
                  <c:v>#N/A</c:v>
                </c:pt>
                <c:pt idx="570">
                  <c:v>605.49087109799473</c:v>
                </c:pt>
                <c:pt idx="571">
                  <c:v>#N/A</c:v>
                </c:pt>
                <c:pt idx="572">
                  <c:v>#N/A</c:v>
                </c:pt>
                <c:pt idx="573">
                  <c:v>#N/A</c:v>
                </c:pt>
                <c:pt idx="574">
                  <c:v>#N/A</c:v>
                </c:pt>
                <c:pt idx="575">
                  <c:v>#N/A</c:v>
                </c:pt>
                <c:pt idx="576">
                  <c:v>#N/A</c:v>
                </c:pt>
                <c:pt idx="577">
                  <c:v>#N/A</c:v>
                </c:pt>
                <c:pt idx="578">
                  <c:v>#N/A</c:v>
                </c:pt>
                <c:pt idx="579">
                  <c:v>#N/A</c:v>
                </c:pt>
                <c:pt idx="580">
                  <c:v>629.68282365466632</c:v>
                </c:pt>
                <c:pt idx="581">
                  <c:v>#N/A</c:v>
                </c:pt>
                <c:pt idx="582">
                  <c:v>#N/A</c:v>
                </c:pt>
                <c:pt idx="583">
                  <c:v>#N/A</c:v>
                </c:pt>
                <c:pt idx="584">
                  <c:v>#N/A</c:v>
                </c:pt>
                <c:pt idx="585">
                  <c:v>#N/A</c:v>
                </c:pt>
                <c:pt idx="586">
                  <c:v>#N/A</c:v>
                </c:pt>
                <c:pt idx="587">
                  <c:v>#N/A</c:v>
                </c:pt>
                <c:pt idx="588">
                  <c:v>#N/A</c:v>
                </c:pt>
                <c:pt idx="589">
                  <c:v>#N/A</c:v>
                </c:pt>
                <c:pt idx="590">
                  <c:v>653.27894902642754</c:v>
                </c:pt>
                <c:pt idx="591">
                  <c:v>#N/A</c:v>
                </c:pt>
                <c:pt idx="592">
                  <c:v>#N/A</c:v>
                </c:pt>
                <c:pt idx="593">
                  <c:v>#N/A</c:v>
                </c:pt>
                <c:pt idx="594">
                  <c:v>#N/A</c:v>
                </c:pt>
                <c:pt idx="595">
                  <c:v>#N/A</c:v>
                </c:pt>
                <c:pt idx="596">
                  <c:v>#N/A</c:v>
                </c:pt>
                <c:pt idx="597">
                  <c:v>#N/A</c:v>
                </c:pt>
                <c:pt idx="598">
                  <c:v>#N/A</c:v>
                </c:pt>
                <c:pt idx="599">
                  <c:v>#N/A</c:v>
                </c:pt>
                <c:pt idx="600">
                  <c:v>676.21632576468858</c:v>
                </c:pt>
                <c:pt idx="601">
                  <c:v>#N/A</c:v>
                </c:pt>
                <c:pt idx="602">
                  <c:v>#N/A</c:v>
                </c:pt>
                <c:pt idx="603">
                  <c:v>#N/A</c:v>
                </c:pt>
                <c:pt idx="604">
                  <c:v>#N/A</c:v>
                </c:pt>
                <c:pt idx="605">
                  <c:v>#N/A</c:v>
                </c:pt>
                <c:pt idx="606">
                  <c:v>#N/A</c:v>
                </c:pt>
                <c:pt idx="607">
                  <c:v>#N/A</c:v>
                </c:pt>
                <c:pt idx="608">
                  <c:v>#N/A</c:v>
                </c:pt>
                <c:pt idx="609">
                  <c:v>#N/A</c:v>
                </c:pt>
                <c:pt idx="610">
                  <c:v>698.43893995957126</c:v>
                </c:pt>
                <c:pt idx="611">
                  <c:v>#N/A</c:v>
                </c:pt>
                <c:pt idx="612">
                  <c:v>#N/A</c:v>
                </c:pt>
                <c:pt idx="613">
                  <c:v>#N/A</c:v>
                </c:pt>
                <c:pt idx="614">
                  <c:v>#N/A</c:v>
                </c:pt>
                <c:pt idx="615">
                  <c:v>#N/A</c:v>
                </c:pt>
                <c:pt idx="616">
                  <c:v>#N/A</c:v>
                </c:pt>
                <c:pt idx="617">
                  <c:v>#N/A</c:v>
                </c:pt>
                <c:pt idx="618">
                  <c:v>#N/A</c:v>
                </c:pt>
                <c:pt idx="619">
                  <c:v>#N/A</c:v>
                </c:pt>
                <c:pt idx="620">
                  <c:v>719.89878766639811</c:v>
                </c:pt>
                <c:pt idx="621">
                  <c:v>#N/A</c:v>
                </c:pt>
                <c:pt idx="622">
                  <c:v>#N/A</c:v>
                </c:pt>
                <c:pt idx="623">
                  <c:v>#N/A</c:v>
                </c:pt>
                <c:pt idx="624">
                  <c:v>#N/A</c:v>
                </c:pt>
                <c:pt idx="625">
                  <c:v>#N/A</c:v>
                </c:pt>
                <c:pt idx="626">
                  <c:v>#N/A</c:v>
                </c:pt>
                <c:pt idx="627">
                  <c:v>#N/A</c:v>
                </c:pt>
                <c:pt idx="628">
                  <c:v>#N/A</c:v>
                </c:pt>
                <c:pt idx="629">
                  <c:v>#N/A</c:v>
                </c:pt>
                <c:pt idx="630">
                  <c:v>740.55645886856564</c:v>
                </c:pt>
                <c:pt idx="631">
                  <c:v>#N/A</c:v>
                </c:pt>
                <c:pt idx="632">
                  <c:v>#N/A</c:v>
                </c:pt>
                <c:pt idx="633">
                  <c:v>#N/A</c:v>
                </c:pt>
                <c:pt idx="634">
                  <c:v>#N/A</c:v>
                </c:pt>
                <c:pt idx="635">
                  <c:v>#N/A</c:v>
                </c:pt>
                <c:pt idx="636">
                  <c:v>#N/A</c:v>
                </c:pt>
                <c:pt idx="637">
                  <c:v>#N/A</c:v>
                </c:pt>
                <c:pt idx="638">
                  <c:v>#N/A</c:v>
                </c:pt>
                <c:pt idx="639">
                  <c:v>#N/A</c:v>
                </c:pt>
                <c:pt idx="640">
                  <c:v>760.38132978942622</c:v>
                </c:pt>
                <c:pt idx="641">
                  <c:v>#N/A</c:v>
                </c:pt>
                <c:pt idx="642">
                  <c:v>#N/A</c:v>
                </c:pt>
                <c:pt idx="643">
                  <c:v>#N/A</c:v>
                </c:pt>
                <c:pt idx="644">
                  <c:v>#N/A</c:v>
                </c:pt>
                <c:pt idx="645">
                  <c:v>#N/A</c:v>
                </c:pt>
                <c:pt idx="646">
                  <c:v>#N/A</c:v>
                </c:pt>
                <c:pt idx="647">
                  <c:v>#N/A</c:v>
                </c:pt>
                <c:pt idx="648">
                  <c:v>#N/A</c:v>
                </c:pt>
                <c:pt idx="649">
                  <c:v>#N/A</c:v>
                </c:pt>
                <c:pt idx="650">
                  <c:v>779.3514506311476</c:v>
                </c:pt>
                <c:pt idx="651">
                  <c:v>#N/A</c:v>
                </c:pt>
                <c:pt idx="652">
                  <c:v>#N/A</c:v>
                </c:pt>
                <c:pt idx="653">
                  <c:v>#N/A</c:v>
                </c:pt>
                <c:pt idx="654">
                  <c:v>#N/A</c:v>
                </c:pt>
                <c:pt idx="655">
                  <c:v>#N/A</c:v>
                </c:pt>
                <c:pt idx="656">
                  <c:v>#N/A</c:v>
                </c:pt>
                <c:pt idx="657">
                  <c:v>#N/A</c:v>
                </c:pt>
                <c:pt idx="658">
                  <c:v>#N/A</c:v>
                </c:pt>
                <c:pt idx="659">
                  <c:v>#N/A</c:v>
                </c:pt>
                <c:pt idx="660">
                  <c:v>797.45319681570595</c:v>
                </c:pt>
                <c:pt idx="661">
                  <c:v>#N/A</c:v>
                </c:pt>
                <c:pt idx="662">
                  <c:v>#N/A</c:v>
                </c:pt>
                <c:pt idx="663">
                  <c:v>#N/A</c:v>
                </c:pt>
                <c:pt idx="664">
                  <c:v>#N/A</c:v>
                </c:pt>
                <c:pt idx="665">
                  <c:v>#N/A</c:v>
                </c:pt>
                <c:pt idx="666">
                  <c:v>#N/A</c:v>
                </c:pt>
                <c:pt idx="667">
                  <c:v>#N/A</c:v>
                </c:pt>
                <c:pt idx="668">
                  <c:v>#N/A</c:v>
                </c:pt>
                <c:pt idx="669">
                  <c:v>#N/A</c:v>
                </c:pt>
                <c:pt idx="670">
                  <c:v>814.68074148165215</c:v>
                </c:pt>
                <c:pt idx="671">
                  <c:v>#N/A</c:v>
                </c:pt>
                <c:pt idx="672">
                  <c:v>#N/A</c:v>
                </c:pt>
                <c:pt idx="673">
                  <c:v>#N/A</c:v>
                </c:pt>
                <c:pt idx="674">
                  <c:v>#N/A</c:v>
                </c:pt>
                <c:pt idx="675">
                  <c:v>#N/A</c:v>
                </c:pt>
                <c:pt idx="676">
                  <c:v>#N/A</c:v>
                </c:pt>
                <c:pt idx="677">
                  <c:v>#N/A</c:v>
                </c:pt>
                <c:pt idx="678">
                  <c:v>#N/A</c:v>
                </c:pt>
                <c:pt idx="679">
                  <c:v>#N/A</c:v>
                </c:pt>
                <c:pt idx="680">
                  <c:v>831.03539993673962</c:v>
                </c:pt>
                <c:pt idx="681">
                  <c:v>#N/A</c:v>
                </c:pt>
                <c:pt idx="682">
                  <c:v>#N/A</c:v>
                </c:pt>
                <c:pt idx="683">
                  <c:v>#N/A</c:v>
                </c:pt>
                <c:pt idx="684">
                  <c:v>#N/A</c:v>
                </c:pt>
                <c:pt idx="685">
                  <c:v>#N/A</c:v>
                </c:pt>
                <c:pt idx="686">
                  <c:v>#N/A</c:v>
                </c:pt>
                <c:pt idx="687">
                  <c:v>#N/A</c:v>
                </c:pt>
                <c:pt idx="688">
                  <c:v>#N/A</c:v>
                </c:pt>
                <c:pt idx="689">
                  <c:v>#N/A</c:v>
                </c:pt>
                <c:pt idx="690">
                  <c:v>846.52489065335635</c:v>
                </c:pt>
                <c:pt idx="691">
                  <c:v>#N/A</c:v>
                </c:pt>
                <c:pt idx="692">
                  <c:v>#N/A</c:v>
                </c:pt>
                <c:pt idx="693">
                  <c:v>#N/A</c:v>
                </c:pt>
                <c:pt idx="694">
                  <c:v>#N/A</c:v>
                </c:pt>
                <c:pt idx="695">
                  <c:v>#N/A</c:v>
                </c:pt>
                <c:pt idx="696">
                  <c:v>#N/A</c:v>
                </c:pt>
                <c:pt idx="697">
                  <c:v>#N/A</c:v>
                </c:pt>
                <c:pt idx="698">
                  <c:v>#N/A</c:v>
                </c:pt>
                <c:pt idx="699">
                  <c:v>#N/A</c:v>
                </c:pt>
                <c:pt idx="700">
                  <c:v>861.16255135307699</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1332.0624213680896</c:v>
                </c:pt>
                <c:pt idx="518">
                  <c:v>1332.6240168242839</c:v>
                </c:pt>
                <c:pt idx="519">
                  <c:v>1333.0868659519065</c:v>
                </c:pt>
                <c:pt idx="520">
                  <c:v>1333.4510867076781</c:v>
                </c:pt>
                <c:pt idx="521">
                  <c:v>1333.7167945205283</c:v>
                </c:pt>
                <c:pt idx="522">
                  <c:v>1333.8841027396825</c:v>
                </c:pt>
                <c:pt idx="523">
                  <c:v>1333.95312309112</c:v>
                </c:pt>
                <c:pt idx="524">
                  <c:v>1333.923966139798</c:v>
                </c:pt>
                <c:pt idx="525">
                  <c:v>1333.7967417547889</c:v>
                </c:pt>
                <c:pt idx="526">
                  <c:v>1333.571559574309</c:v>
                </c:pt>
                <c:pt idx="527">
                  <c:v>1333.2485294675339</c:v>
                </c:pt>
                <c:pt idx="528">
                  <c:v>1332.8277619900948</c:v>
                </c:pt>
                <c:pt idx="529">
                  <c:v>1332.3093688302577</c:v>
                </c:pt>
                <c:pt idx="530">
                  <c:v>1331.6934632429559</c:v>
                </c:pt>
                <c:pt idx="531">
                  <c:v>1330.9801604691145</c:v>
                </c:pt>
                <c:pt idx="532">
                  <c:v>1330.1695781380097</c:v>
                </c:pt>
                <c:pt idx="533">
                  <c:v>1329.2618366507711</c:v>
                </c:pt>
                <c:pt idx="534">
                  <c:v>1328.2570595435129</c:v>
                </c:pt>
                <c:pt idx="535">
                  <c:v>1327.1553738289711</c:v>
                </c:pt>
                <c:pt idx="536">
                  <c:v>1325.9569103159006</c:v>
                </c:pt>
                <c:pt idx="537">
                  <c:v>1324.6618039058471</c:v>
                </c:pt>
                <c:pt idx="538">
                  <c:v>1323.2701938672296</c:v>
                </c:pt>
                <c:pt idx="539">
                  <c:v>1321.7822240869568</c:v>
                </c:pt>
                <c:pt idx="540">
                  <c:v>1320.1980433000415</c:v>
                </c:pt>
                <c:pt idx="541">
                  <c:v>1318.5178052978747</c:v>
                </c:pt>
                <c:pt idx="542">
                  <c:v>1316.7416691159733</c:v>
                </c:pt>
                <c:pt idx="543">
                  <c:v>1314.8697992021316</c:v>
                </c:pt>
                <c:pt idx="544">
                  <c:v>1312.9023655659819</c:v>
                </c:pt>
                <c:pt idx="545">
                  <c:v>1310.8395439110138</c:v>
                </c:pt>
                <c:pt idx="546">
                  <c:v>1308.6815157501248</c:v>
                </c:pt>
                <c:pt idx="547">
                  <c:v>1306.4284685057653</c:v>
                </c:pt>
                <c:pt idx="548">
                  <c:v>1304.0805955957251</c:v>
                </c:pt>
                <c:pt idx="549">
                  <c:v>1301.6380965055725</c:v>
                </c:pt>
                <c:pt idx="550">
                  <c:v>1299.1011768487137</c:v>
                </c:pt>
                <c:pt idx="551">
                  <c:v>1296.4700484149889</c:v>
                </c:pt>
                <c:pt idx="552">
                  <c:v>1293.7449292086712</c:v>
                </c:pt>
                <c:pt idx="553">
                  <c:v>1290.9260434766718</c:v>
                </c:pt>
                <c:pt idx="554">
                  <c:v>1288.0136217277047</c:v>
                </c:pt>
                <c:pt idx="555">
                  <c:v>1285.0079007431059</c:v>
                </c:pt>
                <c:pt idx="556">
                  <c:v>1281.9091235799472</c:v>
                </c:pt>
                <c:pt idx="557">
                  <c:v>1278.7175395670361</c:v>
                </c:pt>
                <c:pt idx="558">
                  <c:v>1275.4334042943424</c:v>
                </c:pt>
                <c:pt idx="559">
                  <c:v>1272.0569795963495</c:v>
                </c:pt>
                <c:pt idx="560">
                  <c:v>1268.5885335297828</c:v>
                </c:pt>
                <c:pt idx="561">
                  <c:v>1265.0283403461333</c:v>
                </c:pt>
                <c:pt idx="562">
                  <c:v>1261.3766804593533</c:v>
                </c:pt>
                <c:pt idx="563">
                  <c:v>1257.6338404090754</c:v>
                </c:pt>
                <c:pt idx="564">
                  <c:v>1253.8001128196686</c:v>
                </c:pt>
                <c:pt idx="565">
                  <c:v>1249.8757963554247</c:v>
                </c:pt>
                <c:pt idx="566">
                  <c:v>1245.8611956721409</c:v>
                </c:pt>
                <c:pt idx="567">
                  <c:v>1241.7566213653417</c:v>
                </c:pt>
                <c:pt idx="568">
                  <c:v>1237.5623899153666</c:v>
                </c:pt>
                <c:pt idx="569">
                  <c:v>1233.2788236295257</c:v>
                </c:pt>
                <c:pt idx="570">
                  <c:v>1228.9062505815189</c:v>
                </c:pt>
                <c:pt idx="571">
                  <c:v>1224.4450045482886</c:v>
                </c:pt>
                <c:pt idx="572">
                  <c:v>1219.8954249444726</c:v>
                </c:pt>
                <c:pt idx="573">
                  <c:v>1215.2578567546038</c:v>
                </c:pt>
                <c:pt idx="574">
                  <c:v>1210.5326504632017</c:v>
                </c:pt>
                <c:pt idx="575">
                  <c:v>1205.7201619828793</c:v>
                </c:pt>
                <c:pt idx="576">
                  <c:v>1200.8207525805947</c:v>
                </c:pt>
                <c:pt idx="577">
                  <c:v>1195.8347888021558</c:v>
                </c:pt>
                <c:pt idx="578">
                  <c:v>1190.7626423950876</c:v>
                </c:pt>
                <c:pt idx="579">
                  <c:v>1185.6046902299636</c:v>
                </c:pt>
                <c:pt idx="580">
                  <c:v>1180.3613142202948</c:v>
                </c:pt>
                <c:pt idx="581">
                  <c:v>1175.0329012410687</c:v>
                </c:pt>
                <c:pt idx="582">
                  <c:v>1169.6198430460206</c:v>
                </c:pt>
                <c:pt idx="583">
                  <c:v>1164.1225361837232</c:v>
                </c:pt>
                <c:pt idx="584">
                  <c:v>1158.5413819125683</c:v>
                </c:pt>
                <c:pt idx="585">
                  <c:v>1152.8767861147155</c:v>
                </c:pt>
                <c:pt idx="586">
                  <c:v>1147.1291592090809</c:v>
                </c:pt>
                <c:pt idx="587">
                  <c:v>1141.298916063432</c:v>
                </c:pt>
                <c:pt idx="588">
                  <c:v>1135.3864759056557</c:v>
                </c:pt>
                <c:pt idx="589">
                  <c:v>1129.3922622342609</c:v>
                </c:pt>
                <c:pt idx="590">
                  <c:v>1123.3167027281793</c:v>
                </c:pt>
                <c:pt idx="591">
                  <c:v>1117.1602291559211</c:v>
                </c:pt>
                <c:pt idx="592">
                  <c:v>1110.9232772841438</c:v>
                </c:pt>
                <c:pt idx="593">
                  <c:v>1104.6062867856895</c:v>
                </c:pt>
                <c:pt idx="594">
                  <c:v>1098.2097011471442</c:v>
                </c:pt>
                <c:pt idx="595">
                  <c:v>1091.7339675759711</c:v>
                </c:pt>
                <c:pt idx="596">
                  <c:v>1085.1795369072693</c:v>
                </c:pt>
                <c:pt idx="597">
                  <c:v>1078.5468635102072</c:v>
                </c:pt>
                <c:pt idx="598">
                  <c:v>1071.8364051941783</c:v>
                </c:pt>
                <c:pt idx="599">
                  <c:v>1065.0486231147265</c:v>
                </c:pt>
                <c:pt idx="600">
                  <c:v>1058.183981679289</c:v>
                </c:pt>
                <c:pt idx="601">
                  <c:v>1051.2429484527968</c:v>
                </c:pt>
                <c:pt idx="602">
                  <c:v>1044.2259940631816</c:v>
                </c:pt>
                <c:pt idx="603">
                  <c:v>1037.1335921068285</c:v>
                </c:pt>
                <c:pt idx="604">
                  <c:v>1029.9662190540171</c:v>
                </c:pt>
                <c:pt idx="605">
                  <c:v>1022.7243541543933</c:v>
                </c:pt>
                <c:pt idx="606">
                  <c:v>1015.4084793425083</c:v>
                </c:pt>
                <c:pt idx="607">
                  <c:v>1008.0190791434674</c:v>
                </c:pt>
                <c:pt idx="608">
                  <c:v>1000.5566405787243</c:v>
                </c:pt>
                <c:pt idx="609">
                  <c:v>993.02165307205871</c:v>
                </c:pt>
                <c:pt idx="610">
                  <c:v>985.41460835577402</c:v>
                </c:pt>
                <c:pt idx="611">
                  <c:v>977.73600037715016</c:v>
                </c:pt>
                <c:pt idx="612">
                  <c:v>969.9863252051864</c:v>
                </c:pt>
                <c:pt idx="613">
                  <c:v>962.16608093766786</c:v>
                </c:pt>
                <c:pt idx="614">
                  <c:v>954.27576760858926</c:v>
                </c:pt>
                <c:pt idx="615">
                  <c:v>946.31588709596758</c:v>
                </c:pt>
                <c:pt idx="616">
                  <c:v>938.28694303007558</c:v>
                </c:pt>
                <c:pt idx="617">
                  <c:v>930.18944070212626</c:v>
                </c:pt>
                <c:pt idx="618">
                  <c:v>922.02388697343918</c:v>
                </c:pt>
                <c:pt idx="619">
                  <c:v>913.79079018511675</c:v>
                </c:pt>
                <c:pt idx="620">
                  <c:v>905.49066006825956</c:v>
                </c:pt>
                <c:pt idx="621">
                  <c:v>897.1240076547474</c:v>
                </c:pt>
                <c:pt idx="622">
                  <c:v>888.69134518861438</c:v>
                </c:pt>
                <c:pt idx="623">
                  <c:v>880.19318603804243</c:v>
                </c:pt>
                <c:pt idx="624">
                  <c:v>871.63004460799971</c:v>
                </c:pt>
                <c:pt idx="625">
                  <c:v>863.00243625354778</c:v>
                </c:pt>
                <c:pt idx="626">
                  <c:v>854.31087719384197</c:v>
                </c:pt>
                <c:pt idx="627">
                  <c:v>845.55588442684689</c:v>
                </c:pt>
                <c:pt idx="628">
                  <c:v>836.73797564479071</c:v>
                </c:pt>
                <c:pt idx="629">
                  <c:v>827.85766915037868</c:v>
                </c:pt>
                <c:pt idx="630">
                  <c:v>818.91548377378717</c:v>
                </c:pt>
                <c:pt idx="631">
                  <c:v>809.91193879045818</c:v>
                </c:pt>
                <c:pt idx="632">
                  <c:v>800.84755383971344</c:v>
                </c:pt>
                <c:pt idx="633">
                  <c:v>791.72284884420719</c:v>
                </c:pt>
                <c:pt idx="634">
                  <c:v>782.53834393023476</c:v>
                </c:pt>
                <c:pt idx="635">
                  <c:v>773.2945593489145</c:v>
                </c:pt>
                <c:pt idx="636">
                  <c:v>763.99201539825981</c:v>
                </c:pt>
                <c:pt idx="637">
                  <c:v>754.63123234615614</c:v>
                </c:pt>
                <c:pt idx="638">
                  <c:v>745.21273035425872</c:v>
                </c:pt>
                <c:pt idx="639">
                  <c:v>735.73702940282465</c:v>
                </c:pt>
                <c:pt idx="640">
                  <c:v>726.20464921649329</c:v>
                </c:pt>
                <c:pt idx="641">
                  <c:v>716.61610919102816</c:v>
                </c:pt>
                <c:pt idx="642">
                  <c:v>706.97192832103156</c:v>
                </c:pt>
                <c:pt idx="643">
                  <c:v>697.27262512864434</c:v>
                </c:pt>
                <c:pt idx="644">
                  <c:v>687.51871759324183</c:v>
                </c:pt>
                <c:pt idx="645">
                  <c:v>677.71072308213456</c:v>
                </c:pt>
                <c:pt idx="646">
                  <c:v>667.84915828228566</c:v>
                </c:pt>
                <c:pt idx="647">
                  <c:v>657.93453913305132</c:v>
                </c:pt>
                <c:pt idx="648">
                  <c:v>647.96738075995484</c:v>
                </c:pt>
                <c:pt idx="649">
                  <c:v>637.94819740949993</c:v>
                </c:pt>
                <c:pt idx="650">
                  <c:v>627.87750238503156</c:v>
                </c:pt>
                <c:pt idx="651">
                  <c:v>617.75580798365002</c:v>
                </c:pt>
                <c:pt idx="652">
                  <c:v>607.58362543418434</c:v>
                </c:pt>
                <c:pt idx="653">
                  <c:v>597.36146483622963</c:v>
                </c:pt>
                <c:pt idx="654">
                  <c:v>587.08983510025371</c:v>
                </c:pt>
                <c:pt idx="655">
                  <c:v>576.76924388877603</c:v>
                </c:pt>
                <c:pt idx="656">
                  <c:v>566.40019755862329</c:v>
                </c:pt>
                <c:pt idx="657">
                  <c:v>555.9832011042638</c:v>
                </c:pt>
                <c:pt idx="658">
                  <c:v>545.51875810222327</c:v>
                </c:pt>
                <c:pt idx="659">
                  <c:v>535.00737065658348</c:v>
                </c:pt>
                <c:pt idx="660">
                  <c:v>524.4495393455652</c:v>
                </c:pt>
                <c:pt idx="661">
                  <c:v>513.8457631691964</c:v>
                </c:pt>
                <c:pt idx="662">
                  <c:v>503.19653949806508</c:v>
                </c:pt>
                <c:pt idx="663">
                  <c:v>492.5023640231571</c:v>
                </c:pt>
                <c:pt idx="664">
                  <c:v>481.76373070677806</c:v>
                </c:pt>
                <c:pt idx="665">
                  <c:v>470.98113173455755</c:v>
                </c:pt>
                <c:pt idx="666">
                  <c:v>460.15505746853455</c:v>
                </c:pt>
                <c:pt idx="667">
                  <c:v>449.28599640132143</c:v>
                </c:pt>
                <c:pt idx="668">
                  <c:v>438.37443511134393</c:v>
                </c:pt>
                <c:pt idx="669">
                  <c:v>427.42085821915396</c:v>
                </c:pt>
                <c:pt idx="670">
                  <c:v>416.42574834481184</c:v>
                </c:pt>
                <c:pt idx="671">
                  <c:v>405.38958606633423</c:v>
                </c:pt>
                <c:pt idx="672">
                  <c:v>394.31284987920259</c:v>
                </c:pt>
                <c:pt idx="673">
                  <c:v>383.19601615692869</c:v>
                </c:pt>
                <c:pt idx="674">
                  <c:v>372.03955911267076</c:v>
                </c:pt>
                <c:pt idx="675">
                  <c:v>360.84395076189588</c:v>
                </c:pt>
                <c:pt idx="676">
                  <c:v>349.60966088608228</c:v>
                </c:pt>
                <c:pt idx="677">
                  <c:v>338.33715699745517</c:v>
                </c:pt>
                <c:pt idx="678">
                  <c:v>327.02690430475013</c:v>
                </c:pt>
                <c:pt idx="679">
                  <c:v>315.67936567999692</c:v>
                </c:pt>
                <c:pt idx="680">
                  <c:v>304.29500162631649</c:v>
                </c:pt>
                <c:pt idx="681">
                  <c:v>292.874270246724</c:v>
                </c:pt>
                <c:pt idx="682">
                  <c:v>281.41762721392996</c:v>
                </c:pt>
                <c:pt idx="683">
                  <c:v>269.92552574113148</c:v>
                </c:pt>
                <c:pt idx="684">
                  <c:v>258.39841655378552</c:v>
                </c:pt>
                <c:pt idx="685">
                  <c:v>246.83674786235528</c:v>
                </c:pt>
                <c:pt idx="686">
                  <c:v>235.24096533602142</c:v>
                </c:pt>
                <c:pt idx="687">
                  <c:v>223.61151207734858</c:v>
                </c:pt>
                <c:pt idx="688">
                  <c:v>211.94882859789848</c:v>
                </c:pt>
                <c:pt idx="689">
                  <c:v>200.25335279477969</c:v>
                </c:pt>
                <c:pt idx="690">
                  <c:v>188.52551992812465</c:v>
                </c:pt>
                <c:pt idx="691">
                  <c:v>176.76576259948428</c:v>
                </c:pt>
                <c:pt idx="692">
                  <c:v>164.97451073112953</c:v>
                </c:pt>
                <c:pt idx="693">
                  <c:v>153.15219154625044</c:v>
                </c:pt>
                <c:pt idx="694">
                  <c:v>141.29922955004173</c:v>
                </c:pt>
                <c:pt idx="695">
                  <c:v>129.41604651166477</c:v>
                </c:pt>
                <c:pt idx="696">
                  <c:v>117.50306144707488</c:v>
                </c:pt>
                <c:pt idx="697">
                  <c:v>105.56069060270363</c:v>
                </c:pt>
                <c:pt idx="698">
                  <c:v>93.589347439984792</c:v>
                </c:pt>
                <c:pt idx="699">
                  <c:v>81.589442620713129</c:v>
                </c:pt>
                <c:pt idx="700">
                  <c:v>69.561383993224666</c:v>
                </c:pt>
                <c:pt idx="701">
                  <c:v>57.50557657938743</c:v>
                </c:pt>
                <c:pt idx="702">
                  <c:v>45.422422562391013</c:v>
                </c:pt>
                <c:pt idx="703">
                  <c:v>33.312321275323747</c:v>
                </c:pt>
                <c:pt idx="704">
                  <c:v>21.175669190525852</c:v>
                </c:pt>
                <c:pt idx="705">
                  <c:v>9.012859909707009</c:v>
                </c:pt>
                <c:pt idx="706">
                  <c:v>-3.1757158451833067</c:v>
                </c:pt>
                <c:pt idx="707">
                  <c:v>-3.1879172194479861</c:v>
                </c:pt>
                <c:pt idx="708">
                  <c:v>-3.2001186188979203</c:v>
                </c:pt>
                <c:pt idx="709">
                  <c:v>-3.2123200435327268</c:v>
                </c:pt>
                <c:pt idx="710">
                  <c:v>-3.2245214933520234</c:v>
                </c:pt>
                <c:pt idx="711">
                  <c:v>-3.2367229683554268</c:v>
                </c:pt>
                <c:pt idx="712">
                  <c:v>-3.2489244685425547</c:v>
                </c:pt>
                <c:pt idx="713">
                  <c:v>-3.2611259939130246</c:v>
                </c:pt>
                <c:pt idx="714">
                  <c:v>-3.2733275444664538</c:v>
                </c:pt>
                <c:pt idx="715">
                  <c:v>-3.2855291202024595</c:v>
                </c:pt>
                <c:pt idx="716">
                  <c:v>-3.2977307211206588</c:v>
                </c:pt>
                <c:pt idx="717">
                  <c:v>-3.3099323472206694</c:v>
                </c:pt>
                <c:pt idx="718">
                  <c:v>-3.322133998502109</c:v>
                </c:pt>
                <c:pt idx="719">
                  <c:v>-3.3343356749645943</c:v>
                </c:pt>
                <c:pt idx="720">
                  <c:v>-3.3465373766077429</c:v>
                </c:pt>
                <c:pt idx="721">
                  <c:v>-3.3587391034311724</c:v>
                </c:pt>
                <c:pt idx="722">
                  <c:v>-3.3709408554345002</c:v>
                </c:pt>
                <c:pt idx="723">
                  <c:v>-3.3831426326173433</c:v>
                </c:pt>
                <c:pt idx="724">
                  <c:v>-3.3953444349793194</c:v>
                </c:pt>
                <c:pt idx="725">
                  <c:v>-3.4075462625200457</c:v>
                </c:pt>
                <c:pt idx="726">
                  <c:v>-3.4197481152391398</c:v>
                </c:pt>
                <c:pt idx="727">
                  <c:v>-3.431949993136219</c:v>
                </c:pt>
                <c:pt idx="728">
                  <c:v>-3.4441518962109008</c:v>
                </c:pt>
                <c:pt idx="729">
                  <c:v>-3.4563538244628025</c:v>
                </c:pt>
                <c:pt idx="730">
                  <c:v>-3.4685557778915412</c:v>
                </c:pt>
                <c:pt idx="731">
                  <c:v>-3.4807577564967347</c:v>
                </c:pt>
                <c:pt idx="732">
                  <c:v>-3.492959760278</c:v>
                </c:pt>
                <c:pt idx="733">
                  <c:v>-3.5051617892349549</c:v>
                </c:pt>
                <c:pt idx="734">
                  <c:v>-3.517363843367217</c:v>
                </c:pt>
                <c:pt idx="735">
                  <c:v>-3.5295659226744034</c:v>
                </c:pt>
                <c:pt idx="736">
                  <c:v>-3.5417680271561314</c:v>
                </c:pt>
                <c:pt idx="737">
                  <c:v>-3.5539701568120186</c:v>
                </c:pt>
                <c:pt idx="738">
                  <c:v>-3.5661723116416826</c:v>
                </c:pt>
                <c:pt idx="739">
                  <c:v>-3.5783744916447406</c:v>
                </c:pt>
                <c:pt idx="740">
                  <c:v>-3.5905766968208099</c:v>
                </c:pt>
                <c:pt idx="741">
                  <c:v>-3.6027789271695081</c:v>
                </c:pt>
                <c:pt idx="742">
                  <c:v>-3.6149811826904528</c:v>
                </c:pt>
                <c:pt idx="743">
                  <c:v>-3.6271834633832611</c:v>
                </c:pt>
                <c:pt idx="744">
                  <c:v>-3.6393857692475509</c:v>
                </c:pt>
                <c:pt idx="745">
                  <c:v>-3.6515881002829391</c:v>
                </c:pt>
                <c:pt idx="746">
                  <c:v>-3.6637904564890436</c:v>
                </c:pt>
                <c:pt idx="747">
                  <c:v>-3.6759928378654814</c:v>
                </c:pt>
                <c:pt idx="748">
                  <c:v>-3.6881952444118702</c:v>
                </c:pt>
                <c:pt idx="749">
                  <c:v>-3.7003976761278277</c:v>
                </c:pt>
                <c:pt idx="750">
                  <c:v>-3.712600133012971</c:v>
                </c:pt>
                <c:pt idx="751">
                  <c:v>-3.7248026150669178</c:v>
                </c:pt>
                <c:pt idx="752">
                  <c:v>-3.7370051222892853</c:v>
                </c:pt>
                <c:pt idx="753">
                  <c:v>-3.7492076546796911</c:v>
                </c:pt>
                <c:pt idx="754">
                  <c:v>-3.7614102122377528</c:v>
                </c:pt>
                <c:pt idx="755">
                  <c:v>-3.7736127949630878</c:v>
                </c:pt>
                <c:pt idx="756">
                  <c:v>-3.7858154028553135</c:v>
                </c:pt>
                <c:pt idx="757">
                  <c:v>-3.7980180359140476</c:v>
                </c:pt>
                <c:pt idx="758">
                  <c:v>-3.8102206941389074</c:v>
                </c:pt>
                <c:pt idx="759">
                  <c:v>-3.8224233775295104</c:v>
                </c:pt>
                <c:pt idx="760">
                  <c:v>-3.8346260860854744</c:v>
                </c:pt>
                <c:pt idx="761">
                  <c:v>-3.8468288198064164</c:v>
                </c:pt>
                <c:pt idx="762">
                  <c:v>-3.8590315786919542</c:v>
                </c:pt>
                <c:pt idx="763">
                  <c:v>-3.871234362741705</c:v>
                </c:pt>
                <c:pt idx="764">
                  <c:v>-3.8834371719552863</c:v>
                </c:pt>
                <c:pt idx="765">
                  <c:v>-3.8956400063323158</c:v>
                </c:pt>
                <c:pt idx="766">
                  <c:v>-3.9078428658724111</c:v>
                </c:pt>
                <c:pt idx="767">
                  <c:v>-3.9200457505751896</c:v>
                </c:pt>
                <c:pt idx="768">
                  <c:v>-3.9322486604402687</c:v>
                </c:pt>
                <c:pt idx="769">
                  <c:v>-3.9444515954672661</c:v>
                </c:pt>
                <c:pt idx="770">
                  <c:v>-3.9566545556557995</c:v>
                </c:pt>
                <c:pt idx="771">
                  <c:v>-3.968857541005486</c:v>
                </c:pt>
                <c:pt idx="772">
                  <c:v>-3.9810605515159434</c:v>
                </c:pt>
                <c:pt idx="773">
                  <c:v>-3.9932635871867892</c:v>
                </c:pt>
                <c:pt idx="774">
                  <c:v>-4.0054666480176406</c:v>
                </c:pt>
                <c:pt idx="775">
                  <c:v>-4.0176697340081153</c:v>
                </c:pt>
                <c:pt idx="776">
                  <c:v>-4.029872845157831</c:v>
                </c:pt>
                <c:pt idx="777">
                  <c:v>-4.0420759814664056</c:v>
                </c:pt>
                <c:pt idx="778">
                  <c:v>-4.0542791429334555</c:v>
                </c:pt>
                <c:pt idx="779">
                  <c:v>-4.0664823295585997</c:v>
                </c:pt>
                <c:pt idx="780">
                  <c:v>-4.0786855413414544</c:v>
                </c:pt>
                <c:pt idx="781">
                  <c:v>-4.0908887782816379</c:v>
                </c:pt>
                <c:pt idx="782">
                  <c:v>-4.1030920403787672</c:v>
                </c:pt>
                <c:pt idx="783">
                  <c:v>-4.1152953276324604</c:v>
                </c:pt>
                <c:pt idx="784">
                  <c:v>-4.1274986400423348</c:v>
                </c:pt>
                <c:pt idx="785">
                  <c:v>-4.1397019776080084</c:v>
                </c:pt>
                <c:pt idx="786">
                  <c:v>-4.1519053403290984</c:v>
                </c:pt>
                <c:pt idx="787">
                  <c:v>-4.164108728205222</c:v>
                </c:pt>
                <c:pt idx="788">
                  <c:v>-4.1763121412359974</c:v>
                </c:pt>
                <c:pt idx="789">
                  <c:v>-4.1885155794210425</c:v>
                </c:pt>
                <c:pt idx="790">
                  <c:v>-4.2007190427599737</c:v>
                </c:pt>
                <c:pt idx="791">
                  <c:v>-4.212922531252409</c:v>
                </c:pt>
                <c:pt idx="792">
                  <c:v>-4.2251260448979666</c:v>
                </c:pt>
                <c:pt idx="793">
                  <c:v>-4.2373295836962637</c:v>
                </c:pt>
                <c:pt idx="794">
                  <c:v>-4.2495331476469174</c:v>
                </c:pt>
                <c:pt idx="795">
                  <c:v>-4.2617367367495458</c:v>
                </c:pt>
                <c:pt idx="796">
                  <c:v>-4.273940351003767</c:v>
                </c:pt>
                <c:pt idx="797">
                  <c:v>-4.2861439904091974</c:v>
                </c:pt>
                <c:pt idx="798">
                  <c:v>-4.2983476549654558</c:v>
                </c:pt>
                <c:pt idx="799">
                  <c:v>-4.3105513446721586</c:v>
                </c:pt>
                <c:pt idx="800">
                  <c:v>-4.3227550595289248</c:v>
                </c:pt>
                <c:pt idx="801">
                  <c:v>-4.3349587995353707</c:v>
                </c:pt>
                <c:pt idx="802">
                  <c:v>-4.3471625646911143</c:v>
                </c:pt>
                <c:pt idx="803">
                  <c:v>-4.3593663549957737</c:v>
                </c:pt>
                <c:pt idx="804">
                  <c:v>-4.3715701704489662</c:v>
                </c:pt>
                <c:pt idx="805">
                  <c:v>-4.3837740110503089</c:v>
                </c:pt>
                <c:pt idx="806">
                  <c:v>-4.39597787679942</c:v>
                </c:pt>
                <c:pt idx="807">
                  <c:v>-4.4081817676959174</c:v>
                </c:pt>
                <c:pt idx="808">
                  <c:v>-4.4203856837394184</c:v>
                </c:pt>
                <c:pt idx="809">
                  <c:v>-4.4325896249295402</c:v>
                </c:pt>
                <c:pt idx="810">
                  <c:v>-4.4447935912659009</c:v>
                </c:pt>
                <c:pt idx="811">
                  <c:v>-4.4569975827481185</c:v>
                </c:pt>
                <c:pt idx="812">
                  <c:v>-4.4692015993758094</c:v>
                </c:pt>
                <c:pt idx="813">
                  <c:v>-4.4814056411485925</c:v>
                </c:pt>
                <c:pt idx="814">
                  <c:v>-4.4936097080660851</c:v>
                </c:pt>
                <c:pt idx="815">
                  <c:v>-4.5058138001279042</c:v>
                </c:pt>
                <c:pt idx="816">
                  <c:v>-4.5180179173336681</c:v>
                </c:pt>
                <c:pt idx="817">
                  <c:v>-4.5302220596829947</c:v>
                </c:pt>
                <c:pt idx="818">
                  <c:v>-4.5424262271755014</c:v>
                </c:pt>
                <c:pt idx="819">
                  <c:v>-4.5546304198108052</c:v>
                </c:pt>
                <c:pt idx="820">
                  <c:v>-4.5668346375885243</c:v>
                </c:pt>
                <c:pt idx="821">
                  <c:v>-4.5790388805082767</c:v>
                </c:pt>
                <c:pt idx="822">
                  <c:v>-4.5912431485696796</c:v>
                </c:pt>
                <c:pt idx="823">
                  <c:v>-4.6034474417723512</c:v>
                </c:pt>
                <c:pt idx="824">
                  <c:v>-4.6156517601159086</c:v>
                </c:pt>
                <c:pt idx="825">
                  <c:v>-4.627856103599969</c:v>
                </c:pt>
                <c:pt idx="826">
                  <c:v>-4.6400604722241514</c:v>
                </c:pt>
                <c:pt idx="827">
                  <c:v>-4.652264865988073</c:v>
                </c:pt>
                <c:pt idx="828">
                  <c:v>-4.6644692848913509</c:v>
                </c:pt>
                <c:pt idx="829">
                  <c:v>-4.6766737289336033</c:v>
                </c:pt>
                <c:pt idx="830">
                  <c:v>-4.6888781981144474</c:v>
                </c:pt>
                <c:pt idx="831">
                  <c:v>-4.7010826924335012</c:v>
                </c:pt>
                <c:pt idx="832">
                  <c:v>-4.7132872118903828</c:v>
                </c:pt>
                <c:pt idx="833">
                  <c:v>-4.7254917564847094</c:v>
                </c:pt>
                <c:pt idx="834">
                  <c:v>-4.7376963262160992</c:v>
                </c:pt>
                <c:pt idx="835">
                  <c:v>-4.7499009210841692</c:v>
                </c:pt>
                <c:pt idx="836">
                  <c:v>-4.7621055410885376</c:v>
                </c:pt>
                <c:pt idx="837">
                  <c:v>-4.7743101862288215</c:v>
                </c:pt>
                <c:pt idx="838">
                  <c:v>-4.7865148565046391</c:v>
                </c:pt>
                <c:pt idx="839">
                  <c:v>-4.7987195519156085</c:v>
                </c:pt>
                <c:pt idx="840">
                  <c:v>-4.8109242724613468</c:v>
                </c:pt>
                <c:pt idx="841">
                  <c:v>-4.8231290181414721</c:v>
                </c:pt>
                <c:pt idx="842">
                  <c:v>-4.8353337889556025</c:v>
                </c:pt>
                <c:pt idx="843">
                  <c:v>-4.8475385849033552</c:v>
                </c:pt>
                <c:pt idx="844">
                  <c:v>-4.8597434059843474</c:v>
                </c:pt>
                <c:pt idx="845">
                  <c:v>-4.8719482521981972</c:v>
                </c:pt>
                <c:pt idx="846">
                  <c:v>-4.8841531235445226</c:v>
                </c:pt>
                <c:pt idx="847">
                  <c:v>-4.8963580200229417</c:v>
                </c:pt>
                <c:pt idx="848">
                  <c:v>-4.9085629416330718</c:v>
                </c:pt>
                <c:pt idx="849">
                  <c:v>-4.9207678883745301</c:v>
                </c:pt>
                <c:pt idx="850">
                  <c:v>-4.9329728602469354</c:v>
                </c:pt>
                <c:pt idx="851">
                  <c:v>-4.945177857249905</c:v>
                </c:pt>
                <c:pt idx="852">
                  <c:v>-4.9573828793830561</c:v>
                </c:pt>
                <c:pt idx="853">
                  <c:v>-4.9695879266460068</c:v>
                </c:pt>
                <c:pt idx="854">
                  <c:v>-4.9817929990383751</c:v>
                </c:pt>
                <c:pt idx="855">
                  <c:v>-4.9939980965597792</c:v>
                </c:pt>
                <c:pt idx="856">
                  <c:v>-5.0062032192098362</c:v>
                </c:pt>
                <c:pt idx="857">
                  <c:v>-5.0184083669881634</c:v>
                </c:pt>
                <c:pt idx="858">
                  <c:v>-5.0306135398943796</c:v>
                </c:pt>
                <c:pt idx="859">
                  <c:v>-5.0428187379281022</c:v>
                </c:pt>
                <c:pt idx="860">
                  <c:v>-5.0550239610889482</c:v>
                </c:pt>
                <c:pt idx="861">
                  <c:v>-5.0672292093765368</c:v>
                </c:pt>
                <c:pt idx="862">
                  <c:v>-5.0794344827904849</c:v>
                </c:pt>
                <c:pt idx="863">
                  <c:v>-5.0916397813304108</c:v>
                </c:pt>
                <c:pt idx="864">
                  <c:v>-5.1038451049959317</c:v>
                </c:pt>
                <c:pt idx="865">
                  <c:v>-5.1160504537866656</c:v>
                </c:pt>
                <c:pt idx="866">
                  <c:v>-5.1282558277022305</c:v>
                </c:pt>
                <c:pt idx="867">
                  <c:v>-5.1404612267422438</c:v>
                </c:pt>
                <c:pt idx="868">
                  <c:v>-5.1526666509063235</c:v>
                </c:pt>
                <c:pt idx="869">
                  <c:v>-5.1648721001940876</c:v>
                </c:pt>
                <c:pt idx="870">
                  <c:v>-5.1770775746051534</c:v>
                </c:pt>
                <c:pt idx="871">
                  <c:v>-5.1892830741391389</c:v>
                </c:pt>
                <c:pt idx="872">
                  <c:v>-5.2014885987956623</c:v>
                </c:pt>
                <c:pt idx="873">
                  <c:v>-5.2136941485743407</c:v>
                </c:pt>
                <c:pt idx="874">
                  <c:v>-5.225899723474793</c:v>
                </c:pt>
                <c:pt idx="875">
                  <c:v>-5.2381053234966366</c:v>
                </c:pt>
                <c:pt idx="876">
                  <c:v>-5.2503109486394886</c:v>
                </c:pt>
                <c:pt idx="877">
                  <c:v>-5.262516598902967</c:v>
                </c:pt>
                <c:pt idx="878">
                  <c:v>-5.2747222742866899</c:v>
                </c:pt>
                <c:pt idx="879">
                  <c:v>-5.2869279747902755</c:v>
                </c:pt>
                <c:pt idx="880">
                  <c:v>-5.2991337004133419</c:v>
                </c:pt>
                <c:pt idx="881">
                  <c:v>-5.3113394511555061</c:v>
                </c:pt>
                <c:pt idx="882">
                  <c:v>-5.3235452270163863</c:v>
                </c:pt>
                <c:pt idx="883">
                  <c:v>-5.3357510279955997</c:v>
                </c:pt>
                <c:pt idx="884">
                  <c:v>-5.3479568540927653</c:v>
                </c:pt>
                <c:pt idx="885">
                  <c:v>-5.3601627053075003</c:v>
                </c:pt>
                <c:pt idx="886">
                  <c:v>-5.3723685816394227</c:v>
                </c:pt>
                <c:pt idx="887">
                  <c:v>-5.3845744830881497</c:v>
                </c:pt>
                <c:pt idx="888">
                  <c:v>-5.3967804096533003</c:v>
                </c:pt>
                <c:pt idx="889">
                  <c:v>-5.4089863613344917</c:v>
                </c:pt>
                <c:pt idx="890">
                  <c:v>-5.4211923381313412</c:v>
                </c:pt>
                <c:pt idx="891">
                  <c:v>-5.4333983400434676</c:v>
                </c:pt>
                <c:pt idx="892">
                  <c:v>-5.4456043670704881</c:v>
                </c:pt>
                <c:pt idx="893">
                  <c:v>-5.4578104192120218</c:v>
                </c:pt>
                <c:pt idx="894">
                  <c:v>-5.470016496467685</c:v>
                </c:pt>
                <c:pt idx="895">
                  <c:v>-5.4822225988370965</c:v>
                </c:pt>
                <c:pt idx="896">
                  <c:v>-5.4944287263198737</c:v>
                </c:pt>
                <c:pt idx="897">
                  <c:v>-5.5066348789156354</c:v>
                </c:pt>
                <c:pt idx="898">
                  <c:v>-5.5188410566239989</c:v>
                </c:pt>
                <c:pt idx="899">
                  <c:v>-5.5310472594445814</c:v>
                </c:pt>
                <c:pt idx="900">
                  <c:v>-5.5432534873770019</c:v>
                </c:pt>
                <c:pt idx="901">
                  <c:v>-5.5554597404208774</c:v>
                </c:pt>
                <c:pt idx="902">
                  <c:v>-5.5676660185758262</c:v>
                </c:pt>
                <c:pt idx="903">
                  <c:v>-5.5798723218414663</c:v>
                </c:pt>
                <c:pt idx="904">
                  <c:v>-5.5920786502174158</c:v>
                </c:pt>
                <c:pt idx="905">
                  <c:v>-5.6042850037032919</c:v>
                </c:pt>
                <c:pt idx="906">
                  <c:v>-5.6164913822987126</c:v>
                </c:pt>
                <c:pt idx="907">
                  <c:v>-5.628697786003297</c:v>
                </c:pt>
                <c:pt idx="908">
                  <c:v>-5.6409042148166613</c:v>
                </c:pt>
                <c:pt idx="909">
                  <c:v>-5.6531106687384245</c:v>
                </c:pt>
                <c:pt idx="910">
                  <c:v>-5.6653171477682047</c:v>
                </c:pt>
                <c:pt idx="911">
                  <c:v>-5.6775236519056191</c:v>
                </c:pt>
                <c:pt idx="912">
                  <c:v>-5.6897301811502858</c:v>
                </c:pt>
                <c:pt idx="913">
                  <c:v>-5.7019367355018229</c:v>
                </c:pt>
                <c:pt idx="914">
                  <c:v>-5.7141433149598484</c:v>
                </c:pt>
                <c:pt idx="915">
                  <c:v>-5.7263499195239804</c:v>
                </c:pt>
                <c:pt idx="916">
                  <c:v>-5.7385565491938362</c:v>
                </c:pt>
                <c:pt idx="917">
                  <c:v>-5.7507632039690346</c:v>
                </c:pt>
                <c:pt idx="918">
                  <c:v>-5.762969883849193</c:v>
                </c:pt>
                <c:pt idx="919">
                  <c:v>-5.7751765888339293</c:v>
                </c:pt>
                <c:pt idx="920">
                  <c:v>-5.7873833189228616</c:v>
                </c:pt>
                <c:pt idx="921">
                  <c:v>-5.7995900741156072</c:v>
                </c:pt>
                <c:pt idx="922">
                  <c:v>-5.8117968544117851</c:v>
                </c:pt>
                <c:pt idx="923">
                  <c:v>-5.8240036598110123</c:v>
                </c:pt>
                <c:pt idx="924">
                  <c:v>-5.836210490312908</c:v>
                </c:pt>
                <c:pt idx="925">
                  <c:v>-5.8484173459170892</c:v>
                </c:pt>
                <c:pt idx="926">
                  <c:v>-5.8606242266231741</c:v>
                </c:pt>
                <c:pt idx="927">
                  <c:v>-5.8728311324307807</c:v>
                </c:pt>
                <c:pt idx="928">
                  <c:v>-5.8850380633395263</c:v>
                </c:pt>
                <c:pt idx="929">
                  <c:v>-5.8972450193490298</c:v>
                </c:pt>
                <c:pt idx="930">
                  <c:v>-5.9094520004589093</c:v>
                </c:pt>
                <c:pt idx="931">
                  <c:v>-5.921659006668782</c:v>
                </c:pt>
                <c:pt idx="932">
                  <c:v>-5.933866037978266</c:v>
                </c:pt>
                <c:pt idx="933">
                  <c:v>-5.9460730943869802</c:v>
                </c:pt>
                <c:pt idx="934">
                  <c:v>-5.9582801758945418</c:v>
                </c:pt>
                <c:pt idx="935">
                  <c:v>-5.970487282500569</c:v>
                </c:pt>
                <c:pt idx="936">
                  <c:v>-5.9826944142046798</c:v>
                </c:pt>
                <c:pt idx="937">
                  <c:v>-5.9949015710064915</c:v>
                </c:pt>
                <c:pt idx="938">
                  <c:v>-6.0071087529056229</c:v>
                </c:pt>
                <c:pt idx="939">
                  <c:v>-6.0193159599016921</c:v>
                </c:pt>
                <c:pt idx="940">
                  <c:v>-6.0315231919943164</c:v>
                </c:pt>
                <c:pt idx="941">
                  <c:v>-6.0437304491831148</c:v>
                </c:pt>
                <c:pt idx="942">
                  <c:v>-6.0559377314677043</c:v>
                </c:pt>
                <c:pt idx="943">
                  <c:v>-6.0681450388477032</c:v>
                </c:pt>
                <c:pt idx="944">
                  <c:v>-6.0803523713227294</c:v>
                </c:pt>
                <c:pt idx="945">
                  <c:v>-6.0925597288924012</c:v>
                </c:pt>
                <c:pt idx="946">
                  <c:v>-6.1047671115563373</c:v>
                </c:pt>
                <c:pt idx="947">
                  <c:v>-6.1169745193141551</c:v>
                </c:pt>
                <c:pt idx="948">
                  <c:v>-6.1291819521654718</c:v>
                </c:pt>
                <c:pt idx="949">
                  <c:v>-6.1413894101099062</c:v>
                </c:pt>
                <c:pt idx="950">
                  <c:v>-6.1535968931470766</c:v>
                </c:pt>
                <c:pt idx="951">
                  <c:v>-6.1658044012766009</c:v>
                </c:pt>
                <c:pt idx="952">
                  <c:v>-6.1780119344980973</c:v>
                </c:pt>
                <c:pt idx="953">
                  <c:v>-6.1902194928111829</c:v>
                </c:pt>
                <c:pt idx="954">
                  <c:v>-6.2024270762154767</c:v>
                </c:pt>
                <c:pt idx="955">
                  <c:v>-6.2146346847105969</c:v>
                </c:pt>
                <c:pt idx="956">
                  <c:v>-6.2268423182961605</c:v>
                </c:pt>
                <c:pt idx="957">
                  <c:v>-6.2390499769717866</c:v>
                </c:pt>
                <c:pt idx="958">
                  <c:v>-6.2512576607370924</c:v>
                </c:pt>
                <c:pt idx="959">
                  <c:v>-6.2634653695916969</c:v>
                </c:pt>
                <c:pt idx="960">
                  <c:v>-6.2756731035352171</c:v>
                </c:pt>
                <c:pt idx="961">
                  <c:v>-6.2878808625672722</c:v>
                </c:pt>
                <c:pt idx="962">
                  <c:v>-6.3000886466874793</c:v>
                </c:pt>
                <c:pt idx="963">
                  <c:v>-6.3122964558954564</c:v>
                </c:pt>
                <c:pt idx="964">
                  <c:v>-6.3245042901908226</c:v>
                </c:pt>
                <c:pt idx="965">
                  <c:v>-6.3367121495731951</c:v>
                </c:pt>
                <c:pt idx="966">
                  <c:v>-6.3489200340421927</c:v>
                </c:pt>
                <c:pt idx="967">
                  <c:v>-6.3611279435974328</c:v>
                </c:pt>
                <c:pt idx="968">
                  <c:v>-6.3733358782385334</c:v>
                </c:pt>
                <c:pt idx="969">
                  <c:v>-6.3855438379651135</c:v>
                </c:pt>
                <c:pt idx="970">
                  <c:v>-6.3977518227767902</c:v>
                </c:pt>
                <c:pt idx="971">
                  <c:v>-6.4099598326731826</c:v>
                </c:pt>
                <c:pt idx="972">
                  <c:v>-6.4221678676539078</c:v>
                </c:pt>
                <c:pt idx="973">
                  <c:v>-6.4343759277185839</c:v>
                </c:pt>
                <c:pt idx="974">
                  <c:v>-6.4465840128668299</c:v>
                </c:pt>
                <c:pt idx="975">
                  <c:v>-6.458792123098263</c:v>
                </c:pt>
                <c:pt idx="976">
                  <c:v>-6.4710002584125021</c:v>
                </c:pt>
                <c:pt idx="977">
                  <c:v>-6.4832084188091654</c:v>
                </c:pt>
                <c:pt idx="978">
                  <c:v>-6.49541660428787</c:v>
                </c:pt>
                <c:pt idx="979">
                  <c:v>-6.507624814848235</c:v>
                </c:pt>
                <c:pt idx="980">
                  <c:v>-6.5198330504898774</c:v>
                </c:pt>
                <c:pt idx="981">
                  <c:v>-6.5320413112124163</c:v>
                </c:pt>
                <c:pt idx="982">
                  <c:v>-6.5442495970154697</c:v>
                </c:pt>
                <c:pt idx="983">
                  <c:v>-6.5564579078986558</c:v>
                </c:pt>
                <c:pt idx="984">
                  <c:v>-6.5686662438615926</c:v>
                </c:pt>
                <c:pt idx="985">
                  <c:v>-6.5808746049038982</c:v>
                </c:pt>
                <c:pt idx="986">
                  <c:v>-6.5930829910251907</c:v>
                </c:pt>
                <c:pt idx="987">
                  <c:v>-6.6052914022250881</c:v>
                </c:pt>
                <c:pt idx="988">
                  <c:v>-6.6174998385032087</c:v>
                </c:pt>
                <c:pt idx="989">
                  <c:v>-6.6297082998591703</c:v>
                </c:pt>
                <c:pt idx="990">
                  <c:v>-6.6419167862925912</c:v>
                </c:pt>
                <c:pt idx="991">
                  <c:v>-6.6541252978030903</c:v>
                </c:pt>
                <c:pt idx="992">
                  <c:v>-6.6663338343902847</c:v>
                </c:pt>
                <c:pt idx="993">
                  <c:v>-6.6785423960537935</c:v>
                </c:pt>
                <c:pt idx="994">
                  <c:v>-6.6907509827932339</c:v>
                </c:pt>
                <c:pt idx="995">
                  <c:v>-6.7029595946082248</c:v>
                </c:pt>
                <c:pt idx="996">
                  <c:v>-6.7151682314983843</c:v>
                </c:pt>
                <c:pt idx="997">
                  <c:v>-6.7273768934633305</c:v>
                </c:pt>
                <c:pt idx="998">
                  <c:v>-6.7395855805026814</c:v>
                </c:pt>
                <c:pt idx="999">
                  <c:v>-6.7517942926160552</c:v>
                </c:pt>
                <c:pt idx="1000">
                  <c:v>-6.76400302980307</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7.8209138258359402E-7</c:v>
                </c:pt>
                <c:pt idx="2">
                  <c:v>1.7249072323855026E-4</c:v>
                </c:pt>
                <c:pt idx="3">
                  <c:v>8.5394167090508777E-4</c:v>
                </c:pt>
                <c:pt idx="4">
                  <c:v>2.3841818287425555E-3</c:v>
                </c:pt>
                <c:pt idx="5">
                  <c:v>5.1025864893391275E-3</c:v>
                </c:pt>
                <c:pt idx="6">
                  <c:v>9.2631029637414049E-3</c:v>
                </c:pt>
                <c:pt idx="7">
                  <c:v>1.4948289069528921E-2</c:v>
                </c:pt>
                <c:pt idx="8">
                  <c:v>2.2154921145236976E-2</c:v>
                </c:pt>
                <c:pt idx="9">
                  <c:v>3.087975894746102E-2</c:v>
                </c:pt>
                <c:pt idx="10">
                  <c:v>4.1119545712272332E-2</c:v>
                </c:pt>
                <c:pt idx="11">
                  <c:v>5.2871008217268756E-2</c:v>
                </c:pt>
                <c:pt idx="12">
                  <c:v>6.6130856844255334E-2</c:v>
                </c:pt>
                <c:pt idx="13">
                  <c:v>8.0895785642549803E-2</c:v>
                </c:pt>
                <c:pt idx="14">
                  <c:v>9.7162472392907623E-2</c:v>
                </c:pt>
                <c:pt idx="15">
                  <c:v>0.11492757867206146</c:v>
                </c:pt>
                <c:pt idx="16">
                  <c:v>0.13418774991786964</c:v>
                </c:pt>
                <c:pt idx="17">
                  <c:v>0.15493961549506832</c:v>
                </c:pt>
                <c:pt idx="18">
                  <c:v>0.17717978876162202</c:v>
                </c:pt>
                <c:pt idx="19">
                  <c:v>0.2009048671356668</c:v>
                </c:pt>
                <c:pt idx="20">
                  <c:v>0.22611143216304094</c:v>
                </c:pt>
                <c:pt idx="21">
                  <c:v>0.25279604958539731</c:v>
                </c:pt>
                <c:pt idx="22">
                  <c:v>0.28095526940889176</c:v>
                </c:pt>
                <c:pt idx="23">
                  <c:v>0.31058562597344219</c:v>
                </c:pt>
                <c:pt idx="24">
                  <c:v>0.34168363802255219</c:v>
                </c:pt>
                <c:pt idx="25">
                  <c:v>0.3742458087736939</c:v>
                </c:pt>
                <c:pt idx="26">
                  <c:v>0.40826862598924385</c:v>
                </c:pt>
                <c:pt idx="27">
                  <c:v>0.44374856204796648</c:v>
                </c:pt>
                <c:pt idx="28">
                  <c:v>0.48068207401703883</c:v>
                </c:pt>
                <c:pt idx="29">
                  <c:v>0.51906560372461097</c:v>
                </c:pt>
                <c:pt idx="30">
                  <c:v>0.5588955778328959</c:v>
                </c:pt>
                <c:pt idx="31">
                  <c:v>0.60016840791178339</c:v>
                </c:pt>
                <c:pt idx="32">
                  <c:v>0.64288049051297058</c:v>
                </c:pt>
                <c:pt idx="33">
                  <c:v>0.68702820724460478</c:v>
                </c:pt>
                <c:pt idx="34">
                  <c:v>0.73260792484643122</c:v>
                </c:pt>
                <c:pt idx="35">
                  <c:v>0.77969991448718767</c:v>
                </c:pt>
                <c:pt idx="36">
                  <c:v>0.82838718615785112</c:v>
                </c:pt>
                <c:pt idx="37">
                  <c:v>0.87867152705699614</c:v>
                </c:pt>
                <c:pt idx="38">
                  <c:v>0.93055458726896922</c:v>
                </c:pt>
                <c:pt idx="39">
                  <c:v>0.98403784626925872</c:v>
                </c:pt>
                <c:pt idx="40">
                  <c:v>1.0391226207625359</c:v>
                </c:pt>
                <c:pt idx="41">
                  <c:v>1.0958100719141188</c:v>
                </c:pt>
                <c:pt idx="42">
                  <c:v>1.1541012120372884</c:v>
                </c:pt>
                <c:pt idx="43">
                  <c:v>1.2139969107910151</c:v>
                </c:pt>
                <c:pt idx="44">
                  <c:v>1.2754979009359493</c:v>
                </c:pt>
                <c:pt idx="45">
                  <c:v>1.3386047836907884</c:v>
                </c:pt>
                <c:pt idx="46">
                  <c:v>1.4033180337262092</c:v>
                </c:pt>
                <c:pt idx="47">
                  <c:v>1.4696380038293035</c:v>
                </c:pt>
                <c:pt idx="48">
                  <c:v>1.5375649292677769</c:v>
                </c:pt>
                <c:pt idx="49">
                  <c:v>1.6070989318799804</c:v>
                </c:pt>
                <c:pt idx="50">
                  <c:v>1.6782400239140594</c:v>
                </c:pt>
                <c:pt idx="51">
                  <c:v>1.7509885848762661</c:v>
                </c:pt>
                <c:pt idx="52">
                  <c:v>1.8253458422130706</c:v>
                </c:pt>
                <c:pt idx="53">
                  <c:v>1.9013134065524115</c:v>
                </c:pt>
                <c:pt idx="54">
                  <c:v>1.9788928025527273</c:v>
                </c:pt>
                <c:pt idx="55">
                  <c:v>2.0580854714352697</c:v>
                </c:pt>
                <c:pt idx="56">
                  <c:v>2.1388927733814218</c:v>
                </c:pt>
                <c:pt idx="57">
                  <c:v>2.2213159898047441</c:v>
                </c:pt>
                <c:pt idx="58">
                  <c:v>2.3053563255066103</c:v>
                </c:pt>
                <c:pt idx="59">
                  <c:v>2.3910149107235221</c:v>
                </c:pt>
                <c:pt idx="60">
                  <c:v>2.4782928030735021</c:v>
                </c:pt>
                <c:pt idx="61">
                  <c:v>2.5671909894083362</c:v>
                </c:pt>
                <c:pt idx="62">
                  <c:v>2.65771038757789</c:v>
                </c:pt>
                <c:pt idx="63">
                  <c:v>2.7498518481122005</c:v>
                </c:pt>
                <c:pt idx="64">
                  <c:v>2.8436161558266049</c:v>
                </c:pt>
                <c:pt idx="65">
                  <c:v>2.939004031354743</c:v>
                </c:pt>
                <c:pt idx="66">
                  <c:v>3.0360161326139039</c:v>
                </c:pt>
                <c:pt idx="67">
                  <c:v>3.1346530562068375</c:v>
                </c:pt>
                <c:pt idx="68">
                  <c:v>3.234915338763853</c:v>
                </c:pt>
                <c:pt idx="69">
                  <c:v>3.3368034582287329</c:v>
                </c:pt>
                <c:pt idx="70">
                  <c:v>3.4403178350917476</c:v>
                </c:pt>
                <c:pt idx="71">
                  <c:v>3.5454588335728019</c:v>
                </c:pt>
                <c:pt idx="72">
                  <c:v>3.6522267627575502</c:v>
                </c:pt>
                <c:pt idx="73">
                  <c:v>3.7606218776891036</c:v>
                </c:pt>
                <c:pt idx="74">
                  <c:v>3.8706443804177808</c:v>
                </c:pt>
                <c:pt idx="75">
                  <c:v>3.982294421011185</c:v>
                </c:pt>
                <c:pt idx="76">
                  <c:v>4.0955720985267376</c:v>
                </c:pt>
                <c:pt idx="77">
                  <c:v>4.2104774619486562</c:v>
                </c:pt>
                <c:pt idx="78">
                  <c:v>4.3270105110912418</c:v>
                </c:pt>
                <c:pt idx="79">
                  <c:v>4.4451711974702093</c:v>
                </c:pt>
                <c:pt idx="80">
                  <c:v>4.5649594251436989</c:v>
                </c:pt>
                <c:pt idx="81">
                  <c:v>4.6863750515244895</c:v>
                </c:pt>
                <c:pt idx="82">
                  <c:v>4.8094178881648526</c:v>
                </c:pt>
                <c:pt idx="83">
                  <c:v>4.9340877015153888</c:v>
                </c:pt>
                <c:pt idx="84">
                  <c:v>5.0603842136591171</c:v>
                </c:pt>
                <c:pt idx="85">
                  <c:v>5.1883071030220007</c:v>
                </c:pt>
                <c:pt idx="86">
                  <c:v>5.3178560050610297</c:v>
                </c:pt>
                <c:pt idx="87">
                  <c:v>5.4490305129309187</c:v>
                </c:pt>
                <c:pt idx="88">
                  <c:v>5.5818301781304083</c:v>
                </c:pt>
                <c:pt idx="89">
                  <c:v>5.7162545111291081</c:v>
                </c:pt>
                <c:pt idx="90">
                  <c:v>5.8523029819757664</c:v>
                </c:pt>
                <c:pt idx="91">
                  <c:v>5.9899750208888021</c:v>
                </c:pt>
                <c:pt idx="92">
                  <c:v>6.1292700188298834</c:v>
                </c:pt>
                <c:pt idx="93">
                  <c:v>6.2701873280613079</c:v>
                </c:pt>
                <c:pt idx="94">
                  <c:v>6.4127262626878769</c:v>
                </c:pt>
                <c:pt idx="95">
                  <c:v>6.5568860991839468</c:v>
                </c:pt>
                <c:pt idx="96">
                  <c:v>6.7026660769062794</c:v>
                </c:pt>
                <c:pt idx="97">
                  <c:v>6.8500653985932924</c:v>
                </c:pt>
                <c:pt idx="98">
                  <c:v>6.9990832308512854</c:v>
                </c:pt>
                <c:pt idx="99">
                  <c:v>7.1497187046281754</c:v>
                </c:pt>
                <c:pt idx="100">
                  <c:v>7.3019709156752537</c:v>
                </c:pt>
                <c:pt idx="101">
                  <c:v>7.4558386876387477</c:v>
                </c:pt>
                <c:pt idx="102">
                  <c:v>7.6113203340353639</c:v>
                </c:pt>
                <c:pt idx="103">
                  <c:v>7.7684138946361339</c:v>
                </c:pt>
                <c:pt idx="104">
                  <c:v>7.9271173729747018</c:v>
                </c:pt>
                <c:pt idx="105">
                  <c:v>8.087428736814644</c:v>
                </c:pt>
                <c:pt idx="106">
                  <c:v>8.2493459186061759</c:v>
                </c:pt>
                <c:pt idx="107">
                  <c:v>8.4128668159326416</c:v>
                </c:pt>
                <c:pt idx="108">
                  <c:v>8.5779892919471958</c:v>
                </c:pt>
                <c:pt idx="109">
                  <c:v>8.7447111758000435</c:v>
                </c:pt>
                <c:pt idx="110">
                  <c:v>8.9130302630565996</c:v>
                </c:pt>
                <c:pt idx="111">
                  <c:v>9.0829443161069108</c:v>
                </c:pt>
                <c:pt idx="112">
                  <c:v>9.254451064566652</c:v>
                </c:pt>
                <c:pt idx="113">
                  <c:v>9.4275482056700195</c:v>
                </c:pt>
                <c:pt idx="114">
                  <c:v>9.6022334046548128</c:v>
                </c:pt>
                <c:pt idx="115">
                  <c:v>9.7785042951399781</c:v>
                </c:pt>
                <c:pt idx="116">
                  <c:v>9.9563584794958988</c:v>
                </c:pt>
                <c:pt idx="117">
                  <c:v>10.135793529207675</c:v>
                </c:pt>
                <c:pt idx="118">
                  <c:v>10.31680698523164</c:v>
                </c:pt>
                <c:pt idx="119">
                  <c:v>10.499396358345363</c:v>
                </c:pt>
                <c:pt idx="120">
                  <c:v>10.683559129491336</c:v>
                </c:pt>
                <c:pt idx="121">
                  <c:v>10.869292750114582</c:v>
                </c:pt>
                <c:pt idx="122">
                  <c:v>11.056594642494387</c:v>
                </c:pt>
                <c:pt idx="123">
                  <c:v>11.245462200070335</c:v>
                </c:pt>
                <c:pt idx="124">
                  <c:v>11.435892787762857</c:v>
                </c:pt>
                <c:pt idx="125">
                  <c:v>11.627883742288459</c:v>
                </c:pt>
                <c:pt idx="126">
                  <c:v>11.821432372469811</c:v>
                </c:pt>
                <c:pt idx="127">
                  <c:v>12.01653595954085</c:v>
                </c:pt>
                <c:pt idx="128">
                  <c:v>12.213191757447071</c:v>
                </c:pt>
                <c:pt idx="129">
                  <c:v>12.411396993141148</c:v>
                </c:pt>
                <c:pt idx="130">
                  <c:v>12.611148866874032</c:v>
                </c:pt>
                <c:pt idx="131">
                  <c:v>12.812444552481674</c:v>
                </c:pt>
                <c:pt idx="132">
                  <c:v>13.015281197667489</c:v>
                </c:pt>
                <c:pt idx="133">
                  <c:v>13.219655924280717</c:v>
                </c:pt>
                <c:pt idx="134">
                  <c:v>13.425565828590779</c:v>
                </c:pt>
                <c:pt idx="135">
                  <c:v>13.633007981557755</c:v>
                </c:pt>
                <c:pt idx="136">
                  <c:v>13.841979429099117</c:v>
                </c:pt>
                <c:pt idx="137">
                  <c:v>14.052477192352793</c:v>
                </c:pt>
                <c:pt idx="138">
                  <c:v>14.264498267936693</c:v>
                </c:pt>
                <c:pt idx="139">
                  <c:v>14.478039628204794</c:v>
                </c:pt>
                <c:pt idx="140">
                  <c:v>14.693098221499866</c:v>
                </c:pt>
                <c:pt idx="141">
                  <c:v>14.909670972402962</c:v>
                </c:pt>
                <c:pt idx="142">
                  <c:v>15.127754781979728</c:v>
                </c:pt>
                <c:pt idx="143">
                  <c:v>15.347346528023651</c:v>
                </c:pt>
                <c:pt idx="144">
                  <c:v>15.568443065296302</c:v>
                </c:pt>
                <c:pt idx="145">
                  <c:v>15.791041225764676</c:v>
                </c:pt>
                <c:pt idx="146">
                  <c:v>16.015137818835694</c:v>
                </c:pt>
                <c:pt idx="147">
                  <c:v>16.240729631587943</c:v>
                </c:pt>
                <c:pt idx="148">
                  <c:v>16.467813429000728</c:v>
                </c:pt>
                <c:pt idx="149">
                  <c:v>16.69638595418051</c:v>
                </c:pt>
                <c:pt idx="150">
                  <c:v>16.926443928584778</c:v>
                </c:pt>
                <c:pt idx="151">
                  <c:v>17.157984137208732</c:v>
                </c:pt>
                <c:pt idx="152">
                  <c:v>17.391003514029983</c:v>
                </c:pt>
                <c:pt idx="153">
                  <c:v>17.625499057564632</c:v>
                </c:pt>
                <c:pt idx="154">
                  <c:v>17.861467746153959</c:v>
                </c:pt>
                <c:pt idx="155">
                  <c:v>18.098906538163288</c:v>
                </c:pt>
                <c:pt idx="156">
                  <c:v>18.337812372178806</c:v>
                </c:pt>
                <c:pt idx="157">
                  <c:v>18.578182167202382</c:v>
                </c:pt>
                <c:pt idx="158">
                  <c:v>18.820012822844433</c:v>
                </c:pt>
                <c:pt idx="159">
                  <c:v>19.063301219514905</c:v>
                </c:pt>
                <c:pt idx="160">
                  <c:v>19.308044218612366</c:v>
                </c:pt>
                <c:pt idx="161">
                  <c:v>19.554238662711285</c:v>
                </c:pt>
                <c:pt idx="162">
                  <c:v>19.801881375747541</c:v>
                </c:pt>
                <c:pt idx="163">
                  <c:v>20.050969163202193</c:v>
                </c:pt>
                <c:pt idx="164">
                  <c:v>20.30149881228353</c:v>
                </c:pt>
                <c:pt idx="165">
                  <c:v>20.553467092107461</c:v>
                </c:pt>
                <c:pt idx="166">
                  <c:v>20.806870753876289</c:v>
                </c:pt>
                <c:pt idx="167">
                  <c:v>21.061706531055872</c:v>
                </c:pt>
                <c:pt idx="168">
                  <c:v>21.317971139551215</c:v>
                </c:pt>
                <c:pt idx="169">
                  <c:v>21.575661277880545</c:v>
                </c:pt>
                <c:pt idx="170">
                  <c:v>21.834773627347875</c:v>
                </c:pt>
                <c:pt idx="171">
                  <c:v>22.095304852214095</c:v>
                </c:pt>
                <c:pt idx="172">
                  <c:v>22.357251599866629</c:v>
                </c:pt>
                <c:pt idx="173">
                  <c:v>22.620610500987656</c:v>
                </c:pt>
                <c:pt idx="174">
                  <c:v>22.885378169720962</c:v>
                </c:pt>
                <c:pt idx="175">
                  <c:v>23.151551203837425</c:v>
                </c:pt>
                <c:pt idx="176">
                  <c:v>23.419126184899152</c:v>
                </c:pt>
                <c:pt idx="177">
                  <c:v>23.688099678422304</c:v>
                </c:pt>
                <c:pt idx="178">
                  <c:v>23.958468234038644</c:v>
                </c:pt>
                <c:pt idx="179">
                  <c:v>24.230228385655803</c:v>
                </c:pt>
                <c:pt idx="180">
                  <c:v>24.503376651616303</c:v>
                </c:pt>
                <c:pt idx="181">
                  <c:v>24.777909534855361</c:v>
                </c:pt>
                <c:pt idx="182">
                  <c:v>25.053823523057481</c:v>
                </c:pt>
                <c:pt idx="183">
                  <c:v>25.33111508881187</c:v>
                </c:pt>
                <c:pt idx="184">
                  <c:v>25.60978068976668</c:v>
                </c:pt>
                <c:pt idx="185">
                  <c:v>25.889816768782115</c:v>
                </c:pt>
                <c:pt idx="186">
                  <c:v>26.17121975408239</c:v>
                </c:pt>
                <c:pt idx="187">
                  <c:v>26.453986059406606</c:v>
                </c:pt>
                <c:pt idx="188">
                  <c:v>26.738112084158509</c:v>
                </c:pt>
                <c:pt idx="189">
                  <c:v>27.023594213555175</c:v>
                </c:pt>
                <c:pt idx="190">
                  <c:v>27.310428818774639</c:v>
                </c:pt>
                <c:pt idx="191">
                  <c:v>27.598612257102484</c:v>
                </c:pt>
                <c:pt idx="192">
                  <c:v>27.888140872077376</c:v>
                </c:pt>
                <c:pt idx="193">
                  <c:v>28.179010993635597</c:v>
                </c:pt>
                <c:pt idx="194">
                  <c:v>28.47121893825457</c:v>
                </c:pt>
                <c:pt idx="195">
                  <c:v>28.764761009095395</c:v>
                </c:pt>
                <c:pt idx="196">
                  <c:v>29.059633496144414</c:v>
                </c:pt>
                <c:pt idx="197">
                  <c:v>29.355832676353792</c:v>
                </c:pt>
                <c:pt idx="198">
                  <c:v>29.653354813781167</c:v>
                </c:pt>
                <c:pt idx="199">
                  <c:v>29.952196159728345</c:v>
                </c:pt>
                <c:pt idx="200">
                  <c:v>30.252352952879072</c:v>
                </c:pt>
                <c:pt idx="201">
                  <c:v>30.553821419435888</c:v>
                </c:pt>
                <c:pt idx="202">
                  <c:v>30.856597773256066</c:v>
                </c:pt>
                <c:pt idx="203">
                  <c:v>31.160678215986671</c:v>
                </c:pt>
                <c:pt idx="204">
                  <c:v>31.466058937198703</c:v>
                </c:pt>
                <c:pt idx="205">
                  <c:v>31.772736114520402</c:v>
                </c:pt>
                <c:pt idx="206">
                  <c:v>32.080705913769641</c:v>
                </c:pt>
                <c:pt idx="207">
                  <c:v>32.3899644890855</c:v>
                </c:pt>
                <c:pt idx="208">
                  <c:v>32.700507983058969</c:v>
                </c:pt>
                <c:pt idx="209">
                  <c:v>33.012332526862807</c:v>
                </c:pt>
                <c:pt idx="210">
                  <c:v>33.325434240380581</c:v>
                </c:pt>
                <c:pt idx="211">
                  <c:v>33.639809232334876</c:v>
                </c:pt>
                <c:pt idx="212">
                  <c:v>33.955453600414685</c:v>
                </c:pt>
                <c:pt idx="213">
                  <c:v>34.272363431401985</c:v>
                </c:pt>
                <c:pt idx="214">
                  <c:v>34.59053480129753</c:v>
                </c:pt>
                <c:pt idx="215">
                  <c:v>34.909963775445817</c:v>
                </c:pt>
                <c:pt idx="216">
                  <c:v>35.230646408659304</c:v>
                </c:pt>
                <c:pt idx="217">
                  <c:v>35.552578745341819</c:v>
                </c:pt>
                <c:pt idx="218">
                  <c:v>35.875756819611205</c:v>
                </c:pt>
                <c:pt idx="219">
                  <c:v>36.200176655421181</c:v>
                </c:pt>
                <c:pt idx="220">
                  <c:v>36.525834266682473</c:v>
                </c:pt>
                <c:pt idx="221">
                  <c:v>36.852725657383154</c:v>
                </c:pt>
                <c:pt idx="222">
                  <c:v>37.180846821708251</c:v>
                </c:pt>
                <c:pt idx="223">
                  <c:v>37.510193744158613</c:v>
                </c:pt>
                <c:pt idx="224">
                  <c:v>37.840762399669025</c:v>
                </c:pt>
                <c:pt idx="225">
                  <c:v>38.1725487537256</c:v>
                </c:pt>
                <c:pt idx="226">
                  <c:v>38.505548762482427</c:v>
                </c:pt>
                <c:pt idx="227">
                  <c:v>38.839758372877512</c:v>
                </c:pt>
                <c:pt idx="228">
                  <c:v>39.17517352274799</c:v>
                </c:pt>
                <c:pt idx="229">
                  <c:v>39.511790140944626</c:v>
                </c:pt>
                <c:pt idx="230">
                  <c:v>39.849604147445611</c:v>
                </c:pt>
                <c:pt idx="231">
                  <c:v>40.188611453469626</c:v>
                </c:pt>
                <c:pt idx="232">
                  <c:v>40.528807961588242</c:v>
                </c:pt>
                <c:pt idx="233">
                  <c:v>40.870189565837599</c:v>
                </c:pt>
                <c:pt idx="234">
                  <c:v>41.212752151829406</c:v>
                </c:pt>
                <c:pt idx="235">
                  <c:v>41.556491596861235</c:v>
                </c:pt>
                <c:pt idx="236">
                  <c:v>41.901403770026143</c:v>
                </c:pt>
                <c:pt idx="237">
                  <c:v>42.2474845323216</c:v>
                </c:pt>
                <c:pt idx="238">
                  <c:v>42.594729736757763</c:v>
                </c:pt>
                <c:pt idx="239">
                  <c:v>42.943135228465053</c:v>
                </c:pt>
                <c:pt idx="240">
                  <c:v>43.292696844801071</c:v>
                </c:pt>
                <c:pt idx="241">
                  <c:v>43.643410415456827</c:v>
                </c:pt>
                <c:pt idx="242">
                  <c:v>43.995271762562339</c:v>
                </c:pt>
                <c:pt idx="243">
                  <c:v>44.348276700791551</c:v>
                </c:pt>
                <c:pt idx="244">
                  <c:v>44.702421037466578</c:v>
                </c:pt>
                <c:pt idx="245">
                  <c:v>45.057700572661339</c:v>
                </c:pt>
                <c:pt idx="246">
                  <c:v>45.414111099304492</c:v>
                </c:pt>
                <c:pt idx="247">
                  <c:v>45.771648403281738</c:v>
                </c:pt>
                <c:pt idx="248">
                  <c:v>46.130308263537479</c:v>
                </c:pt>
                <c:pt idx="249">
                  <c:v>46.490086452175852</c:v>
                </c:pt>
                <c:pt idx="250">
                  <c:v>46.850978734561068</c:v>
                </c:pt>
                <c:pt idx="251">
                  <c:v>47.21298047684644</c:v>
                </c:pt>
                <c:pt idx="252">
                  <c:v>47.576086252943561</c:v>
                </c:pt>
                <c:pt idx="253">
                  <c:v>47.940290236790723</c:v>
                </c:pt>
                <c:pt idx="254">
                  <c:v>48.305586595197902</c:v>
                </c:pt>
                <c:pt idx="255">
                  <c:v>48.671969487979823</c:v>
                </c:pt>
                <c:pt idx="256">
                  <c:v>49.039433068088023</c:v>
                </c:pt>
                <c:pt idx="257">
                  <c:v>49.407971481741868</c:v>
                </c:pt>
                <c:pt idx="258">
                  <c:v>49.777578868558578</c:v>
                </c:pt>
                <c:pt idx="259">
                  <c:v>50.148249361682225</c:v>
                </c:pt>
                <c:pt idx="260">
                  <c:v>50.519977087911734</c:v>
                </c:pt>
                <c:pt idx="261">
                  <c:v>50.892756167827855</c:v>
                </c:pt>
                <c:pt idx="262">
                  <c:v>51.266580715919169</c:v>
                </c:pt>
                <c:pt idx="263">
                  <c:v>51.641444840707059</c:v>
                </c:pt>
                <c:pt idx="264">
                  <c:v>52.017342644869707</c:v>
                </c:pt>
                <c:pt idx="265">
                  <c:v>52.394268225365089</c:v>
                </c:pt>
                <c:pt idx="266">
                  <c:v>52.772215673552999</c:v>
                </c:pt>
                <c:pt idx="267">
                  <c:v>53.151179075316065</c:v>
                </c:pt>
                <c:pt idx="268">
                  <c:v>53.531152511179791</c:v>
                </c:pt>
                <c:pt idx="269">
                  <c:v>53.912130056431621</c:v>
                </c:pt>
                <c:pt idx="270">
                  <c:v>54.294105781239047</c:v>
                </c:pt>
                <c:pt idx="271">
                  <c:v>54.677073750766688</c:v>
                </c:pt>
                <c:pt idx="272">
                  <c:v>55.061028025292472</c:v>
                </c:pt>
                <c:pt idx="273">
                  <c:v>55.445962660322785</c:v>
                </c:pt>
                <c:pt idx="274">
                  <c:v>55.831871706706707</c:v>
                </c:pt>
                <c:pt idx="275">
                  <c:v>56.218749210749259</c:v>
                </c:pt>
                <c:pt idx="276">
                  <c:v>56.606589214323677</c:v>
                </c:pt>
                <c:pt idx="277">
                  <c:v>56.995385754982784</c:v>
                </c:pt>
                <c:pt idx="278">
                  <c:v>57.385132866069355</c:v>
                </c:pt>
                <c:pt idx="279">
                  <c:v>57.775824576825556</c:v>
                </c:pt>
                <c:pt idx="280">
                  <c:v>58.167454912501441</c:v>
                </c:pt>
                <c:pt idx="281">
                  <c:v>58.560017894462483</c:v>
                </c:pt>
                <c:pt idx="282">
                  <c:v>58.953507540296194</c:v>
                </c:pt>
                <c:pt idx="283">
                  <c:v>59.347917863917772</c:v>
                </c:pt>
                <c:pt idx="284">
                  <c:v>59.743242875674838</c:v>
                </c:pt>
                <c:pt idx="285">
                  <c:v>60.139476582451231</c:v>
                </c:pt>
                <c:pt idx="286">
                  <c:v>60.536612987769857</c:v>
                </c:pt>
                <c:pt idx="287">
                  <c:v>60.934646091894656</c:v>
                </c:pt>
                <c:pt idx="288">
                  <c:v>61.333569891931567</c:v>
                </c:pt>
                <c:pt idx="289">
                  <c:v>61.733378381928652</c:v>
                </c:pt>
                <c:pt idx="290">
                  <c:v>62.134065552975237</c:v>
                </c:pt>
                <c:pt idx="291">
                  <c:v>62.535625393300165</c:v>
                </c:pt>
                <c:pt idx="292">
                  <c:v>62.938051888369131</c:v>
                </c:pt>
                <c:pt idx="293">
                  <c:v>63.34133902098111</c:v>
                </c:pt>
                <c:pt idx="294">
                  <c:v>63.745480771363844</c:v>
                </c:pt>
                <c:pt idx="295">
                  <c:v>64.150471117268452</c:v>
                </c:pt>
                <c:pt idx="296">
                  <c:v>64.556304034063146</c:v>
                </c:pt>
                <c:pt idx="297">
                  <c:v>64.962973494826002</c:v>
                </c:pt>
                <c:pt idx="298">
                  <c:v>65.370469049941136</c:v>
                </c:pt>
                <c:pt idx="299">
                  <c:v>65.778771402879002</c:v>
                </c:pt>
                <c:pt idx="300">
                  <c:v>66.187856830281902</c:v>
                </c:pt>
                <c:pt idx="301">
                  <c:v>66.597701606116274</c:v>
                </c:pt>
                <c:pt idx="302">
                  <c:v>67.008282002261367</c:v>
                </c:pt>
                <c:pt idx="303">
                  <c:v>67.419574289086981</c:v>
                </c:pt>
                <c:pt idx="304">
                  <c:v>67.831554736020252</c:v>
                </c:pt>
                <c:pt idx="305">
                  <c:v>68.244199612101667</c:v>
                </c:pt>
                <c:pt idx="306">
                  <c:v>68.657485186530053</c:v>
                </c:pt>
                <c:pt idx="307">
                  <c:v>69.0713877291969</c:v>
                </c:pt>
                <c:pt idx="308">
                  <c:v>69.485883511209764</c:v>
                </c:pt>
                <c:pt idx="309">
                  <c:v>69.900948805404937</c:v>
                </c:pt>
                <c:pt idx="310">
                  <c:v>70.316559886849348</c:v>
                </c:pt>
                <c:pt idx="311">
                  <c:v>70.732693033331756</c:v>
                </c:pt>
                <c:pt idx="312">
                  <c:v>71.149324525843241</c:v>
                </c:pt>
                <c:pt idx="313">
                  <c:v>71.566430649046993</c:v>
                </c:pt>
                <c:pt idx="314">
                  <c:v>71.98398769173744</c:v>
                </c:pt>
                <c:pt idx="315">
                  <c:v>72.401971947288843</c:v>
                </c:pt>
                <c:pt idx="316">
                  <c:v>72.820359714093172</c:v>
                </c:pt>
                <c:pt idx="317">
                  <c:v>73.239127295987529</c:v>
                </c:pt>
                <c:pt idx="318">
                  <c:v>73.658251002670909</c:v>
                </c:pt>
                <c:pt idx="319">
                  <c:v>74.077707150110527</c:v>
                </c:pt>
                <c:pt idx="320">
                  <c:v>74.497472060937639</c:v>
                </c:pt>
                <c:pt idx="321">
                  <c:v>74.917523843848244</c:v>
                </c:pt>
                <c:pt idx="322">
                  <c:v>75.337844173568001</c:v>
                </c:pt>
                <c:pt idx="323">
                  <c:v>75.75841651094953</c:v>
                </c:pt>
                <c:pt idx="324">
                  <c:v>76.179224322395726</c:v>
                </c:pt>
                <c:pt idx="325">
                  <c:v>76.600251080028428</c:v>
                </c:pt>
                <c:pt idx="326">
                  <c:v>77.021480261851991</c:v>
                </c:pt>
                <c:pt idx="327">
                  <c:v>77.442895351911787</c:v>
                </c:pt>
                <c:pt idx="328">
                  <c:v>77.8644798404477</c:v>
                </c:pt>
                <c:pt idx="329">
                  <c:v>78.286217224042531</c:v>
                </c:pt>
                <c:pt idx="330">
                  <c:v>78.708091005765439</c:v>
                </c:pt>
                <c:pt idx="331">
                  <c:v>79.130084695310387</c:v>
                </c:pt>
                <c:pt idx="332">
                  <c:v>79.552181809129522</c:v>
                </c:pt>
                <c:pt idx="333">
                  <c:v>79.97436587056167</c:v>
                </c:pt>
                <c:pt idx="334">
                  <c:v>80.39662040995583</c:v>
                </c:pt>
                <c:pt idx="335">
                  <c:v>80.818928964789748</c:v>
                </c:pt>
                <c:pt idx="336">
                  <c:v>81.24127507978352</c:v>
                </c:pt>
                <c:pt idx="337">
                  <c:v>81.663642307008317</c:v>
                </c:pt>
                <c:pt idx="338">
                  <c:v>82.086014205990196</c:v>
                </c:pt>
                <c:pt idx="339">
                  <c:v>82.50837434380901</c:v>
                </c:pt>
                <c:pt idx="340">
                  <c:v>82.930706295192451</c:v>
                </c:pt>
                <c:pt idx="341">
                  <c:v>83.352993642605242</c:v>
                </c:pt>
                <c:pt idx="342">
                  <c:v>83.775219976333432</c:v>
                </c:pt>
                <c:pt idx="343">
                  <c:v>84.197368894563937</c:v>
                </c:pt>
                <c:pt idx="344">
                  <c:v>84.61942400345913</c:v>
                </c:pt>
                <c:pt idx="345">
                  <c:v>85.041368917226762</c:v>
                </c:pt>
                <c:pt idx="346">
                  <c:v>85.463187258184973</c:v>
                </c:pt>
                <c:pt idx="347">
                  <c:v>85.884862656822548</c:v>
                </c:pt>
                <c:pt idx="348">
                  <c:v>86.306378946429845</c:v>
                </c:pt>
                <c:pt idx="349">
                  <c:v>86.727720357721921</c:v>
                </c:pt>
                <c:pt idx="350">
                  <c:v>87.148871324078755</c:v>
                </c:pt>
                <c:pt idx="351">
                  <c:v>87.569816286779229</c:v>
                </c:pt>
                <c:pt idx="352">
                  <c:v>87.99053969502863</c:v>
                </c:pt>
                <c:pt idx="353">
                  <c:v>88.41102600598191</c:v>
                </c:pt>
                <c:pt idx="354">
                  <c:v>88.831259684762642</c:v>
                </c:pt>
                <c:pt idx="355">
                  <c:v>89.25122520447772</c:v>
                </c:pt>
                <c:pt idx="356">
                  <c:v>89.670907046227825</c:v>
                </c:pt>
                <c:pt idx="357">
                  <c:v>90.090289699113612</c:v>
                </c:pt>
                <c:pt idx="358">
                  <c:v>90.509357660237697</c:v>
                </c:pt>
                <c:pt idx="359">
                  <c:v>90.928095434702342</c:v>
                </c:pt>
                <c:pt idx="360">
                  <c:v>91.346491608235311</c:v>
                </c:pt>
                <c:pt idx="361">
                  <c:v>91.764542919348173</c:v>
                </c:pt>
                <c:pt idx="362">
                  <c:v>92.182250181395474</c:v>
                </c:pt>
                <c:pt idx="363">
                  <c:v>92.599614205109432</c:v>
                </c:pt>
                <c:pt idx="364">
                  <c:v>93.016635798611546</c:v>
                </c:pt>
                <c:pt idx="365">
                  <c:v>93.43331576742419</c:v>
                </c:pt>
                <c:pt idx="366">
                  <c:v>93.849654914482088</c:v>
                </c:pt>
                <c:pt idx="367">
                  <c:v>94.265654040143787</c:v>
                </c:pt>
                <c:pt idx="368">
                  <c:v>94.681313942202976</c:v>
                </c:pt>
                <c:pt idx="369">
                  <c:v>95.096635415899883</c:v>
                </c:pt>
                <c:pt idx="370">
                  <c:v>95.511619253932437</c:v>
                </c:pt>
                <c:pt idx="371">
                  <c:v>95.926266246467506</c:v>
                </c:pt>
                <c:pt idx="372">
                  <c:v>96.340577181152028</c:v>
                </c:pt>
                <c:pt idx="373">
                  <c:v>96.75455284312406</c:v>
                </c:pt>
                <c:pt idx="374">
                  <c:v>97.168194015023772</c:v>
                </c:pt>
                <c:pt idx="375">
                  <c:v>97.581501477004437</c:v>
                </c:pt>
                <c:pt idx="376">
                  <c:v>97.994476006743255</c:v>
                </c:pt>
                <c:pt idx="377">
                  <c:v>98.407118379452214</c:v>
                </c:pt>
                <c:pt idx="378">
                  <c:v>98.819429367888858</c:v>
                </c:pt>
                <c:pt idx="379">
                  <c:v>99.231409742366978</c:v>
                </c:pt>
                <c:pt idx="380">
                  <c:v>99.643060270767279</c:v>
                </c:pt>
                <c:pt idx="381">
                  <c:v>100.05438171854796</c:v>
                </c:pt>
                <c:pt idx="382">
                  <c:v>100.46537484875522</c:v>
                </c:pt>
                <c:pt idx="383">
                  <c:v>100.8760404220338</c:v>
                </c:pt>
                <c:pt idx="384">
                  <c:v>101.28637919663733</c:v>
                </c:pt>
                <c:pt idx="385">
                  <c:v>101.69639192843873</c:v>
                </c:pt>
                <c:pt idx="386">
                  <c:v>102.10607937094053</c:v>
                </c:pt>
                <c:pt idx="387">
                  <c:v>102.51544227528508</c:v>
                </c:pt>
                <c:pt idx="388">
                  <c:v>102.92448139026477</c:v>
                </c:pt>
                <c:pt idx="389">
                  <c:v>103.33319746233217</c:v>
                </c:pt>
                <c:pt idx="390">
                  <c:v>103.74159123561007</c:v>
                </c:pt>
                <c:pt idx="391">
                  <c:v>104.14966345190162</c:v>
                </c:pt>
                <c:pt idx="392">
                  <c:v>104.55741485070018</c:v>
                </c:pt>
                <c:pt idx="393">
                  <c:v>104.96484616919935</c:v>
                </c:pt>
                <c:pt idx="394">
                  <c:v>105.37195814230273</c:v>
                </c:pt>
                <c:pt idx="395">
                  <c:v>105.77875150263384</c:v>
                </c:pt>
                <c:pt idx="396">
                  <c:v>106.18522698054582</c:v>
                </c:pt>
                <c:pt idx="397">
                  <c:v>106.59138530413118</c:v>
                </c:pt>
                <c:pt idx="398">
                  <c:v>106.99722719923143</c:v>
                </c:pt>
                <c:pt idx="399">
                  <c:v>107.4027533894467</c:v>
                </c:pt>
                <c:pt idx="400">
                  <c:v>107.80796459614531</c:v>
                </c:pt>
                <c:pt idx="401">
                  <c:v>111.84280827858223</c:v>
                </c:pt>
                <c:pt idx="402">
                  <c:v>115.84661719914217</c:v>
                </c:pt>
                <c:pt idx="403">
                  <c:v>119.82009212504938</c:v>
                </c:pt>
                <c:pt idx="404">
                  <c:v>123.76391271258713</c:v>
                </c:pt>
                <c:pt idx="405">
                  <c:v>127.67873837987207</c:v>
                </c:pt>
                <c:pt idx="406">
                  <c:v>131.56520913489447</c:v>
                </c:pt>
                <c:pt idx="407">
                  <c:v>135.42394636156229</c:v>
                </c:pt>
                <c:pt idx="408">
                  <c:v>139.25555356629278</c:v>
                </c:pt>
                <c:pt idx="409">
                  <c:v>143.06061708751625</c:v>
                </c:pt>
                <c:pt idx="410">
                  <c:v>146.83970677029217</c:v>
                </c:pt>
                <c:pt idx="411">
                  <c:v>150.59337660808586</c:v>
                </c:pt>
                <c:pt idx="412">
                  <c:v>154.32216535361465</c:v>
                </c:pt>
                <c:pt idx="413">
                  <c:v>158.02659710054314</c:v>
                </c:pt>
                <c:pt idx="414">
                  <c:v>161.70718183768818</c:v>
                </c:pt>
                <c:pt idx="415">
                  <c:v>165.36441597728407</c:v>
                </c:pt>
                <c:pt idx="416">
                  <c:v>168.99878285875675</c:v>
                </c:pt>
                <c:pt idx="417">
                  <c:v>172.61075322936159</c:v>
                </c:pt>
                <c:pt idx="418">
                  <c:v>176.20078570295183</c:v>
                </c:pt>
                <c:pt idx="419">
                  <c:v>179.7693271980641</c:v>
                </c:pt>
                <c:pt idx="420">
                  <c:v>183.31681335643205</c:v>
                </c:pt>
                <c:pt idx="421">
                  <c:v>186.84366894296971</c:v>
                </c:pt>
                <c:pt idx="422">
                  <c:v>190.35030822820136</c:v>
                </c:pt>
                <c:pt idx="423">
                  <c:v>193.837135354054</c:v>
                </c:pt>
                <c:pt idx="424">
                  <c:v>197.30454468387336</c:v>
                </c:pt>
                <c:pt idx="425">
                  <c:v>200.75292113747133</c:v>
                </c:pt>
                <c:pt idx="426">
                  <c:v>204.18264051196465</c:v>
                </c:pt>
                <c:pt idx="427">
                  <c:v>207.59406978911892</c:v>
                </c:pt>
                <c:pt idx="428">
                  <c:v>210.98756742987018</c:v>
                </c:pt>
                <c:pt idx="429">
                  <c:v>214.36348365665646</c:v>
                </c:pt>
                <c:pt idx="430">
                  <c:v>217.72216072415472</c:v>
                </c:pt>
                <c:pt idx="431">
                  <c:v>221.06393317898457</c:v>
                </c:pt>
                <c:pt idx="432">
                  <c:v>224.38912810890727</c:v>
                </c:pt>
                <c:pt idx="433">
                  <c:v>227.69806538201877</c:v>
                </c:pt>
                <c:pt idx="434">
                  <c:v>230.99105787640701</c:v>
                </c:pt>
                <c:pt idx="435">
                  <c:v>234.26841170071722</c:v>
                </c:pt>
                <c:pt idx="436">
                  <c:v>237.53042640604383</c:v>
                </c:pt>
                <c:pt idx="437">
                  <c:v>240.77739518954468</c:v>
                </c:pt>
                <c:pt idx="438">
                  <c:v>244.00960509015079</c:v>
                </c:pt>
                <c:pt idx="439">
                  <c:v>247.22733717672446</c:v>
                </c:pt>
                <c:pt idx="440">
                  <c:v>250.43086672899918</c:v>
                </c:pt>
                <c:pt idx="441">
                  <c:v>253.6204634116161</c:v>
                </c:pt>
                <c:pt idx="442">
                  <c:v>256.79639144155522</c:v>
                </c:pt>
                <c:pt idx="443">
                  <c:v>259.95890974924231</c:v>
                </c:pt>
                <c:pt idx="444">
                  <c:v>263.10827213359801</c:v>
                </c:pt>
                <c:pt idx="445">
                  <c:v>266.24472741128051</c:v>
                </c:pt>
                <c:pt idx="446">
                  <c:v>269.36851956035969</c:v>
                </c:pt>
                <c:pt idx="447">
                  <c:v>272.47988785864766</c:v>
                </c:pt>
                <c:pt idx="448">
                  <c:v>275.57906701689757</c:v>
                </c:pt>
                <c:pt idx="449">
                  <c:v>278.66628730707242</c:v>
                </c:pt>
                <c:pt idx="450">
                  <c:v>281.74177468587237</c:v>
                </c:pt>
                <c:pt idx="451">
                  <c:v>284.80575091370031</c:v>
                </c:pt>
                <c:pt idx="452">
                  <c:v>287.85843366923422</c:v>
                </c:pt>
                <c:pt idx="453">
                  <c:v>290.90003665976553</c:v>
                </c:pt>
                <c:pt idx="454">
                  <c:v>293.93076972745348</c:v>
                </c:pt>
                <c:pt idx="455">
                  <c:v>296.95083895163674</c:v>
                </c:pt>
                <c:pt idx="456">
                  <c:v>299.96044674733457</c:v>
                </c:pt>
                <c:pt idx="457">
                  <c:v>302.95979196006226</c:v>
                </c:pt>
                <c:pt idx="458">
                  <c:v>305.94906995707731</c:v>
                </c:pt>
                <c:pt idx="459">
                  <c:v>308.92847271516479</c:v>
                </c:pt>
                <c:pt idx="460">
                  <c:v>311.89818890506439</c:v>
                </c:pt>
                <c:pt idx="461">
                  <c:v>314.85840397263217</c:v>
                </c:pt>
                <c:pt idx="462">
                  <c:v>317.80930021682531</c:v>
                </c:pt>
                <c:pt idx="463">
                  <c:v>320.75105686458954</c:v>
                </c:pt>
                <c:pt idx="464">
                  <c:v>323.68385014272354</c:v>
                </c:pt>
                <c:pt idx="465">
                  <c:v>326.60785334678644</c:v>
                </c:pt>
                <c:pt idx="466">
                  <c:v>329.52323690710961</c:v>
                </c:pt>
                <c:pt idx="467">
                  <c:v>332.43016845196627</c:v>
                </c:pt>
                <c:pt idx="468">
                  <c:v>335.32881286794611</c:v>
                </c:pt>
                <c:pt idx="469">
                  <c:v>338.21933235757638</c:v>
                </c:pt>
                <c:pt idx="470">
                  <c:v>341.10188649422287</c:v>
                </c:pt>
                <c:pt idx="471">
                  <c:v>343.97663227429967</c:v>
                </c:pt>
                <c:pt idx="472">
                  <c:v>346.84372416680787</c:v>
                </c:pt>
                <c:pt idx="473">
                  <c:v>349.70331416021821</c:v>
                </c:pt>
                <c:pt idx="474">
                  <c:v>352.55555180670484</c:v>
                </c:pt>
                <c:pt idx="475">
                  <c:v>355.40058426373122</c:v>
                </c:pt>
                <c:pt idx="476">
                  <c:v>358.23855633298092</c:v>
                </c:pt>
                <c:pt idx="477">
                  <c:v>361.06961049662016</c:v>
                </c:pt>
                <c:pt idx="478">
                  <c:v>363.89388695086973</c:v>
                </c:pt>
                <c:pt idx="479">
                  <c:v>366.71152363685826</c:v>
                </c:pt>
                <c:pt idx="480">
                  <c:v>369.52265626871849</c:v>
                </c:pt>
                <c:pt idx="481">
                  <c:v>372.32741835888248</c:v>
                </c:pt>
                <c:pt idx="482">
                  <c:v>375.12594124052106</c:v>
                </c:pt>
                <c:pt idx="483">
                  <c:v>377.91835408706561</c:v>
                </c:pt>
                <c:pt idx="484">
                  <c:v>380.70478392874162</c:v>
                </c:pt>
                <c:pt idx="485">
                  <c:v>383.48535566603294</c:v>
                </c:pt>
                <c:pt idx="486">
                  <c:v>386.26019207998843</c:v>
                </c:pt>
                <c:pt idx="487">
                  <c:v>389.02941383927242</c:v>
                </c:pt>
                <c:pt idx="488">
                  <c:v>391.79313950385165</c:v>
                </c:pt>
                <c:pt idx="489">
                  <c:v>394.55148552520257</c:v>
                </c:pt>
                <c:pt idx="490">
                  <c:v>397.30456624291389</c:v>
                </c:pt>
                <c:pt idx="491">
                  <c:v>400.05249387755151</c:v>
                </c:pt>
                <c:pt idx="492">
                  <c:v>402.79537851964568</c:v>
                </c:pt>
                <c:pt idx="493">
                  <c:v>405.53332811465339</c:v>
                </c:pt>
                <c:pt idx="494">
                  <c:v>408.26644844374459</c:v>
                </c:pt>
                <c:pt idx="495">
                  <c:v>410.99484310025775</c:v>
                </c:pt>
                <c:pt idx="496">
                  <c:v>413.71861346166878</c:v>
                </c:pt>
                <c:pt idx="497">
                  <c:v>416.43785865692126</c:v>
                </c:pt>
                <c:pt idx="498">
                  <c:v>419.15267552896995</c:v>
                </c:pt>
                <c:pt idx="499">
                  <c:v>421.86315859240119</c:v>
                </c:pt>
                <c:pt idx="500">
                  <c:v>424.56939998600996</c:v>
                </c:pt>
                <c:pt idx="501">
                  <c:v>427.2714894202345</c:v>
                </c:pt>
                <c:pt idx="502">
                  <c:v>429.96951411938079</c:v>
                </c:pt>
                <c:pt idx="503">
                  <c:v>432.66355875860705</c:v>
                </c:pt>
                <c:pt idx="504">
                  <c:v>435.35370539568805</c:v>
                </c:pt>
                <c:pt idx="505">
                  <c:v>438.04003339763796</c:v>
                </c:pt>
                <c:pt idx="506">
                  <c:v>440.72261936234406</c:v>
                </c:pt>
                <c:pt idx="507">
                  <c:v>443.40153703544865</c:v>
                </c:pt>
                <c:pt idx="508">
                  <c:v>446.07685722281559</c:v>
                </c:pt>
                <c:pt idx="509">
                  <c:v>448.74864769903184</c:v>
                </c:pt>
                <c:pt idx="510">
                  <c:v>451.4169731125204</c:v>
                </c:pt>
                <c:pt idx="511">
                  <c:v>454.08189488797899</c:v>
                </c:pt>
                <c:pt idx="512">
                  <c:v>456.7434711270073</c:v>
                </c:pt>
                <c:pt idx="513">
                  <c:v>459.40175650793782</c:v>
                </c:pt>
                <c:pt idx="514">
                  <c:v>462.05680218603976</c:v>
                </c:pt>
                <c:pt idx="515">
                  <c:v>464.70865569541314</c:v>
                </c:pt>
                <c:pt idx="516">
                  <c:v>467.35736085402499</c:v>
                </c:pt>
                <c:pt idx="517">
                  <c:v>470.00295767345227</c:v>
                </c:pt>
                <c:pt idx="518">
                  <c:v>472.64548227497812</c:v>
                </c:pt>
                <c:pt idx="519">
                  <c:v>475.28496681372894</c:v>
                </c:pt>
                <c:pt idx="520">
                  <c:v>477.92143941253414</c:v>
                </c:pt>
                <c:pt idx="521">
                  <c:v>480.55492410712799</c:v>
                </c:pt>
                <c:pt idx="522">
                  <c:v>483.18544080419332</c:v>
                </c:pt>
                <c:pt idx="523">
                  <c:v>485.81300525356727</c:v>
                </c:pt>
                <c:pt idx="524">
                  <c:v>488.43762903569336</c:v>
                </c:pt>
                <c:pt idx="525">
                  <c:v>491.05931956512092</c:v>
                </c:pt>
                <c:pt idx="526">
                  <c:v>493.67808011052983</c:v>
                </c:pt>
                <c:pt idx="527">
                  <c:v>496.29390983141519</c:v>
                </c:pt>
                <c:pt idx="528">
                  <c:v>498.90680383121241</c:v>
                </c:pt>
                <c:pt idx="529">
                  <c:v>501.51675322630302</c:v>
                </c:pt>
                <c:pt idx="530">
                  <c:v>504.12374523002273</c:v>
                </c:pt>
                <c:pt idx="531">
                  <c:v>506.72776325051791</c:v>
                </c:pt>
                <c:pt idx="532">
                  <c:v>509.32878700106983</c:v>
                </c:pt>
                <c:pt idx="533">
                  <c:v>511.92679262133726</c:v>
                </c:pt>
                <c:pt idx="534">
                  <c:v>514.52175280785934</c:v>
                </c:pt>
                <c:pt idx="535">
                  <c:v>517.11363695211139</c:v>
                </c:pt>
                <c:pt idx="536">
                  <c:v>519.70241128441216</c:v>
                </c:pt>
                <c:pt idx="537">
                  <c:v>522.28803902203435</c:v>
                </c:pt>
                <c:pt idx="538">
                  <c:v>524.8704805199618</c:v>
                </c:pt>
                <c:pt idx="539">
                  <c:v>527.44969342286265</c:v>
                </c:pt>
                <c:pt idx="540">
                  <c:v>530.02563281698679</c:v>
                </c:pt>
                <c:pt idx="541">
                  <c:v>532.5982513808566</c:v>
                </c:pt>
                <c:pt idx="542">
                  <c:v>535.1674995337745</c:v>
                </c:pt>
                <c:pt idx="543">
                  <c:v>537.73332558133416</c:v>
                </c:pt>
                <c:pt idx="544">
                  <c:v>540.29567585726818</c:v>
                </c:pt>
                <c:pt idx="545">
                  <c:v>542.8544948611102</c:v>
                </c:pt>
                <c:pt idx="546">
                  <c:v>545.40972539127438</c:v>
                </c:pt>
                <c:pt idx="547">
                  <c:v>547.96130867326985</c:v>
                </c:pt>
                <c:pt idx="548">
                  <c:v>550.50918448286757</c:v>
                </c:pt>
                <c:pt idx="549">
                  <c:v>553.05329126412073</c:v>
                </c:pt>
                <c:pt idx="550">
                  <c:v>555.59356624221289</c:v>
                </c:pt>
                <c:pt idx="551">
                  <c:v>558.12994553116516</c:v>
                </c:pt>
                <c:pt idx="552">
                  <c:v>560.6623642364824</c:v>
                </c:pt>
                <c:pt idx="553">
                  <c:v>563.19075655285428</c:v>
                </c:pt>
                <c:pt idx="554">
                  <c:v>565.71505585705745</c:v>
                </c:pt>
                <c:pt idx="555">
                  <c:v>568.23519479622405</c:v>
                </c:pt>
                <c:pt idx="556">
                  <c:v>570.75110537165824</c:v>
                </c:pt>
                <c:pt idx="557">
                  <c:v>573.26271901838936</c:v>
                </c:pt>
                <c:pt idx="558">
                  <c:v>575.76996668065794</c:v>
                </c:pt>
                <c:pt idx="559">
                  <c:v>578.27277888352978</c:v>
                </c:pt>
                <c:pt idx="560">
                  <c:v>580.77108580083438</c:v>
                </c:pt>
                <c:pt idx="561">
                  <c:v>583.26481731961746</c:v>
                </c:pt>
                <c:pt idx="562">
                  <c:v>585.75390310129455</c:v>
                </c:pt>
                <c:pt idx="563">
                  <c:v>588.2382726396861</c:v>
                </c:pt>
                <c:pt idx="564">
                  <c:v>590.71785531610522</c:v>
                </c:pt>
                <c:pt idx="565">
                  <c:v>593.19258045166373</c:v>
                </c:pt>
                <c:pt idx="566">
                  <c:v>595.66237735695256</c:v>
                </c:pt>
                <c:pt idx="567">
                  <c:v>598.12717537924527</c:v>
                </c:pt>
                <c:pt idx="568">
                  <c:v>600.58690394736414</c:v>
                </c:pt>
                <c:pt idx="569">
                  <c:v>603.04149261434065</c:v>
                </c:pt>
                <c:pt idx="570">
                  <c:v>605.49087109799473</c:v>
                </c:pt>
                <c:pt idx="571">
                  <c:v>607.93496931954803</c:v>
                </c:pt>
                <c:pt idx="572">
                  <c:v>610.37371744038137</c:v>
                </c:pt>
                <c:pt idx="573">
                  <c:v>612.80704589703646</c:v>
                </c:pt>
                <c:pt idx="574">
                  <c:v>615.23488543455835</c:v>
                </c:pt>
                <c:pt idx="575">
                  <c:v>617.65716713826646</c:v>
                </c:pt>
                <c:pt idx="576">
                  <c:v>620.07382246403779</c:v>
                </c:pt>
                <c:pt idx="577">
                  <c:v>622.48478326717839</c:v>
                </c:pt>
                <c:pt idx="578">
                  <c:v>624.8899818299567</c:v>
                </c:pt>
                <c:pt idx="579">
                  <c:v>627.28935088786398</c:v>
                </c:pt>
                <c:pt idx="580">
                  <c:v>629.68282365466632</c:v>
                </c:pt>
                <c:pt idx="581">
                  <c:v>632.07033384630506</c:v>
                </c:pt>
                <c:pt idx="582">
                  <c:v>634.45181570370039</c:v>
                </c:pt>
                <c:pt idx="583">
                  <c:v>636.82720401450933</c:v>
                </c:pt>
                <c:pt idx="584">
                  <c:v>639.19643413388462</c:v>
                </c:pt>
                <c:pt idx="585">
                  <c:v>641.55944200427916</c:v>
                </c:pt>
                <c:pt idx="586">
                  <c:v>643.9161641743367</c:v>
                </c:pt>
                <c:pt idx="587">
                  <c:v>646.26653781690811</c:v>
                </c:pt>
                <c:pt idx="588">
                  <c:v>648.61050074622813</c:v>
                </c:pt>
                <c:pt idx="589">
                  <c:v>650.94799143428679</c:v>
                </c:pt>
                <c:pt idx="590">
                  <c:v>653.27894902642754</c:v>
                </c:pt>
                <c:pt idx="591">
                  <c:v>655.60331335620026</c:v>
                </c:pt>
                <c:pt idx="592">
                  <c:v>657.92102495949837</c:v>
                </c:pt>
                <c:pt idx="593">
                  <c:v>660.23202508800489</c:v>
                </c:pt>
                <c:pt idx="594">
                  <c:v>662.53625572197234</c:v>
                </c:pt>
                <c:pt idx="595">
                  <c:v>664.83365958235936</c:v>
                </c:pt>
                <c:pt idx="596">
                  <c:v>667.12418014234629</c:v>
                </c:pt>
                <c:pt idx="597">
                  <c:v>669.40776163824876</c:v>
                </c:pt>
                <c:pt idx="598">
                  <c:v>671.68434907985034</c:v>
                </c:pt>
                <c:pt idx="599">
                  <c:v>673.95388826017086</c:v>
                </c:pt>
                <c:pt idx="600">
                  <c:v>676.21632576468858</c:v>
                </c:pt>
                <c:pt idx="601">
                  <c:v>678.47160898003278</c:v>
                </c:pt>
                <c:pt idx="602">
                  <c:v>680.71968610216129</c:v>
                </c:pt>
                <c:pt idx="603">
                  <c:v>682.96050614403873</c:v>
                </c:pt>
                <c:pt idx="604">
                  <c:v>685.19401894282919</c:v>
                </c:pt>
                <c:pt idx="605">
                  <c:v>687.42017516661633</c:v>
                </c:pt>
                <c:pt idx="606">
                  <c:v>689.63892632066472</c:v>
                </c:pt>
                <c:pt idx="607">
                  <c:v>691.85022475323365</c:v>
                </c:pt>
                <c:pt idx="608">
                  <c:v>694.05402366095586</c:v>
                </c:pt>
                <c:pt idx="609">
                  <c:v>696.25027709379185</c:v>
                </c:pt>
                <c:pt idx="610">
                  <c:v>698.43893995957126</c:v>
                </c:pt>
                <c:pt idx="611">
                  <c:v>700.61996802813144</c:v>
                </c:pt>
                <c:pt idx="612">
                  <c:v>702.79331793506321</c:v>
                </c:pt>
                <c:pt idx="613">
                  <c:v>704.95894718507338</c:v>
                </c:pt>
                <c:pt idx="614">
                  <c:v>707.11681415497367</c:v>
                </c:pt>
                <c:pt idx="615">
                  <c:v>709.26687809630516</c:v>
                </c:pt>
                <c:pt idx="616">
                  <c:v>711.40909913760709</c:v>
                </c:pt>
                <c:pt idx="617">
                  <c:v>713.54343828633773</c:v>
                </c:pt>
                <c:pt idx="618">
                  <c:v>715.66985743045734</c:v>
                </c:pt>
                <c:pt idx="619">
                  <c:v>717.78831933967911</c:v>
                </c:pt>
                <c:pt idx="620">
                  <c:v>719.89878766639811</c:v>
                </c:pt>
                <c:pt idx="621">
                  <c:v>722.00122694630431</c:v>
                </c:pt>
                <c:pt idx="622">
                  <c:v>724.09560259868852</c:v>
                </c:pt>
                <c:pt idx="623">
                  <c:v>726.18188092644675</c:v>
                </c:pt>
                <c:pt idx="624">
                  <c:v>728.26002911579269</c:v>
                </c:pt>
                <c:pt idx="625">
                  <c:v>730.33001523568294</c:v>
                </c:pt>
                <c:pt idx="626">
                  <c:v>732.39180823696324</c:v>
                </c:pt>
                <c:pt idx="627">
                  <c:v>734.44537795124245</c:v>
                </c:pt>
                <c:pt idx="628">
                  <c:v>736.49069508950049</c:v>
                </c:pt>
                <c:pt idx="629">
                  <c:v>738.52773124043676</c:v>
                </c:pt>
                <c:pt idx="630">
                  <c:v>740.55645886856564</c:v>
                </c:pt>
                <c:pt idx="631">
                  <c:v>742.57685131206597</c:v>
                </c:pt>
                <c:pt idx="632">
                  <c:v>744.58888278038944</c:v>
                </c:pt>
                <c:pt idx="633">
                  <c:v>746.59252835163522</c:v>
                </c:pt>
                <c:pt idx="634">
                  <c:v>748.58776396969665</c:v>
                </c:pt>
                <c:pt idx="635">
                  <c:v>750.57456644118497</c:v>
                </c:pt>
                <c:pt idx="636">
                  <c:v>752.55291343213764</c:v>
                </c:pt>
                <c:pt idx="637">
                  <c:v>754.52278346451578</c:v>
                </c:pt>
                <c:pt idx="638">
                  <c:v>756.4841559124967</c:v>
                </c:pt>
                <c:pt idx="639">
                  <c:v>758.43701099856764</c:v>
                </c:pt>
                <c:pt idx="640">
                  <c:v>760.38132978942622</c:v>
                </c:pt>
                <c:pt idx="641">
                  <c:v>762.31709419169215</c:v>
                </c:pt>
                <c:pt idx="642">
                  <c:v>764.24428694743733</c:v>
                </c:pt>
                <c:pt idx="643">
                  <c:v>766.16289162953831</c:v>
                </c:pt>
                <c:pt idx="644">
                  <c:v>768.0728926368572</c:v>
                </c:pt>
                <c:pt idx="645">
                  <c:v>769.97427518925599</c:v>
                </c:pt>
                <c:pt idx="646">
                  <c:v>771.86702532244942</c:v>
                </c:pt>
                <c:pt idx="647">
                  <c:v>773.75112988270189</c:v>
                </c:pt>
                <c:pt idx="648">
                  <c:v>775.62657652137341</c:v>
                </c:pt>
                <c:pt idx="649">
                  <c:v>777.49335368931906</c:v>
                </c:pt>
                <c:pt idx="650">
                  <c:v>779.3514506311476</c:v>
                </c:pt>
                <c:pt idx="651">
                  <c:v>781.20085737934403</c:v>
                </c:pt>
                <c:pt idx="652">
                  <c:v>783.04156474826061</c:v>
                </c:pt>
                <c:pt idx="653">
                  <c:v>784.87356432798117</c:v>
                </c:pt>
                <c:pt idx="654">
                  <c:v>786.69684847806388</c:v>
                </c:pt>
                <c:pt idx="655">
                  <c:v>788.51141032116675</c:v>
                </c:pt>
                <c:pt idx="656">
                  <c:v>790.31724373656039</c:v>
                </c:pt>
                <c:pt idx="657">
                  <c:v>792.11434335353283</c:v>
                </c:pt>
                <c:pt idx="658">
                  <c:v>793.90270454469112</c:v>
                </c:pt>
                <c:pt idx="659">
                  <c:v>795.68232341916325</c:v>
                </c:pt>
                <c:pt idx="660">
                  <c:v>797.45319681570595</c:v>
                </c:pt>
                <c:pt idx="661">
                  <c:v>799.21532229572165</c:v>
                </c:pt>
                <c:pt idx="662">
                  <c:v>800.96869813618935</c:v>
                </c:pt>
                <c:pt idx="663">
                  <c:v>802.71332332251382</c:v>
                </c:pt>
                <c:pt idx="664">
                  <c:v>804.44919754129648</c:v>
                </c:pt>
                <c:pt idx="665">
                  <c:v>806.17632117303299</c:v>
                </c:pt>
                <c:pt idx="666">
                  <c:v>807.89469528474069</c:v>
                </c:pt>
                <c:pt idx="667">
                  <c:v>809.60432162252062</c:v>
                </c:pt>
                <c:pt idx="668">
                  <c:v>811.30520260405717</c:v>
                </c:pt>
                <c:pt idx="669">
                  <c:v>812.99734131106015</c:v>
                </c:pt>
                <c:pt idx="670">
                  <c:v>814.68074148165215</c:v>
                </c:pt>
                <c:pt idx="671">
                  <c:v>816.3554075027057</c:v>
                </c:pt>
                <c:pt idx="672">
                  <c:v>818.02134440213308</c:v>
                </c:pt>
                <c:pt idx="673">
                  <c:v>819.6785578411326</c:v>
                </c:pt>
                <c:pt idx="674">
                  <c:v>821.32705410639585</c:v>
                </c:pt>
                <c:pt idx="675">
                  <c:v>822.96684010227762</c:v>
                </c:pt>
                <c:pt idx="676">
                  <c:v>824.59792334293331</c:v>
                </c:pt>
                <c:pt idx="677">
                  <c:v>826.22031194442661</c:v>
                </c:pt>
                <c:pt idx="678">
                  <c:v>827.83401461681069</c:v>
                </c:pt>
                <c:pt idx="679">
                  <c:v>829.43904065618631</c:v>
                </c:pt>
                <c:pt idx="680">
                  <c:v>831.03539993673962</c:v>
                </c:pt>
                <c:pt idx="681">
                  <c:v>832.62310290276332</c:v>
                </c:pt>
                <c:pt idx="682">
                  <c:v>834.20216056066386</c:v>
                </c:pt>
                <c:pt idx="683">
                  <c:v>835.77258447095733</c:v>
                </c:pt>
                <c:pt idx="684">
                  <c:v>837.33438674025763</c:v>
                </c:pt>
                <c:pt idx="685">
                  <c:v>838.88758001325914</c:v>
                </c:pt>
                <c:pt idx="686">
                  <c:v>840.43217746471703</c:v>
                </c:pt>
                <c:pt idx="687">
                  <c:v>841.9681927914279</c:v>
                </c:pt>
                <c:pt idx="688">
                  <c:v>843.49564020421303</c:v>
                </c:pt>
                <c:pt idx="689">
                  <c:v>845.01453441990736</c:v>
                </c:pt>
                <c:pt idx="690">
                  <c:v>846.52489065335635</c:v>
                </c:pt>
                <c:pt idx="691">
                  <c:v>848.02672460942335</c:v>
                </c:pt>
                <c:pt idx="692">
                  <c:v>849.52005247500961</c:v>
                </c:pt>
                <c:pt idx="693">
                  <c:v>851.00489091109</c:v>
                </c:pt>
                <c:pt idx="694">
                  <c:v>852.48125704476581</c:v>
                </c:pt>
                <c:pt idx="695">
                  <c:v>853.94916846133742</c:v>
                </c:pt>
                <c:pt idx="696">
                  <c:v>855.40864319639866</c:v>
                </c:pt>
                <c:pt idx="697">
                  <c:v>856.85969972795556</c:v>
                </c:pt>
                <c:pt idx="698">
                  <c:v>858.30235696857085</c:v>
                </c:pt>
                <c:pt idx="699">
                  <c:v>859.73663425753671</c:v>
                </c:pt>
                <c:pt idx="700">
                  <c:v>861.16255135307699</c:v>
                </c:pt>
                <c:pt idx="701">
                  <c:v>862.5801284245822</c:v>
                </c:pt>
                <c:pt idx="702">
                  <c:v>863.98938604487716</c:v>
                </c:pt>
                <c:pt idx="703">
                  <c:v>865.3903451825247</c:v>
                </c:pt>
                <c:pt idx="704">
                  <c:v>866.78302719416627</c:v>
                </c:pt>
                <c:pt idx="705">
                  <c:v>868.16745381690168</c:v>
                </c:pt>
                <c:pt idx="706">
                  <c:v>869.5436471607087</c:v>
                </c:pt>
                <c:pt idx="707">
                  <c:v>869.5436471607087</c:v>
                </c:pt>
                <c:pt idx="708">
                  <c:v>869.5436471607087</c:v>
                </c:pt>
                <c:pt idx="709">
                  <c:v>869.5436471607087</c:v>
                </c:pt>
                <c:pt idx="710">
                  <c:v>869.5436471607087</c:v>
                </c:pt>
                <c:pt idx="711">
                  <c:v>869.5436471607087</c:v>
                </c:pt>
                <c:pt idx="712">
                  <c:v>869.5436471607087</c:v>
                </c:pt>
                <c:pt idx="713">
                  <c:v>869.5436471607087</c:v>
                </c:pt>
                <c:pt idx="714">
                  <c:v>869.5436471607087</c:v>
                </c:pt>
                <c:pt idx="715">
                  <c:v>869.5436471607087</c:v>
                </c:pt>
                <c:pt idx="716">
                  <c:v>869.5436471607087</c:v>
                </c:pt>
                <c:pt idx="717">
                  <c:v>869.5436471607087</c:v>
                </c:pt>
                <c:pt idx="718">
                  <c:v>869.5436471607087</c:v>
                </c:pt>
                <c:pt idx="719">
                  <c:v>869.5436471607087</c:v>
                </c:pt>
                <c:pt idx="720">
                  <c:v>869.5436471607087</c:v>
                </c:pt>
                <c:pt idx="721">
                  <c:v>869.5436471607087</c:v>
                </c:pt>
                <c:pt idx="722">
                  <c:v>869.5436471607087</c:v>
                </c:pt>
                <c:pt idx="723">
                  <c:v>869.5436471607087</c:v>
                </c:pt>
                <c:pt idx="724">
                  <c:v>869.5436471607087</c:v>
                </c:pt>
                <c:pt idx="725">
                  <c:v>869.5436471607087</c:v>
                </c:pt>
                <c:pt idx="726">
                  <c:v>869.5436471607087</c:v>
                </c:pt>
                <c:pt idx="727">
                  <c:v>869.5436471607087</c:v>
                </c:pt>
                <c:pt idx="728">
                  <c:v>869.5436471607087</c:v>
                </c:pt>
                <c:pt idx="729">
                  <c:v>869.5436471607087</c:v>
                </c:pt>
                <c:pt idx="730">
                  <c:v>869.5436471607087</c:v>
                </c:pt>
                <c:pt idx="731">
                  <c:v>869.5436471607087</c:v>
                </c:pt>
                <c:pt idx="732">
                  <c:v>869.5436471607087</c:v>
                </c:pt>
                <c:pt idx="733">
                  <c:v>869.5436471607087</c:v>
                </c:pt>
                <c:pt idx="734">
                  <c:v>869.5436471607087</c:v>
                </c:pt>
                <c:pt idx="735">
                  <c:v>869.5436471607087</c:v>
                </c:pt>
                <c:pt idx="736">
                  <c:v>869.5436471607087</c:v>
                </c:pt>
                <c:pt idx="737">
                  <c:v>869.5436471607087</c:v>
                </c:pt>
                <c:pt idx="738">
                  <c:v>869.5436471607087</c:v>
                </c:pt>
                <c:pt idx="739">
                  <c:v>869.5436471607087</c:v>
                </c:pt>
                <c:pt idx="740">
                  <c:v>869.5436471607087</c:v>
                </c:pt>
                <c:pt idx="741">
                  <c:v>869.5436471607087</c:v>
                </c:pt>
                <c:pt idx="742">
                  <c:v>869.5436471607087</c:v>
                </c:pt>
                <c:pt idx="743">
                  <c:v>869.5436471607087</c:v>
                </c:pt>
                <c:pt idx="744">
                  <c:v>869.5436471607087</c:v>
                </c:pt>
                <c:pt idx="745">
                  <c:v>869.5436471607087</c:v>
                </c:pt>
                <c:pt idx="746">
                  <c:v>869.5436471607087</c:v>
                </c:pt>
                <c:pt idx="747">
                  <c:v>869.5436471607087</c:v>
                </c:pt>
                <c:pt idx="748">
                  <c:v>869.5436471607087</c:v>
                </c:pt>
                <c:pt idx="749">
                  <c:v>869.5436471607087</c:v>
                </c:pt>
                <c:pt idx="750">
                  <c:v>869.5436471607087</c:v>
                </c:pt>
                <c:pt idx="751">
                  <c:v>869.5436471607087</c:v>
                </c:pt>
                <c:pt idx="752">
                  <c:v>869.5436471607087</c:v>
                </c:pt>
                <c:pt idx="753">
                  <c:v>869.5436471607087</c:v>
                </c:pt>
                <c:pt idx="754">
                  <c:v>869.5436471607087</c:v>
                </c:pt>
                <c:pt idx="755">
                  <c:v>869.5436471607087</c:v>
                </c:pt>
                <c:pt idx="756">
                  <c:v>869.5436471607087</c:v>
                </c:pt>
                <c:pt idx="757">
                  <c:v>869.5436471607087</c:v>
                </c:pt>
                <c:pt idx="758">
                  <c:v>869.5436471607087</c:v>
                </c:pt>
                <c:pt idx="759">
                  <c:v>869.5436471607087</c:v>
                </c:pt>
                <c:pt idx="760">
                  <c:v>869.5436471607087</c:v>
                </c:pt>
                <c:pt idx="761">
                  <c:v>869.5436471607087</c:v>
                </c:pt>
                <c:pt idx="762">
                  <c:v>869.5436471607087</c:v>
                </c:pt>
                <c:pt idx="763">
                  <c:v>869.5436471607087</c:v>
                </c:pt>
                <c:pt idx="764">
                  <c:v>869.5436471607087</c:v>
                </c:pt>
                <c:pt idx="765">
                  <c:v>869.5436471607087</c:v>
                </c:pt>
                <c:pt idx="766">
                  <c:v>869.5436471607087</c:v>
                </c:pt>
                <c:pt idx="767">
                  <c:v>869.5436471607087</c:v>
                </c:pt>
                <c:pt idx="768">
                  <c:v>869.5436471607087</c:v>
                </c:pt>
                <c:pt idx="769">
                  <c:v>869.5436471607087</c:v>
                </c:pt>
                <c:pt idx="770">
                  <c:v>869.5436471607087</c:v>
                </c:pt>
                <c:pt idx="771">
                  <c:v>869.5436471607087</c:v>
                </c:pt>
                <c:pt idx="772">
                  <c:v>869.5436471607087</c:v>
                </c:pt>
                <c:pt idx="773">
                  <c:v>869.5436471607087</c:v>
                </c:pt>
                <c:pt idx="774">
                  <c:v>869.5436471607087</c:v>
                </c:pt>
                <c:pt idx="775">
                  <c:v>869.5436471607087</c:v>
                </c:pt>
                <c:pt idx="776">
                  <c:v>869.5436471607087</c:v>
                </c:pt>
                <c:pt idx="777">
                  <c:v>869.5436471607087</c:v>
                </c:pt>
                <c:pt idx="778">
                  <c:v>869.5436471607087</c:v>
                </c:pt>
                <c:pt idx="779">
                  <c:v>869.5436471607087</c:v>
                </c:pt>
                <c:pt idx="780">
                  <c:v>869.5436471607087</c:v>
                </c:pt>
                <c:pt idx="781">
                  <c:v>869.5436471607087</c:v>
                </c:pt>
                <c:pt idx="782">
                  <c:v>869.5436471607087</c:v>
                </c:pt>
                <c:pt idx="783">
                  <c:v>869.5436471607087</c:v>
                </c:pt>
                <c:pt idx="784">
                  <c:v>869.5436471607087</c:v>
                </c:pt>
                <c:pt idx="785">
                  <c:v>869.5436471607087</c:v>
                </c:pt>
                <c:pt idx="786">
                  <c:v>869.5436471607087</c:v>
                </c:pt>
                <c:pt idx="787">
                  <c:v>869.5436471607087</c:v>
                </c:pt>
                <c:pt idx="788">
                  <c:v>869.5436471607087</c:v>
                </c:pt>
                <c:pt idx="789">
                  <c:v>869.5436471607087</c:v>
                </c:pt>
                <c:pt idx="790">
                  <c:v>869.5436471607087</c:v>
                </c:pt>
                <c:pt idx="791">
                  <c:v>869.5436471607087</c:v>
                </c:pt>
                <c:pt idx="792">
                  <c:v>869.5436471607087</c:v>
                </c:pt>
                <c:pt idx="793">
                  <c:v>869.5436471607087</c:v>
                </c:pt>
                <c:pt idx="794">
                  <c:v>869.5436471607087</c:v>
                </c:pt>
                <c:pt idx="795">
                  <c:v>869.5436471607087</c:v>
                </c:pt>
                <c:pt idx="796">
                  <c:v>869.5436471607087</c:v>
                </c:pt>
                <c:pt idx="797">
                  <c:v>869.5436471607087</c:v>
                </c:pt>
                <c:pt idx="798">
                  <c:v>869.5436471607087</c:v>
                </c:pt>
                <c:pt idx="799">
                  <c:v>869.5436471607087</c:v>
                </c:pt>
                <c:pt idx="800">
                  <c:v>869.5436471607087</c:v>
                </c:pt>
                <c:pt idx="801">
                  <c:v>869.5436471607087</c:v>
                </c:pt>
                <c:pt idx="802">
                  <c:v>869.5436471607087</c:v>
                </c:pt>
                <c:pt idx="803">
                  <c:v>869.5436471607087</c:v>
                </c:pt>
                <c:pt idx="804">
                  <c:v>869.5436471607087</c:v>
                </c:pt>
                <c:pt idx="805">
                  <c:v>869.5436471607087</c:v>
                </c:pt>
                <c:pt idx="806">
                  <c:v>869.5436471607087</c:v>
                </c:pt>
                <c:pt idx="807">
                  <c:v>869.5436471607087</c:v>
                </c:pt>
                <c:pt idx="808">
                  <c:v>869.5436471607087</c:v>
                </c:pt>
                <c:pt idx="809">
                  <c:v>869.5436471607087</c:v>
                </c:pt>
                <c:pt idx="810">
                  <c:v>869.5436471607087</c:v>
                </c:pt>
                <c:pt idx="811">
                  <c:v>869.5436471607087</c:v>
                </c:pt>
                <c:pt idx="812">
                  <c:v>869.5436471607087</c:v>
                </c:pt>
                <c:pt idx="813">
                  <c:v>869.5436471607087</c:v>
                </c:pt>
                <c:pt idx="814">
                  <c:v>869.5436471607087</c:v>
                </c:pt>
                <c:pt idx="815">
                  <c:v>869.5436471607087</c:v>
                </c:pt>
                <c:pt idx="816">
                  <c:v>869.5436471607087</c:v>
                </c:pt>
                <c:pt idx="817">
                  <c:v>869.5436471607087</c:v>
                </c:pt>
                <c:pt idx="818">
                  <c:v>869.5436471607087</c:v>
                </c:pt>
                <c:pt idx="819">
                  <c:v>869.5436471607087</c:v>
                </c:pt>
                <c:pt idx="820">
                  <c:v>869.5436471607087</c:v>
                </c:pt>
                <c:pt idx="821">
                  <c:v>869.5436471607087</c:v>
                </c:pt>
                <c:pt idx="822">
                  <c:v>869.5436471607087</c:v>
                </c:pt>
                <c:pt idx="823">
                  <c:v>869.5436471607087</c:v>
                </c:pt>
                <c:pt idx="824">
                  <c:v>869.5436471607087</c:v>
                </c:pt>
                <c:pt idx="825">
                  <c:v>869.5436471607087</c:v>
                </c:pt>
                <c:pt idx="826">
                  <c:v>869.5436471607087</c:v>
                </c:pt>
                <c:pt idx="827">
                  <c:v>869.5436471607087</c:v>
                </c:pt>
                <c:pt idx="828">
                  <c:v>869.5436471607087</c:v>
                </c:pt>
                <c:pt idx="829">
                  <c:v>869.5436471607087</c:v>
                </c:pt>
                <c:pt idx="830">
                  <c:v>869.5436471607087</c:v>
                </c:pt>
                <c:pt idx="831">
                  <c:v>869.5436471607087</c:v>
                </c:pt>
                <c:pt idx="832">
                  <c:v>869.5436471607087</c:v>
                </c:pt>
                <c:pt idx="833">
                  <c:v>869.5436471607087</c:v>
                </c:pt>
                <c:pt idx="834">
                  <c:v>869.5436471607087</c:v>
                </c:pt>
                <c:pt idx="835">
                  <c:v>869.5436471607087</c:v>
                </c:pt>
                <c:pt idx="836">
                  <c:v>869.5436471607087</c:v>
                </c:pt>
                <c:pt idx="837">
                  <c:v>869.5436471607087</c:v>
                </c:pt>
                <c:pt idx="838">
                  <c:v>869.5436471607087</c:v>
                </c:pt>
                <c:pt idx="839">
                  <c:v>869.5436471607087</c:v>
                </c:pt>
                <c:pt idx="840">
                  <c:v>869.5436471607087</c:v>
                </c:pt>
                <c:pt idx="841">
                  <c:v>869.5436471607087</c:v>
                </c:pt>
                <c:pt idx="842">
                  <c:v>869.5436471607087</c:v>
                </c:pt>
                <c:pt idx="843">
                  <c:v>869.5436471607087</c:v>
                </c:pt>
                <c:pt idx="844">
                  <c:v>869.5436471607087</c:v>
                </c:pt>
                <c:pt idx="845">
                  <c:v>869.5436471607087</c:v>
                </c:pt>
                <c:pt idx="846">
                  <c:v>869.5436471607087</c:v>
                </c:pt>
                <c:pt idx="847">
                  <c:v>869.5436471607087</c:v>
                </c:pt>
                <c:pt idx="848">
                  <c:v>869.5436471607087</c:v>
                </c:pt>
                <c:pt idx="849">
                  <c:v>869.5436471607087</c:v>
                </c:pt>
                <c:pt idx="850">
                  <c:v>869.5436471607087</c:v>
                </c:pt>
                <c:pt idx="851">
                  <c:v>869.5436471607087</c:v>
                </c:pt>
                <c:pt idx="852">
                  <c:v>869.5436471607087</c:v>
                </c:pt>
                <c:pt idx="853">
                  <c:v>869.5436471607087</c:v>
                </c:pt>
                <c:pt idx="854">
                  <c:v>869.5436471607087</c:v>
                </c:pt>
                <c:pt idx="855">
                  <c:v>869.5436471607087</c:v>
                </c:pt>
                <c:pt idx="856">
                  <c:v>869.5436471607087</c:v>
                </c:pt>
                <c:pt idx="857">
                  <c:v>869.5436471607087</c:v>
                </c:pt>
                <c:pt idx="858">
                  <c:v>869.5436471607087</c:v>
                </c:pt>
                <c:pt idx="859">
                  <c:v>869.5436471607087</c:v>
                </c:pt>
                <c:pt idx="860">
                  <c:v>869.5436471607087</c:v>
                </c:pt>
                <c:pt idx="861">
                  <c:v>869.5436471607087</c:v>
                </c:pt>
                <c:pt idx="862">
                  <c:v>869.5436471607087</c:v>
                </c:pt>
                <c:pt idx="863">
                  <c:v>869.5436471607087</c:v>
                </c:pt>
                <c:pt idx="864">
                  <c:v>869.5436471607087</c:v>
                </c:pt>
                <c:pt idx="865">
                  <c:v>869.5436471607087</c:v>
                </c:pt>
                <c:pt idx="866">
                  <c:v>869.5436471607087</c:v>
                </c:pt>
                <c:pt idx="867">
                  <c:v>869.5436471607087</c:v>
                </c:pt>
                <c:pt idx="868">
                  <c:v>869.5436471607087</c:v>
                </c:pt>
                <c:pt idx="869">
                  <c:v>869.5436471607087</c:v>
                </c:pt>
                <c:pt idx="870">
                  <c:v>869.5436471607087</c:v>
                </c:pt>
                <c:pt idx="871">
                  <c:v>869.5436471607087</c:v>
                </c:pt>
                <c:pt idx="872">
                  <c:v>869.5436471607087</c:v>
                </c:pt>
                <c:pt idx="873">
                  <c:v>869.5436471607087</c:v>
                </c:pt>
                <c:pt idx="874">
                  <c:v>869.5436471607087</c:v>
                </c:pt>
                <c:pt idx="875">
                  <c:v>869.5436471607087</c:v>
                </c:pt>
                <c:pt idx="876">
                  <c:v>869.5436471607087</c:v>
                </c:pt>
                <c:pt idx="877">
                  <c:v>869.5436471607087</c:v>
                </c:pt>
                <c:pt idx="878">
                  <c:v>869.5436471607087</c:v>
                </c:pt>
                <c:pt idx="879">
                  <c:v>869.5436471607087</c:v>
                </c:pt>
                <c:pt idx="880">
                  <c:v>869.5436471607087</c:v>
                </c:pt>
                <c:pt idx="881">
                  <c:v>869.5436471607087</c:v>
                </c:pt>
                <c:pt idx="882">
                  <c:v>869.5436471607087</c:v>
                </c:pt>
                <c:pt idx="883">
                  <c:v>869.5436471607087</c:v>
                </c:pt>
                <c:pt idx="884">
                  <c:v>869.5436471607087</c:v>
                </c:pt>
                <c:pt idx="885">
                  <c:v>869.5436471607087</c:v>
                </c:pt>
                <c:pt idx="886">
                  <c:v>869.5436471607087</c:v>
                </c:pt>
                <c:pt idx="887">
                  <c:v>869.5436471607087</c:v>
                </c:pt>
                <c:pt idx="888">
                  <c:v>869.5436471607087</c:v>
                </c:pt>
                <c:pt idx="889">
                  <c:v>869.5436471607087</c:v>
                </c:pt>
                <c:pt idx="890">
                  <c:v>869.5436471607087</c:v>
                </c:pt>
                <c:pt idx="891">
                  <c:v>869.5436471607087</c:v>
                </c:pt>
                <c:pt idx="892">
                  <c:v>869.5436471607087</c:v>
                </c:pt>
                <c:pt idx="893">
                  <c:v>869.5436471607087</c:v>
                </c:pt>
                <c:pt idx="894">
                  <c:v>869.5436471607087</c:v>
                </c:pt>
                <c:pt idx="895">
                  <c:v>869.5436471607087</c:v>
                </c:pt>
                <c:pt idx="896">
                  <c:v>869.5436471607087</c:v>
                </c:pt>
                <c:pt idx="897">
                  <c:v>869.5436471607087</c:v>
                </c:pt>
                <c:pt idx="898">
                  <c:v>869.5436471607087</c:v>
                </c:pt>
                <c:pt idx="899">
                  <c:v>869.5436471607087</c:v>
                </c:pt>
                <c:pt idx="900">
                  <c:v>869.5436471607087</c:v>
                </c:pt>
                <c:pt idx="901">
                  <c:v>869.5436471607087</c:v>
                </c:pt>
                <c:pt idx="902">
                  <c:v>869.5436471607087</c:v>
                </c:pt>
                <c:pt idx="903">
                  <c:v>869.5436471607087</c:v>
                </c:pt>
                <c:pt idx="904">
                  <c:v>869.5436471607087</c:v>
                </c:pt>
                <c:pt idx="905">
                  <c:v>869.5436471607087</c:v>
                </c:pt>
                <c:pt idx="906">
                  <c:v>869.5436471607087</c:v>
                </c:pt>
                <c:pt idx="907">
                  <c:v>869.5436471607087</c:v>
                </c:pt>
                <c:pt idx="908">
                  <c:v>869.5436471607087</c:v>
                </c:pt>
                <c:pt idx="909">
                  <c:v>869.5436471607087</c:v>
                </c:pt>
                <c:pt idx="910">
                  <c:v>869.5436471607087</c:v>
                </c:pt>
                <c:pt idx="911">
                  <c:v>869.5436471607087</c:v>
                </c:pt>
                <c:pt idx="912">
                  <c:v>869.5436471607087</c:v>
                </c:pt>
                <c:pt idx="913">
                  <c:v>869.5436471607087</c:v>
                </c:pt>
                <c:pt idx="914">
                  <c:v>869.5436471607087</c:v>
                </c:pt>
                <c:pt idx="915">
                  <c:v>869.5436471607087</c:v>
                </c:pt>
                <c:pt idx="916">
                  <c:v>869.5436471607087</c:v>
                </c:pt>
                <c:pt idx="917">
                  <c:v>869.5436471607087</c:v>
                </c:pt>
                <c:pt idx="918">
                  <c:v>869.5436471607087</c:v>
                </c:pt>
                <c:pt idx="919">
                  <c:v>869.5436471607087</c:v>
                </c:pt>
                <c:pt idx="920">
                  <c:v>869.5436471607087</c:v>
                </c:pt>
                <c:pt idx="921">
                  <c:v>869.5436471607087</c:v>
                </c:pt>
                <c:pt idx="922">
                  <c:v>869.5436471607087</c:v>
                </c:pt>
                <c:pt idx="923">
                  <c:v>869.5436471607087</c:v>
                </c:pt>
                <c:pt idx="924">
                  <c:v>869.5436471607087</c:v>
                </c:pt>
                <c:pt idx="925">
                  <c:v>869.5436471607087</c:v>
                </c:pt>
                <c:pt idx="926">
                  <c:v>869.5436471607087</c:v>
                </c:pt>
                <c:pt idx="927">
                  <c:v>869.5436471607087</c:v>
                </c:pt>
                <c:pt idx="928">
                  <c:v>869.5436471607087</c:v>
                </c:pt>
                <c:pt idx="929">
                  <c:v>869.5436471607087</c:v>
                </c:pt>
                <c:pt idx="930">
                  <c:v>869.5436471607087</c:v>
                </c:pt>
                <c:pt idx="931">
                  <c:v>869.5436471607087</c:v>
                </c:pt>
                <c:pt idx="932">
                  <c:v>869.5436471607087</c:v>
                </c:pt>
                <c:pt idx="933">
                  <c:v>869.5436471607087</c:v>
                </c:pt>
                <c:pt idx="934">
                  <c:v>869.5436471607087</c:v>
                </c:pt>
                <c:pt idx="935">
                  <c:v>869.5436471607087</c:v>
                </c:pt>
                <c:pt idx="936">
                  <c:v>869.5436471607087</c:v>
                </c:pt>
                <c:pt idx="937">
                  <c:v>869.5436471607087</c:v>
                </c:pt>
                <c:pt idx="938">
                  <c:v>869.5436471607087</c:v>
                </c:pt>
                <c:pt idx="939">
                  <c:v>869.5436471607087</c:v>
                </c:pt>
                <c:pt idx="940">
                  <c:v>869.5436471607087</c:v>
                </c:pt>
                <c:pt idx="941">
                  <c:v>869.5436471607087</c:v>
                </c:pt>
                <c:pt idx="942">
                  <c:v>869.5436471607087</c:v>
                </c:pt>
                <c:pt idx="943">
                  <c:v>869.5436471607087</c:v>
                </c:pt>
                <c:pt idx="944">
                  <c:v>869.5436471607087</c:v>
                </c:pt>
                <c:pt idx="945">
                  <c:v>869.5436471607087</c:v>
                </c:pt>
                <c:pt idx="946">
                  <c:v>869.5436471607087</c:v>
                </c:pt>
                <c:pt idx="947">
                  <c:v>869.5436471607087</c:v>
                </c:pt>
                <c:pt idx="948">
                  <c:v>869.5436471607087</c:v>
                </c:pt>
                <c:pt idx="949">
                  <c:v>869.5436471607087</c:v>
                </c:pt>
                <c:pt idx="950">
                  <c:v>869.5436471607087</c:v>
                </c:pt>
                <c:pt idx="951">
                  <c:v>869.5436471607087</c:v>
                </c:pt>
                <c:pt idx="952">
                  <c:v>869.5436471607087</c:v>
                </c:pt>
                <c:pt idx="953">
                  <c:v>869.5436471607087</c:v>
                </c:pt>
                <c:pt idx="954">
                  <c:v>869.5436471607087</c:v>
                </c:pt>
                <c:pt idx="955">
                  <c:v>869.5436471607087</c:v>
                </c:pt>
                <c:pt idx="956">
                  <c:v>869.5436471607087</c:v>
                </c:pt>
                <c:pt idx="957">
                  <c:v>869.5436471607087</c:v>
                </c:pt>
                <c:pt idx="958">
                  <c:v>869.5436471607087</c:v>
                </c:pt>
                <c:pt idx="959">
                  <c:v>869.5436471607087</c:v>
                </c:pt>
                <c:pt idx="960">
                  <c:v>869.5436471607087</c:v>
                </c:pt>
                <c:pt idx="961">
                  <c:v>869.5436471607087</c:v>
                </c:pt>
                <c:pt idx="962">
                  <c:v>869.5436471607087</c:v>
                </c:pt>
                <c:pt idx="963">
                  <c:v>869.5436471607087</c:v>
                </c:pt>
                <c:pt idx="964">
                  <c:v>869.5436471607087</c:v>
                </c:pt>
                <c:pt idx="965">
                  <c:v>869.5436471607087</c:v>
                </c:pt>
                <c:pt idx="966">
                  <c:v>869.5436471607087</c:v>
                </c:pt>
                <c:pt idx="967">
                  <c:v>869.5436471607087</c:v>
                </c:pt>
                <c:pt idx="968">
                  <c:v>869.5436471607087</c:v>
                </c:pt>
                <c:pt idx="969">
                  <c:v>869.5436471607087</c:v>
                </c:pt>
                <c:pt idx="970">
                  <c:v>869.5436471607087</c:v>
                </c:pt>
                <c:pt idx="971">
                  <c:v>869.5436471607087</c:v>
                </c:pt>
                <c:pt idx="972">
                  <c:v>869.5436471607087</c:v>
                </c:pt>
                <c:pt idx="973">
                  <c:v>869.5436471607087</c:v>
                </c:pt>
                <c:pt idx="974">
                  <c:v>869.5436471607087</c:v>
                </c:pt>
                <c:pt idx="975">
                  <c:v>869.5436471607087</c:v>
                </c:pt>
                <c:pt idx="976">
                  <c:v>869.5436471607087</c:v>
                </c:pt>
                <c:pt idx="977">
                  <c:v>869.5436471607087</c:v>
                </c:pt>
                <c:pt idx="978">
                  <c:v>869.5436471607087</c:v>
                </c:pt>
                <c:pt idx="979">
                  <c:v>869.5436471607087</c:v>
                </c:pt>
                <c:pt idx="980">
                  <c:v>869.5436471607087</c:v>
                </c:pt>
                <c:pt idx="981">
                  <c:v>869.5436471607087</c:v>
                </c:pt>
                <c:pt idx="982">
                  <c:v>869.5436471607087</c:v>
                </c:pt>
                <c:pt idx="983">
                  <c:v>869.5436471607087</c:v>
                </c:pt>
                <c:pt idx="984">
                  <c:v>869.5436471607087</c:v>
                </c:pt>
                <c:pt idx="985">
                  <c:v>869.5436471607087</c:v>
                </c:pt>
                <c:pt idx="986">
                  <c:v>869.5436471607087</c:v>
                </c:pt>
                <c:pt idx="987">
                  <c:v>869.5436471607087</c:v>
                </c:pt>
                <c:pt idx="988">
                  <c:v>869.5436471607087</c:v>
                </c:pt>
                <c:pt idx="989">
                  <c:v>869.5436471607087</c:v>
                </c:pt>
                <c:pt idx="990">
                  <c:v>869.5436471607087</c:v>
                </c:pt>
                <c:pt idx="991">
                  <c:v>869.5436471607087</c:v>
                </c:pt>
                <c:pt idx="992">
                  <c:v>869.5436471607087</c:v>
                </c:pt>
                <c:pt idx="993">
                  <c:v>869.5436471607087</c:v>
                </c:pt>
                <c:pt idx="994">
                  <c:v>869.5436471607087</c:v>
                </c:pt>
                <c:pt idx="995">
                  <c:v>869.5436471607087</c:v>
                </c:pt>
                <c:pt idx="996">
                  <c:v>869.5436471607087</c:v>
                </c:pt>
                <c:pt idx="997">
                  <c:v>869.5436471607087</c:v>
                </c:pt>
                <c:pt idx="998">
                  <c:v>869.5436471607087</c:v>
                </c:pt>
                <c:pt idx="999">
                  <c:v>869.5436471607087</c:v>
                </c:pt>
                <c:pt idx="1000">
                  <c:v>869.5436471607087</c:v>
                </c:pt>
              </c:numCache>
            </c:numRef>
          </c:xVal>
          <c:yVal>
            <c:numRef>
              <c:f>Calculs!$K$4:$K$1004</c:f>
              <c:numCache>
                <c:formatCode>0.00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1332.0624213680896</c:v>
                </c:pt>
                <c:pt idx="518">
                  <c:v>1332.6240168242839</c:v>
                </c:pt>
                <c:pt idx="519">
                  <c:v>1333.0868659519065</c:v>
                </c:pt>
                <c:pt idx="520">
                  <c:v>1333.4510867076781</c:v>
                </c:pt>
                <c:pt idx="521">
                  <c:v>1333.7167945205283</c:v>
                </c:pt>
                <c:pt idx="522">
                  <c:v>1333.8841027396825</c:v>
                </c:pt>
                <c:pt idx="523">
                  <c:v>1333.95312309112</c:v>
                </c:pt>
                <c:pt idx="524">
                  <c:v>1333.923966139798</c:v>
                </c:pt>
                <c:pt idx="525">
                  <c:v>1333.7967417547889</c:v>
                </c:pt>
                <c:pt idx="526">
                  <c:v>1333.571559574309</c:v>
                </c:pt>
                <c:pt idx="527">
                  <c:v>1333.2485294675339</c:v>
                </c:pt>
                <c:pt idx="528">
                  <c:v>1332.8277619900948</c:v>
                </c:pt>
                <c:pt idx="529">
                  <c:v>1332.3093688302577</c:v>
                </c:pt>
                <c:pt idx="530">
                  <c:v>1331.6934632429559</c:v>
                </c:pt>
                <c:pt idx="531">
                  <c:v>1330.9801604691145</c:v>
                </c:pt>
                <c:pt idx="532">
                  <c:v>1330.1695781380097</c:v>
                </c:pt>
                <c:pt idx="533">
                  <c:v>1329.2618366507711</c:v>
                </c:pt>
                <c:pt idx="534">
                  <c:v>1328.2570595435129</c:v>
                </c:pt>
                <c:pt idx="535">
                  <c:v>1327.1553738289711</c:v>
                </c:pt>
                <c:pt idx="536">
                  <c:v>1325.9569103159006</c:v>
                </c:pt>
                <c:pt idx="537">
                  <c:v>1324.6618039058471</c:v>
                </c:pt>
                <c:pt idx="538">
                  <c:v>1323.2701938672296</c:v>
                </c:pt>
                <c:pt idx="539">
                  <c:v>1321.7822240869568</c:v>
                </c:pt>
                <c:pt idx="540">
                  <c:v>1320.1980433000415</c:v>
                </c:pt>
                <c:pt idx="541">
                  <c:v>1318.5178052978747</c:v>
                </c:pt>
                <c:pt idx="542">
                  <c:v>1316.7416691159733</c:v>
                </c:pt>
                <c:pt idx="543">
                  <c:v>1314.8697992021316</c:v>
                </c:pt>
                <c:pt idx="544">
                  <c:v>1312.9023655659819</c:v>
                </c:pt>
                <c:pt idx="545">
                  <c:v>1310.8395439110138</c:v>
                </c:pt>
                <c:pt idx="546">
                  <c:v>1308.6815157501248</c:v>
                </c:pt>
                <c:pt idx="547">
                  <c:v>1306.4284685057653</c:v>
                </c:pt>
                <c:pt idx="548">
                  <c:v>1304.0805955957251</c:v>
                </c:pt>
                <c:pt idx="549">
                  <c:v>1301.6380965055725</c:v>
                </c:pt>
                <c:pt idx="550">
                  <c:v>1299.1011768487137</c:v>
                </c:pt>
                <c:pt idx="551">
                  <c:v>1296.4700484149889</c:v>
                </c:pt>
                <c:pt idx="552">
                  <c:v>1293.7449292086712</c:v>
                </c:pt>
                <c:pt idx="553">
                  <c:v>1290.9260434766718</c:v>
                </c:pt>
                <c:pt idx="554">
                  <c:v>1288.0136217277047</c:v>
                </c:pt>
                <c:pt idx="555">
                  <c:v>1285.0079007431059</c:v>
                </c:pt>
                <c:pt idx="556">
                  <c:v>1281.9091235799472</c:v>
                </c:pt>
                <c:pt idx="557">
                  <c:v>1278.7175395670361</c:v>
                </c:pt>
                <c:pt idx="558">
                  <c:v>1275.4334042943424</c:v>
                </c:pt>
                <c:pt idx="559">
                  <c:v>1272.0569795963495</c:v>
                </c:pt>
                <c:pt idx="560">
                  <c:v>1268.5885335297828</c:v>
                </c:pt>
                <c:pt idx="561">
                  <c:v>1265.0283403461333</c:v>
                </c:pt>
                <c:pt idx="562">
                  <c:v>1261.3766804593533</c:v>
                </c:pt>
                <c:pt idx="563">
                  <c:v>1257.6338404090754</c:v>
                </c:pt>
                <c:pt idx="564">
                  <c:v>1253.8001128196686</c:v>
                </c:pt>
                <c:pt idx="565">
                  <c:v>1249.8757963554247</c:v>
                </c:pt>
                <c:pt idx="566">
                  <c:v>1245.8611956721409</c:v>
                </c:pt>
                <c:pt idx="567">
                  <c:v>1241.7566213653417</c:v>
                </c:pt>
                <c:pt idx="568">
                  <c:v>1237.5623899153666</c:v>
                </c:pt>
                <c:pt idx="569">
                  <c:v>1233.2788236295257</c:v>
                </c:pt>
                <c:pt idx="570">
                  <c:v>1228.9062505815189</c:v>
                </c:pt>
                <c:pt idx="571">
                  <c:v>1224.4450045482886</c:v>
                </c:pt>
                <c:pt idx="572">
                  <c:v>1219.8954249444726</c:v>
                </c:pt>
                <c:pt idx="573">
                  <c:v>1215.2578567546038</c:v>
                </c:pt>
                <c:pt idx="574">
                  <c:v>1210.5326504632017</c:v>
                </c:pt>
                <c:pt idx="575">
                  <c:v>1205.7201619828793</c:v>
                </c:pt>
                <c:pt idx="576">
                  <c:v>1200.8207525805947</c:v>
                </c:pt>
                <c:pt idx="577">
                  <c:v>1195.8347888021558</c:v>
                </c:pt>
                <c:pt idx="578">
                  <c:v>1190.7626423950876</c:v>
                </c:pt>
                <c:pt idx="579">
                  <c:v>1185.6046902299636</c:v>
                </c:pt>
                <c:pt idx="580">
                  <c:v>1180.3613142202948</c:v>
                </c:pt>
                <c:pt idx="581">
                  <c:v>1175.0329012410687</c:v>
                </c:pt>
                <c:pt idx="582">
                  <c:v>1169.6198430460206</c:v>
                </c:pt>
                <c:pt idx="583">
                  <c:v>1164.1225361837232</c:v>
                </c:pt>
                <c:pt idx="584">
                  <c:v>1158.5413819125683</c:v>
                </c:pt>
                <c:pt idx="585">
                  <c:v>1152.8767861147155</c:v>
                </c:pt>
                <c:pt idx="586">
                  <c:v>1147.1291592090809</c:v>
                </c:pt>
                <c:pt idx="587">
                  <c:v>1141.298916063432</c:v>
                </c:pt>
                <c:pt idx="588">
                  <c:v>1135.3864759056557</c:v>
                </c:pt>
                <c:pt idx="589">
                  <c:v>1129.3922622342609</c:v>
                </c:pt>
                <c:pt idx="590">
                  <c:v>1123.3167027281793</c:v>
                </c:pt>
                <c:pt idx="591">
                  <c:v>1117.1602291559211</c:v>
                </c:pt>
                <c:pt idx="592">
                  <c:v>1110.9232772841438</c:v>
                </c:pt>
                <c:pt idx="593">
                  <c:v>1104.6062867856895</c:v>
                </c:pt>
                <c:pt idx="594">
                  <c:v>1098.2097011471442</c:v>
                </c:pt>
                <c:pt idx="595">
                  <c:v>1091.7339675759711</c:v>
                </c:pt>
                <c:pt idx="596">
                  <c:v>1085.1795369072693</c:v>
                </c:pt>
                <c:pt idx="597">
                  <c:v>1078.5468635102072</c:v>
                </c:pt>
                <c:pt idx="598">
                  <c:v>1071.8364051941783</c:v>
                </c:pt>
                <c:pt idx="599">
                  <c:v>1065.0486231147265</c:v>
                </c:pt>
                <c:pt idx="600">
                  <c:v>1058.183981679289</c:v>
                </c:pt>
                <c:pt idx="601">
                  <c:v>1051.2429484527968</c:v>
                </c:pt>
                <c:pt idx="602">
                  <c:v>1044.2259940631816</c:v>
                </c:pt>
                <c:pt idx="603">
                  <c:v>1037.1335921068285</c:v>
                </c:pt>
                <c:pt idx="604">
                  <c:v>1029.9662190540171</c:v>
                </c:pt>
                <c:pt idx="605">
                  <c:v>1022.7243541543933</c:v>
                </c:pt>
                <c:pt idx="606">
                  <c:v>1015.4084793425083</c:v>
                </c:pt>
                <c:pt idx="607">
                  <c:v>1008.0190791434674</c:v>
                </c:pt>
                <c:pt idx="608">
                  <c:v>1000.5566405787243</c:v>
                </c:pt>
                <c:pt idx="609">
                  <c:v>993.02165307205871</c:v>
                </c:pt>
                <c:pt idx="610">
                  <c:v>985.41460835577402</c:v>
                </c:pt>
                <c:pt idx="611">
                  <c:v>977.73600037715016</c:v>
                </c:pt>
                <c:pt idx="612">
                  <c:v>969.9863252051864</c:v>
                </c:pt>
                <c:pt idx="613">
                  <c:v>962.16608093766786</c:v>
                </c:pt>
                <c:pt idx="614">
                  <c:v>954.27576760858926</c:v>
                </c:pt>
                <c:pt idx="615">
                  <c:v>946.31588709596758</c:v>
                </c:pt>
                <c:pt idx="616">
                  <c:v>938.28694303007558</c:v>
                </c:pt>
                <c:pt idx="617">
                  <c:v>930.18944070212626</c:v>
                </c:pt>
                <c:pt idx="618">
                  <c:v>922.02388697343918</c:v>
                </c:pt>
                <c:pt idx="619">
                  <c:v>913.79079018511675</c:v>
                </c:pt>
                <c:pt idx="620">
                  <c:v>905.49066006825956</c:v>
                </c:pt>
                <c:pt idx="621">
                  <c:v>897.1240076547474</c:v>
                </c:pt>
                <c:pt idx="622">
                  <c:v>888.69134518861438</c:v>
                </c:pt>
                <c:pt idx="623">
                  <c:v>880.19318603804243</c:v>
                </c:pt>
                <c:pt idx="624">
                  <c:v>871.63004460799971</c:v>
                </c:pt>
                <c:pt idx="625">
                  <c:v>863.00243625354778</c:v>
                </c:pt>
                <c:pt idx="626">
                  <c:v>854.31087719384197</c:v>
                </c:pt>
                <c:pt idx="627">
                  <c:v>845.55588442684689</c:v>
                </c:pt>
                <c:pt idx="628">
                  <c:v>836.73797564479071</c:v>
                </c:pt>
                <c:pt idx="629">
                  <c:v>827.85766915037868</c:v>
                </c:pt>
                <c:pt idx="630">
                  <c:v>818.91548377378717</c:v>
                </c:pt>
                <c:pt idx="631">
                  <c:v>809.91193879045818</c:v>
                </c:pt>
                <c:pt idx="632">
                  <c:v>800.84755383971344</c:v>
                </c:pt>
                <c:pt idx="633">
                  <c:v>791.72284884420719</c:v>
                </c:pt>
                <c:pt idx="634">
                  <c:v>782.53834393023476</c:v>
                </c:pt>
                <c:pt idx="635">
                  <c:v>773.2945593489145</c:v>
                </c:pt>
                <c:pt idx="636">
                  <c:v>763.99201539825981</c:v>
                </c:pt>
                <c:pt idx="637">
                  <c:v>754.63123234615614</c:v>
                </c:pt>
                <c:pt idx="638">
                  <c:v>745.21273035425872</c:v>
                </c:pt>
                <c:pt idx="639">
                  <c:v>735.73702940282465</c:v>
                </c:pt>
                <c:pt idx="640">
                  <c:v>726.20464921649329</c:v>
                </c:pt>
                <c:pt idx="641">
                  <c:v>716.61610919102816</c:v>
                </c:pt>
                <c:pt idx="642">
                  <c:v>706.97192832103156</c:v>
                </c:pt>
                <c:pt idx="643">
                  <c:v>697.27262512864434</c:v>
                </c:pt>
                <c:pt idx="644">
                  <c:v>687.51871759324183</c:v>
                </c:pt>
                <c:pt idx="645">
                  <c:v>677.71072308213456</c:v>
                </c:pt>
                <c:pt idx="646">
                  <c:v>667.84915828228566</c:v>
                </c:pt>
                <c:pt idx="647">
                  <c:v>657.93453913305132</c:v>
                </c:pt>
                <c:pt idx="648">
                  <c:v>647.96738075995484</c:v>
                </c:pt>
                <c:pt idx="649">
                  <c:v>637.94819740949993</c:v>
                </c:pt>
                <c:pt idx="650">
                  <c:v>627.87750238503156</c:v>
                </c:pt>
                <c:pt idx="651">
                  <c:v>617.75580798365002</c:v>
                </c:pt>
                <c:pt idx="652">
                  <c:v>607.58362543418434</c:v>
                </c:pt>
                <c:pt idx="653">
                  <c:v>597.36146483622963</c:v>
                </c:pt>
                <c:pt idx="654">
                  <c:v>587.08983510025371</c:v>
                </c:pt>
                <c:pt idx="655">
                  <c:v>576.76924388877603</c:v>
                </c:pt>
                <c:pt idx="656">
                  <c:v>566.40019755862329</c:v>
                </c:pt>
                <c:pt idx="657">
                  <c:v>555.9832011042638</c:v>
                </c:pt>
                <c:pt idx="658">
                  <c:v>545.51875810222327</c:v>
                </c:pt>
                <c:pt idx="659">
                  <c:v>535.00737065658348</c:v>
                </c:pt>
                <c:pt idx="660">
                  <c:v>524.4495393455652</c:v>
                </c:pt>
                <c:pt idx="661">
                  <c:v>513.8457631691964</c:v>
                </c:pt>
                <c:pt idx="662">
                  <c:v>503.19653949806508</c:v>
                </c:pt>
                <c:pt idx="663">
                  <c:v>492.5023640231571</c:v>
                </c:pt>
                <c:pt idx="664">
                  <c:v>481.76373070677806</c:v>
                </c:pt>
                <c:pt idx="665">
                  <c:v>470.98113173455755</c:v>
                </c:pt>
                <c:pt idx="666">
                  <c:v>460.15505746853455</c:v>
                </c:pt>
                <c:pt idx="667">
                  <c:v>449.28599640132143</c:v>
                </c:pt>
                <c:pt idx="668">
                  <c:v>438.37443511134393</c:v>
                </c:pt>
                <c:pt idx="669">
                  <c:v>427.42085821915396</c:v>
                </c:pt>
                <c:pt idx="670">
                  <c:v>416.42574834481184</c:v>
                </c:pt>
                <c:pt idx="671">
                  <c:v>405.38958606633423</c:v>
                </c:pt>
                <c:pt idx="672">
                  <c:v>394.31284987920259</c:v>
                </c:pt>
                <c:pt idx="673">
                  <c:v>383.19601615692869</c:v>
                </c:pt>
                <c:pt idx="674">
                  <c:v>372.03955911267076</c:v>
                </c:pt>
                <c:pt idx="675">
                  <c:v>360.84395076189588</c:v>
                </c:pt>
                <c:pt idx="676">
                  <c:v>349.60966088608228</c:v>
                </c:pt>
                <c:pt idx="677">
                  <c:v>338.33715699745517</c:v>
                </c:pt>
                <c:pt idx="678">
                  <c:v>327.02690430475013</c:v>
                </c:pt>
                <c:pt idx="679">
                  <c:v>315.67936567999692</c:v>
                </c:pt>
                <c:pt idx="680">
                  <c:v>304.29500162631649</c:v>
                </c:pt>
                <c:pt idx="681">
                  <c:v>292.874270246724</c:v>
                </c:pt>
                <c:pt idx="682">
                  <c:v>281.41762721392996</c:v>
                </c:pt>
                <c:pt idx="683">
                  <c:v>269.92552574113148</c:v>
                </c:pt>
                <c:pt idx="684">
                  <c:v>258.39841655378552</c:v>
                </c:pt>
                <c:pt idx="685">
                  <c:v>246.83674786235528</c:v>
                </c:pt>
                <c:pt idx="686">
                  <c:v>235.24096533602142</c:v>
                </c:pt>
                <c:pt idx="687">
                  <c:v>223.61151207734858</c:v>
                </c:pt>
                <c:pt idx="688">
                  <c:v>211.94882859789848</c:v>
                </c:pt>
                <c:pt idx="689">
                  <c:v>200.25335279477969</c:v>
                </c:pt>
                <c:pt idx="690">
                  <c:v>188.52551992812465</c:v>
                </c:pt>
                <c:pt idx="691">
                  <c:v>176.76576259948428</c:v>
                </c:pt>
                <c:pt idx="692">
                  <c:v>164.97451073112953</c:v>
                </c:pt>
                <c:pt idx="693">
                  <c:v>153.15219154625044</c:v>
                </c:pt>
                <c:pt idx="694">
                  <c:v>141.29922955004173</c:v>
                </c:pt>
                <c:pt idx="695">
                  <c:v>129.41604651166477</c:v>
                </c:pt>
                <c:pt idx="696">
                  <c:v>117.50306144707488</c:v>
                </c:pt>
                <c:pt idx="697">
                  <c:v>105.56069060270363</c:v>
                </c:pt>
                <c:pt idx="698">
                  <c:v>93.589347439984792</c:v>
                </c:pt>
                <c:pt idx="699">
                  <c:v>81.589442620713129</c:v>
                </c:pt>
                <c:pt idx="700">
                  <c:v>69.561383993224666</c:v>
                </c:pt>
                <c:pt idx="701">
                  <c:v>57.50557657938743</c:v>
                </c:pt>
                <c:pt idx="702">
                  <c:v>45.422422562391013</c:v>
                </c:pt>
                <c:pt idx="703">
                  <c:v>33.312321275323747</c:v>
                </c:pt>
                <c:pt idx="704">
                  <c:v>21.175669190525852</c:v>
                </c:pt>
                <c:pt idx="705">
                  <c:v>9.012859909707009</c:v>
                </c:pt>
                <c:pt idx="706">
                  <c:v>-3.1757158451833067</c:v>
                </c:pt>
                <c:pt idx="707">
                  <c:v>-3.1879172194479861</c:v>
                </c:pt>
                <c:pt idx="708">
                  <c:v>-3.2001186188979203</c:v>
                </c:pt>
                <c:pt idx="709">
                  <c:v>-3.2123200435327268</c:v>
                </c:pt>
                <c:pt idx="710">
                  <c:v>-3.2245214933520234</c:v>
                </c:pt>
                <c:pt idx="711">
                  <c:v>-3.2367229683554268</c:v>
                </c:pt>
                <c:pt idx="712">
                  <c:v>-3.2489244685425547</c:v>
                </c:pt>
                <c:pt idx="713">
                  <c:v>-3.2611259939130246</c:v>
                </c:pt>
                <c:pt idx="714">
                  <c:v>-3.2733275444664538</c:v>
                </c:pt>
                <c:pt idx="715">
                  <c:v>-3.2855291202024595</c:v>
                </c:pt>
                <c:pt idx="716">
                  <c:v>-3.2977307211206588</c:v>
                </c:pt>
                <c:pt idx="717">
                  <c:v>-3.3099323472206694</c:v>
                </c:pt>
                <c:pt idx="718">
                  <c:v>-3.322133998502109</c:v>
                </c:pt>
                <c:pt idx="719">
                  <c:v>-3.3343356749645943</c:v>
                </c:pt>
                <c:pt idx="720">
                  <c:v>-3.3465373766077429</c:v>
                </c:pt>
                <c:pt idx="721">
                  <c:v>-3.3587391034311724</c:v>
                </c:pt>
                <c:pt idx="722">
                  <c:v>-3.3709408554345002</c:v>
                </c:pt>
                <c:pt idx="723">
                  <c:v>-3.3831426326173433</c:v>
                </c:pt>
                <c:pt idx="724">
                  <c:v>-3.3953444349793194</c:v>
                </c:pt>
                <c:pt idx="725">
                  <c:v>-3.4075462625200457</c:v>
                </c:pt>
                <c:pt idx="726">
                  <c:v>-3.4197481152391398</c:v>
                </c:pt>
                <c:pt idx="727">
                  <c:v>-3.431949993136219</c:v>
                </c:pt>
                <c:pt idx="728">
                  <c:v>-3.4441518962109008</c:v>
                </c:pt>
                <c:pt idx="729">
                  <c:v>-3.4563538244628025</c:v>
                </c:pt>
                <c:pt idx="730">
                  <c:v>-3.4685557778915412</c:v>
                </c:pt>
                <c:pt idx="731">
                  <c:v>-3.4807577564967347</c:v>
                </c:pt>
                <c:pt idx="732">
                  <c:v>-3.492959760278</c:v>
                </c:pt>
                <c:pt idx="733">
                  <c:v>-3.5051617892349549</c:v>
                </c:pt>
                <c:pt idx="734">
                  <c:v>-3.517363843367217</c:v>
                </c:pt>
                <c:pt idx="735">
                  <c:v>-3.5295659226744034</c:v>
                </c:pt>
                <c:pt idx="736">
                  <c:v>-3.5417680271561314</c:v>
                </c:pt>
                <c:pt idx="737">
                  <c:v>-3.5539701568120186</c:v>
                </c:pt>
                <c:pt idx="738">
                  <c:v>-3.5661723116416826</c:v>
                </c:pt>
                <c:pt idx="739">
                  <c:v>-3.5783744916447406</c:v>
                </c:pt>
                <c:pt idx="740">
                  <c:v>-3.5905766968208099</c:v>
                </c:pt>
                <c:pt idx="741">
                  <c:v>-3.6027789271695081</c:v>
                </c:pt>
                <c:pt idx="742">
                  <c:v>-3.6149811826904528</c:v>
                </c:pt>
                <c:pt idx="743">
                  <c:v>-3.6271834633832611</c:v>
                </c:pt>
                <c:pt idx="744">
                  <c:v>-3.6393857692475509</c:v>
                </c:pt>
                <c:pt idx="745">
                  <c:v>-3.6515881002829391</c:v>
                </c:pt>
                <c:pt idx="746">
                  <c:v>-3.6637904564890436</c:v>
                </c:pt>
                <c:pt idx="747">
                  <c:v>-3.6759928378654814</c:v>
                </c:pt>
                <c:pt idx="748">
                  <c:v>-3.6881952444118702</c:v>
                </c:pt>
                <c:pt idx="749">
                  <c:v>-3.7003976761278277</c:v>
                </c:pt>
                <c:pt idx="750">
                  <c:v>-3.712600133012971</c:v>
                </c:pt>
                <c:pt idx="751">
                  <c:v>-3.7248026150669178</c:v>
                </c:pt>
                <c:pt idx="752">
                  <c:v>-3.7370051222892853</c:v>
                </c:pt>
                <c:pt idx="753">
                  <c:v>-3.7492076546796911</c:v>
                </c:pt>
                <c:pt idx="754">
                  <c:v>-3.7614102122377528</c:v>
                </c:pt>
                <c:pt idx="755">
                  <c:v>-3.7736127949630878</c:v>
                </c:pt>
                <c:pt idx="756">
                  <c:v>-3.7858154028553135</c:v>
                </c:pt>
                <c:pt idx="757">
                  <c:v>-3.7980180359140476</c:v>
                </c:pt>
                <c:pt idx="758">
                  <c:v>-3.8102206941389074</c:v>
                </c:pt>
                <c:pt idx="759">
                  <c:v>-3.8224233775295104</c:v>
                </c:pt>
                <c:pt idx="760">
                  <c:v>-3.8346260860854744</c:v>
                </c:pt>
                <c:pt idx="761">
                  <c:v>-3.8468288198064164</c:v>
                </c:pt>
                <c:pt idx="762">
                  <c:v>-3.8590315786919542</c:v>
                </c:pt>
                <c:pt idx="763">
                  <c:v>-3.871234362741705</c:v>
                </c:pt>
                <c:pt idx="764">
                  <c:v>-3.8834371719552863</c:v>
                </c:pt>
                <c:pt idx="765">
                  <c:v>-3.8956400063323158</c:v>
                </c:pt>
                <c:pt idx="766">
                  <c:v>-3.9078428658724111</c:v>
                </c:pt>
                <c:pt idx="767">
                  <c:v>-3.9200457505751896</c:v>
                </c:pt>
                <c:pt idx="768">
                  <c:v>-3.9322486604402687</c:v>
                </c:pt>
                <c:pt idx="769">
                  <c:v>-3.9444515954672661</c:v>
                </c:pt>
                <c:pt idx="770">
                  <c:v>-3.9566545556557995</c:v>
                </c:pt>
                <c:pt idx="771">
                  <c:v>-3.968857541005486</c:v>
                </c:pt>
                <c:pt idx="772">
                  <c:v>-3.9810605515159434</c:v>
                </c:pt>
                <c:pt idx="773">
                  <c:v>-3.9932635871867892</c:v>
                </c:pt>
                <c:pt idx="774">
                  <c:v>-4.0054666480176406</c:v>
                </c:pt>
                <c:pt idx="775">
                  <c:v>-4.0176697340081153</c:v>
                </c:pt>
                <c:pt idx="776">
                  <c:v>-4.029872845157831</c:v>
                </c:pt>
                <c:pt idx="777">
                  <c:v>-4.0420759814664056</c:v>
                </c:pt>
                <c:pt idx="778">
                  <c:v>-4.0542791429334555</c:v>
                </c:pt>
                <c:pt idx="779">
                  <c:v>-4.0664823295585997</c:v>
                </c:pt>
                <c:pt idx="780">
                  <c:v>-4.0786855413414544</c:v>
                </c:pt>
                <c:pt idx="781">
                  <c:v>-4.0908887782816379</c:v>
                </c:pt>
                <c:pt idx="782">
                  <c:v>-4.1030920403787672</c:v>
                </c:pt>
                <c:pt idx="783">
                  <c:v>-4.1152953276324604</c:v>
                </c:pt>
                <c:pt idx="784">
                  <c:v>-4.1274986400423348</c:v>
                </c:pt>
                <c:pt idx="785">
                  <c:v>-4.1397019776080084</c:v>
                </c:pt>
                <c:pt idx="786">
                  <c:v>-4.1519053403290984</c:v>
                </c:pt>
                <c:pt idx="787">
                  <c:v>-4.164108728205222</c:v>
                </c:pt>
                <c:pt idx="788">
                  <c:v>-4.1763121412359974</c:v>
                </c:pt>
                <c:pt idx="789">
                  <c:v>-4.1885155794210425</c:v>
                </c:pt>
                <c:pt idx="790">
                  <c:v>-4.2007190427599737</c:v>
                </c:pt>
                <c:pt idx="791">
                  <c:v>-4.212922531252409</c:v>
                </c:pt>
                <c:pt idx="792">
                  <c:v>-4.2251260448979666</c:v>
                </c:pt>
                <c:pt idx="793">
                  <c:v>-4.2373295836962637</c:v>
                </c:pt>
                <c:pt idx="794">
                  <c:v>-4.2495331476469174</c:v>
                </c:pt>
                <c:pt idx="795">
                  <c:v>-4.2617367367495458</c:v>
                </c:pt>
                <c:pt idx="796">
                  <c:v>-4.273940351003767</c:v>
                </c:pt>
                <c:pt idx="797">
                  <c:v>-4.2861439904091974</c:v>
                </c:pt>
                <c:pt idx="798">
                  <c:v>-4.2983476549654558</c:v>
                </c:pt>
                <c:pt idx="799">
                  <c:v>-4.3105513446721586</c:v>
                </c:pt>
                <c:pt idx="800">
                  <c:v>-4.3227550595289248</c:v>
                </c:pt>
                <c:pt idx="801">
                  <c:v>-4.3349587995353707</c:v>
                </c:pt>
                <c:pt idx="802">
                  <c:v>-4.3471625646911143</c:v>
                </c:pt>
                <c:pt idx="803">
                  <c:v>-4.3593663549957737</c:v>
                </c:pt>
                <c:pt idx="804">
                  <c:v>-4.3715701704489662</c:v>
                </c:pt>
                <c:pt idx="805">
                  <c:v>-4.3837740110503089</c:v>
                </c:pt>
                <c:pt idx="806">
                  <c:v>-4.39597787679942</c:v>
                </c:pt>
                <c:pt idx="807">
                  <c:v>-4.4081817676959174</c:v>
                </c:pt>
                <c:pt idx="808">
                  <c:v>-4.4203856837394184</c:v>
                </c:pt>
                <c:pt idx="809">
                  <c:v>-4.4325896249295402</c:v>
                </c:pt>
                <c:pt idx="810">
                  <c:v>-4.4447935912659009</c:v>
                </c:pt>
                <c:pt idx="811">
                  <c:v>-4.4569975827481185</c:v>
                </c:pt>
                <c:pt idx="812">
                  <c:v>-4.4692015993758094</c:v>
                </c:pt>
                <c:pt idx="813">
                  <c:v>-4.4814056411485925</c:v>
                </c:pt>
                <c:pt idx="814">
                  <c:v>-4.4936097080660851</c:v>
                </c:pt>
                <c:pt idx="815">
                  <c:v>-4.5058138001279042</c:v>
                </c:pt>
                <c:pt idx="816">
                  <c:v>-4.5180179173336681</c:v>
                </c:pt>
                <c:pt idx="817">
                  <c:v>-4.5302220596829947</c:v>
                </c:pt>
                <c:pt idx="818">
                  <c:v>-4.5424262271755014</c:v>
                </c:pt>
                <c:pt idx="819">
                  <c:v>-4.5546304198108052</c:v>
                </c:pt>
                <c:pt idx="820">
                  <c:v>-4.5668346375885243</c:v>
                </c:pt>
                <c:pt idx="821">
                  <c:v>-4.5790388805082767</c:v>
                </c:pt>
                <c:pt idx="822">
                  <c:v>-4.5912431485696796</c:v>
                </c:pt>
                <c:pt idx="823">
                  <c:v>-4.6034474417723512</c:v>
                </c:pt>
                <c:pt idx="824">
                  <c:v>-4.6156517601159086</c:v>
                </c:pt>
                <c:pt idx="825">
                  <c:v>-4.627856103599969</c:v>
                </c:pt>
                <c:pt idx="826">
                  <c:v>-4.6400604722241514</c:v>
                </c:pt>
                <c:pt idx="827">
                  <c:v>-4.652264865988073</c:v>
                </c:pt>
                <c:pt idx="828">
                  <c:v>-4.6644692848913509</c:v>
                </c:pt>
                <c:pt idx="829">
                  <c:v>-4.6766737289336033</c:v>
                </c:pt>
                <c:pt idx="830">
                  <c:v>-4.6888781981144474</c:v>
                </c:pt>
                <c:pt idx="831">
                  <c:v>-4.7010826924335012</c:v>
                </c:pt>
                <c:pt idx="832">
                  <c:v>-4.7132872118903828</c:v>
                </c:pt>
                <c:pt idx="833">
                  <c:v>-4.7254917564847094</c:v>
                </c:pt>
                <c:pt idx="834">
                  <c:v>-4.7376963262160992</c:v>
                </c:pt>
                <c:pt idx="835">
                  <c:v>-4.7499009210841692</c:v>
                </c:pt>
                <c:pt idx="836">
                  <c:v>-4.7621055410885376</c:v>
                </c:pt>
                <c:pt idx="837">
                  <c:v>-4.7743101862288215</c:v>
                </c:pt>
                <c:pt idx="838">
                  <c:v>-4.7865148565046391</c:v>
                </c:pt>
                <c:pt idx="839">
                  <c:v>-4.7987195519156085</c:v>
                </c:pt>
                <c:pt idx="840">
                  <c:v>-4.8109242724613468</c:v>
                </c:pt>
                <c:pt idx="841">
                  <c:v>-4.8231290181414721</c:v>
                </c:pt>
                <c:pt idx="842">
                  <c:v>-4.8353337889556025</c:v>
                </c:pt>
                <c:pt idx="843">
                  <c:v>-4.8475385849033552</c:v>
                </c:pt>
                <c:pt idx="844">
                  <c:v>-4.8597434059843474</c:v>
                </c:pt>
                <c:pt idx="845">
                  <c:v>-4.8719482521981972</c:v>
                </c:pt>
                <c:pt idx="846">
                  <c:v>-4.8841531235445226</c:v>
                </c:pt>
                <c:pt idx="847">
                  <c:v>-4.8963580200229417</c:v>
                </c:pt>
                <c:pt idx="848">
                  <c:v>-4.9085629416330718</c:v>
                </c:pt>
                <c:pt idx="849">
                  <c:v>-4.9207678883745301</c:v>
                </c:pt>
                <c:pt idx="850">
                  <c:v>-4.9329728602469354</c:v>
                </c:pt>
                <c:pt idx="851">
                  <c:v>-4.945177857249905</c:v>
                </c:pt>
                <c:pt idx="852">
                  <c:v>-4.9573828793830561</c:v>
                </c:pt>
                <c:pt idx="853">
                  <c:v>-4.9695879266460068</c:v>
                </c:pt>
                <c:pt idx="854">
                  <c:v>-4.9817929990383751</c:v>
                </c:pt>
                <c:pt idx="855">
                  <c:v>-4.9939980965597792</c:v>
                </c:pt>
                <c:pt idx="856">
                  <c:v>-5.0062032192098362</c:v>
                </c:pt>
                <c:pt idx="857">
                  <c:v>-5.0184083669881634</c:v>
                </c:pt>
                <c:pt idx="858">
                  <c:v>-5.0306135398943796</c:v>
                </c:pt>
                <c:pt idx="859">
                  <c:v>-5.0428187379281022</c:v>
                </c:pt>
                <c:pt idx="860">
                  <c:v>-5.0550239610889482</c:v>
                </c:pt>
                <c:pt idx="861">
                  <c:v>-5.0672292093765368</c:v>
                </c:pt>
                <c:pt idx="862">
                  <c:v>-5.0794344827904849</c:v>
                </c:pt>
                <c:pt idx="863">
                  <c:v>-5.0916397813304108</c:v>
                </c:pt>
                <c:pt idx="864">
                  <c:v>-5.1038451049959317</c:v>
                </c:pt>
                <c:pt idx="865">
                  <c:v>-5.1160504537866656</c:v>
                </c:pt>
                <c:pt idx="866">
                  <c:v>-5.1282558277022305</c:v>
                </c:pt>
                <c:pt idx="867">
                  <c:v>-5.1404612267422438</c:v>
                </c:pt>
                <c:pt idx="868">
                  <c:v>-5.1526666509063235</c:v>
                </c:pt>
                <c:pt idx="869">
                  <c:v>-5.1648721001940876</c:v>
                </c:pt>
                <c:pt idx="870">
                  <c:v>-5.1770775746051534</c:v>
                </c:pt>
                <c:pt idx="871">
                  <c:v>-5.1892830741391389</c:v>
                </c:pt>
                <c:pt idx="872">
                  <c:v>-5.2014885987956623</c:v>
                </c:pt>
                <c:pt idx="873">
                  <c:v>-5.2136941485743407</c:v>
                </c:pt>
                <c:pt idx="874">
                  <c:v>-5.225899723474793</c:v>
                </c:pt>
                <c:pt idx="875">
                  <c:v>-5.2381053234966366</c:v>
                </c:pt>
                <c:pt idx="876">
                  <c:v>-5.2503109486394886</c:v>
                </c:pt>
                <c:pt idx="877">
                  <c:v>-5.262516598902967</c:v>
                </c:pt>
                <c:pt idx="878">
                  <c:v>-5.2747222742866899</c:v>
                </c:pt>
                <c:pt idx="879">
                  <c:v>-5.2869279747902755</c:v>
                </c:pt>
                <c:pt idx="880">
                  <c:v>-5.2991337004133419</c:v>
                </c:pt>
                <c:pt idx="881">
                  <c:v>-5.3113394511555061</c:v>
                </c:pt>
                <c:pt idx="882">
                  <c:v>-5.3235452270163863</c:v>
                </c:pt>
                <c:pt idx="883">
                  <c:v>-5.3357510279955997</c:v>
                </c:pt>
                <c:pt idx="884">
                  <c:v>-5.3479568540927653</c:v>
                </c:pt>
                <c:pt idx="885">
                  <c:v>-5.3601627053075003</c:v>
                </c:pt>
                <c:pt idx="886">
                  <c:v>-5.3723685816394227</c:v>
                </c:pt>
                <c:pt idx="887">
                  <c:v>-5.3845744830881497</c:v>
                </c:pt>
                <c:pt idx="888">
                  <c:v>-5.3967804096533003</c:v>
                </c:pt>
                <c:pt idx="889">
                  <c:v>-5.4089863613344917</c:v>
                </c:pt>
                <c:pt idx="890">
                  <c:v>-5.4211923381313412</c:v>
                </c:pt>
                <c:pt idx="891">
                  <c:v>-5.4333983400434676</c:v>
                </c:pt>
                <c:pt idx="892">
                  <c:v>-5.4456043670704881</c:v>
                </c:pt>
                <c:pt idx="893">
                  <c:v>-5.4578104192120218</c:v>
                </c:pt>
                <c:pt idx="894">
                  <c:v>-5.470016496467685</c:v>
                </c:pt>
                <c:pt idx="895">
                  <c:v>-5.4822225988370965</c:v>
                </c:pt>
                <c:pt idx="896">
                  <c:v>-5.4944287263198737</c:v>
                </c:pt>
                <c:pt idx="897">
                  <c:v>-5.5066348789156354</c:v>
                </c:pt>
                <c:pt idx="898">
                  <c:v>-5.5188410566239989</c:v>
                </c:pt>
                <c:pt idx="899">
                  <c:v>-5.5310472594445814</c:v>
                </c:pt>
                <c:pt idx="900">
                  <c:v>-5.5432534873770019</c:v>
                </c:pt>
                <c:pt idx="901">
                  <c:v>-5.5554597404208774</c:v>
                </c:pt>
                <c:pt idx="902">
                  <c:v>-5.5676660185758262</c:v>
                </c:pt>
                <c:pt idx="903">
                  <c:v>-5.5798723218414663</c:v>
                </c:pt>
                <c:pt idx="904">
                  <c:v>-5.5920786502174158</c:v>
                </c:pt>
                <c:pt idx="905">
                  <c:v>-5.6042850037032919</c:v>
                </c:pt>
                <c:pt idx="906">
                  <c:v>-5.6164913822987126</c:v>
                </c:pt>
                <c:pt idx="907">
                  <c:v>-5.628697786003297</c:v>
                </c:pt>
                <c:pt idx="908">
                  <c:v>-5.6409042148166613</c:v>
                </c:pt>
                <c:pt idx="909">
                  <c:v>-5.6531106687384245</c:v>
                </c:pt>
                <c:pt idx="910">
                  <c:v>-5.6653171477682047</c:v>
                </c:pt>
                <c:pt idx="911">
                  <c:v>-5.6775236519056191</c:v>
                </c:pt>
                <c:pt idx="912">
                  <c:v>-5.6897301811502858</c:v>
                </c:pt>
                <c:pt idx="913">
                  <c:v>-5.7019367355018229</c:v>
                </c:pt>
                <c:pt idx="914">
                  <c:v>-5.7141433149598484</c:v>
                </c:pt>
                <c:pt idx="915">
                  <c:v>-5.7263499195239804</c:v>
                </c:pt>
                <c:pt idx="916">
                  <c:v>-5.7385565491938362</c:v>
                </c:pt>
                <c:pt idx="917">
                  <c:v>-5.7507632039690346</c:v>
                </c:pt>
                <c:pt idx="918">
                  <c:v>-5.762969883849193</c:v>
                </c:pt>
                <c:pt idx="919">
                  <c:v>-5.7751765888339293</c:v>
                </c:pt>
                <c:pt idx="920">
                  <c:v>-5.7873833189228616</c:v>
                </c:pt>
                <c:pt idx="921">
                  <c:v>-5.7995900741156072</c:v>
                </c:pt>
                <c:pt idx="922">
                  <c:v>-5.8117968544117851</c:v>
                </c:pt>
                <c:pt idx="923">
                  <c:v>-5.8240036598110123</c:v>
                </c:pt>
                <c:pt idx="924">
                  <c:v>-5.836210490312908</c:v>
                </c:pt>
                <c:pt idx="925">
                  <c:v>-5.8484173459170892</c:v>
                </c:pt>
                <c:pt idx="926">
                  <c:v>-5.8606242266231741</c:v>
                </c:pt>
                <c:pt idx="927">
                  <c:v>-5.8728311324307807</c:v>
                </c:pt>
                <c:pt idx="928">
                  <c:v>-5.8850380633395263</c:v>
                </c:pt>
                <c:pt idx="929">
                  <c:v>-5.8972450193490298</c:v>
                </c:pt>
                <c:pt idx="930">
                  <c:v>-5.9094520004589093</c:v>
                </c:pt>
                <c:pt idx="931">
                  <c:v>-5.921659006668782</c:v>
                </c:pt>
                <c:pt idx="932">
                  <c:v>-5.933866037978266</c:v>
                </c:pt>
                <c:pt idx="933">
                  <c:v>-5.9460730943869802</c:v>
                </c:pt>
                <c:pt idx="934">
                  <c:v>-5.9582801758945418</c:v>
                </c:pt>
                <c:pt idx="935">
                  <c:v>-5.970487282500569</c:v>
                </c:pt>
                <c:pt idx="936">
                  <c:v>-5.9826944142046798</c:v>
                </c:pt>
                <c:pt idx="937">
                  <c:v>-5.9949015710064915</c:v>
                </c:pt>
                <c:pt idx="938">
                  <c:v>-6.0071087529056229</c:v>
                </c:pt>
                <c:pt idx="939">
                  <c:v>-6.0193159599016921</c:v>
                </c:pt>
                <c:pt idx="940">
                  <c:v>-6.0315231919943164</c:v>
                </c:pt>
                <c:pt idx="941">
                  <c:v>-6.0437304491831148</c:v>
                </c:pt>
                <c:pt idx="942">
                  <c:v>-6.0559377314677043</c:v>
                </c:pt>
                <c:pt idx="943">
                  <c:v>-6.0681450388477032</c:v>
                </c:pt>
                <c:pt idx="944">
                  <c:v>-6.0803523713227294</c:v>
                </c:pt>
                <c:pt idx="945">
                  <c:v>-6.0925597288924012</c:v>
                </c:pt>
                <c:pt idx="946">
                  <c:v>-6.1047671115563373</c:v>
                </c:pt>
                <c:pt idx="947">
                  <c:v>-6.1169745193141551</c:v>
                </c:pt>
                <c:pt idx="948">
                  <c:v>-6.1291819521654718</c:v>
                </c:pt>
                <c:pt idx="949">
                  <c:v>-6.1413894101099062</c:v>
                </c:pt>
                <c:pt idx="950">
                  <c:v>-6.1535968931470766</c:v>
                </c:pt>
                <c:pt idx="951">
                  <c:v>-6.1658044012766009</c:v>
                </c:pt>
                <c:pt idx="952">
                  <c:v>-6.1780119344980973</c:v>
                </c:pt>
                <c:pt idx="953">
                  <c:v>-6.1902194928111829</c:v>
                </c:pt>
                <c:pt idx="954">
                  <c:v>-6.2024270762154767</c:v>
                </c:pt>
                <c:pt idx="955">
                  <c:v>-6.2146346847105969</c:v>
                </c:pt>
                <c:pt idx="956">
                  <c:v>-6.2268423182961605</c:v>
                </c:pt>
                <c:pt idx="957">
                  <c:v>-6.2390499769717866</c:v>
                </c:pt>
                <c:pt idx="958">
                  <c:v>-6.2512576607370924</c:v>
                </c:pt>
                <c:pt idx="959">
                  <c:v>-6.2634653695916969</c:v>
                </c:pt>
                <c:pt idx="960">
                  <c:v>-6.2756731035352171</c:v>
                </c:pt>
                <c:pt idx="961">
                  <c:v>-6.2878808625672722</c:v>
                </c:pt>
                <c:pt idx="962">
                  <c:v>-6.3000886466874793</c:v>
                </c:pt>
                <c:pt idx="963">
                  <c:v>-6.3122964558954564</c:v>
                </c:pt>
                <c:pt idx="964">
                  <c:v>-6.3245042901908226</c:v>
                </c:pt>
                <c:pt idx="965">
                  <c:v>-6.3367121495731951</c:v>
                </c:pt>
                <c:pt idx="966">
                  <c:v>-6.3489200340421927</c:v>
                </c:pt>
                <c:pt idx="967">
                  <c:v>-6.3611279435974328</c:v>
                </c:pt>
                <c:pt idx="968">
                  <c:v>-6.3733358782385334</c:v>
                </c:pt>
                <c:pt idx="969">
                  <c:v>-6.3855438379651135</c:v>
                </c:pt>
                <c:pt idx="970">
                  <c:v>-6.3977518227767902</c:v>
                </c:pt>
                <c:pt idx="971">
                  <c:v>-6.4099598326731826</c:v>
                </c:pt>
                <c:pt idx="972">
                  <c:v>-6.4221678676539078</c:v>
                </c:pt>
                <c:pt idx="973">
                  <c:v>-6.4343759277185839</c:v>
                </c:pt>
                <c:pt idx="974">
                  <c:v>-6.4465840128668299</c:v>
                </c:pt>
                <c:pt idx="975">
                  <c:v>-6.458792123098263</c:v>
                </c:pt>
                <c:pt idx="976">
                  <c:v>-6.4710002584125021</c:v>
                </c:pt>
                <c:pt idx="977">
                  <c:v>-6.4832084188091654</c:v>
                </c:pt>
                <c:pt idx="978">
                  <c:v>-6.49541660428787</c:v>
                </c:pt>
                <c:pt idx="979">
                  <c:v>-6.507624814848235</c:v>
                </c:pt>
                <c:pt idx="980">
                  <c:v>-6.5198330504898774</c:v>
                </c:pt>
                <c:pt idx="981">
                  <c:v>-6.5320413112124163</c:v>
                </c:pt>
                <c:pt idx="982">
                  <c:v>-6.5442495970154697</c:v>
                </c:pt>
                <c:pt idx="983">
                  <c:v>-6.5564579078986558</c:v>
                </c:pt>
                <c:pt idx="984">
                  <c:v>-6.5686662438615926</c:v>
                </c:pt>
                <c:pt idx="985">
                  <c:v>-6.5808746049038982</c:v>
                </c:pt>
                <c:pt idx="986">
                  <c:v>-6.5930829910251907</c:v>
                </c:pt>
                <c:pt idx="987">
                  <c:v>-6.6052914022250881</c:v>
                </c:pt>
                <c:pt idx="988">
                  <c:v>-6.6174998385032087</c:v>
                </c:pt>
                <c:pt idx="989">
                  <c:v>-6.6297082998591703</c:v>
                </c:pt>
                <c:pt idx="990">
                  <c:v>-6.6419167862925912</c:v>
                </c:pt>
                <c:pt idx="991">
                  <c:v>-6.6541252978030903</c:v>
                </c:pt>
                <c:pt idx="992">
                  <c:v>-6.6663338343902847</c:v>
                </c:pt>
                <c:pt idx="993">
                  <c:v>-6.6785423960537935</c:v>
                </c:pt>
                <c:pt idx="994">
                  <c:v>-6.6907509827932339</c:v>
                </c:pt>
                <c:pt idx="995">
                  <c:v>-6.7029595946082248</c:v>
                </c:pt>
                <c:pt idx="996">
                  <c:v>-6.7151682314983843</c:v>
                </c:pt>
                <c:pt idx="997">
                  <c:v>-6.7273768934633305</c:v>
                </c:pt>
                <c:pt idx="998">
                  <c:v>-6.7395855805026814</c:v>
                </c:pt>
                <c:pt idx="999">
                  <c:v>-6.7517942926160552</c:v>
                </c:pt>
                <c:pt idx="1000">
                  <c:v>-6.76400302980307</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131.56520913489447</c:v>
                </c:pt>
                <c:pt idx="1">
                  <c:v>131.56520913489447</c:v>
                </c:pt>
                <c:pt idx="2">
                  <c:v>131.56520913489447</c:v>
                </c:pt>
                <c:pt idx="3">
                  <c:v>145.74103515969523</c:v>
                </c:pt>
                <c:pt idx="4">
                  <c:v>131.56520913489447</c:v>
                </c:pt>
                <c:pt idx="5">
                  <c:v>117.38938311009372</c:v>
                </c:pt>
                <c:pt idx="6">
                  <c:v>131.56520913489447</c:v>
                </c:pt>
              </c:numCache>
            </c:numRef>
          </c:xVal>
          <c:yVal>
            <c:numRef>
              <c:f>Trajecto!$C$141:$C$147</c:f>
              <c:numCache>
                <c:formatCode>0</c:formatCode>
                <c:ptCount val="7"/>
                <c:pt idx="0">
                  <c:v>567.03304099203046</c:v>
                </c:pt>
                <c:pt idx="1">
                  <c:v>141.75826024800762</c:v>
                </c:pt>
                <c:pt idx="2">
                  <c:v>0</c:v>
                </c:pt>
                <c:pt idx="3">
                  <c:v>28.351652049601523</c:v>
                </c:pt>
                <c:pt idx="4">
                  <c:v>0</c:v>
                </c:pt>
                <c:pt idx="5">
                  <c:v>28.351652049601523</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7.8209138258359402E-7</c:v>
                </c:pt>
                <c:pt idx="2">
                  <c:v>1.7249072323855026E-4</c:v>
                </c:pt>
                <c:pt idx="3">
                  <c:v>8.5394167090508777E-4</c:v>
                </c:pt>
                <c:pt idx="4">
                  <c:v>2.3841818287425555E-3</c:v>
                </c:pt>
                <c:pt idx="5">
                  <c:v>5.1025864893391275E-3</c:v>
                </c:pt>
                <c:pt idx="6">
                  <c:v>9.2631029637414049E-3</c:v>
                </c:pt>
                <c:pt idx="7">
                  <c:v>1.4948289069528921E-2</c:v>
                </c:pt>
                <c:pt idx="8">
                  <c:v>2.2154921145236976E-2</c:v>
                </c:pt>
                <c:pt idx="9">
                  <c:v>3.087975894746102E-2</c:v>
                </c:pt>
                <c:pt idx="10">
                  <c:v>4.1119545712272332E-2</c:v>
                </c:pt>
                <c:pt idx="11">
                  <c:v>5.2871008217268756E-2</c:v>
                </c:pt>
                <c:pt idx="12">
                  <c:v>6.6130856844255334E-2</c:v>
                </c:pt>
                <c:pt idx="13">
                  <c:v>8.0895785642549803E-2</c:v>
                </c:pt>
                <c:pt idx="14">
                  <c:v>9.7162472392907623E-2</c:v>
                </c:pt>
                <c:pt idx="15">
                  <c:v>0.11492757867206146</c:v>
                </c:pt>
                <c:pt idx="16">
                  <c:v>0.13418774991786964</c:v>
                </c:pt>
                <c:pt idx="17">
                  <c:v>0.15493961549506832</c:v>
                </c:pt>
                <c:pt idx="18">
                  <c:v>0.17717978876162202</c:v>
                </c:pt>
                <c:pt idx="19">
                  <c:v>0.2009048671356668</c:v>
                </c:pt>
                <c:pt idx="20">
                  <c:v>0.22611143216304094</c:v>
                </c:pt>
                <c:pt idx="21">
                  <c:v>0.25279604958539731</c:v>
                </c:pt>
                <c:pt idx="22">
                  <c:v>0.28095526940889176</c:v>
                </c:pt>
                <c:pt idx="23">
                  <c:v>0.31058562597344219</c:v>
                </c:pt>
                <c:pt idx="24">
                  <c:v>0.34168363802255219</c:v>
                </c:pt>
                <c:pt idx="25">
                  <c:v>0.3742458087736939</c:v>
                </c:pt>
                <c:pt idx="26">
                  <c:v>0.40826862598924385</c:v>
                </c:pt>
                <c:pt idx="27">
                  <c:v>0.44374856204796648</c:v>
                </c:pt>
                <c:pt idx="28">
                  <c:v>0.48068207401703883</c:v>
                </c:pt>
                <c:pt idx="29">
                  <c:v>0.51906560372461097</c:v>
                </c:pt>
                <c:pt idx="30">
                  <c:v>0.5588955778328959</c:v>
                </c:pt>
                <c:pt idx="31">
                  <c:v>0.60016840791178339</c:v>
                </c:pt>
                <c:pt idx="32">
                  <c:v>0.64288049051297058</c:v>
                </c:pt>
                <c:pt idx="33">
                  <c:v>0.68702820724460478</c:v>
                </c:pt>
                <c:pt idx="34">
                  <c:v>0.73260792484643122</c:v>
                </c:pt>
                <c:pt idx="35">
                  <c:v>0.77969991448718767</c:v>
                </c:pt>
                <c:pt idx="36">
                  <c:v>0.82838718615785112</c:v>
                </c:pt>
                <c:pt idx="37">
                  <c:v>0.87867152705699614</c:v>
                </c:pt>
                <c:pt idx="38">
                  <c:v>0.93055458726896922</c:v>
                </c:pt>
                <c:pt idx="39">
                  <c:v>0.98403784626925872</c:v>
                </c:pt>
                <c:pt idx="40">
                  <c:v>1.0391226207625359</c:v>
                </c:pt>
                <c:pt idx="41">
                  <c:v>1.0958100719141188</c:v>
                </c:pt>
                <c:pt idx="42">
                  <c:v>1.1541012120372884</c:v>
                </c:pt>
                <c:pt idx="43">
                  <c:v>1.2139969107910151</c:v>
                </c:pt>
                <c:pt idx="44">
                  <c:v>1.2754979009359493</c:v>
                </c:pt>
                <c:pt idx="45">
                  <c:v>1.3386047836907884</c:v>
                </c:pt>
                <c:pt idx="46">
                  <c:v>1.4033180337262092</c:v>
                </c:pt>
                <c:pt idx="47">
                  <c:v>1.4696380038293035</c:v>
                </c:pt>
                <c:pt idx="48">
                  <c:v>1.5375649292677769</c:v>
                </c:pt>
                <c:pt idx="49">
                  <c:v>1.6070989318799804</c:v>
                </c:pt>
                <c:pt idx="50">
                  <c:v>1.6782400239140594</c:v>
                </c:pt>
                <c:pt idx="51">
                  <c:v>1.7509885848762661</c:v>
                </c:pt>
                <c:pt idx="52">
                  <c:v>1.8253458422130706</c:v>
                </c:pt>
                <c:pt idx="53">
                  <c:v>1.9013134065524115</c:v>
                </c:pt>
                <c:pt idx="54">
                  <c:v>1.9788928025527273</c:v>
                </c:pt>
                <c:pt idx="55">
                  <c:v>2.0580854714352697</c:v>
                </c:pt>
                <c:pt idx="56">
                  <c:v>2.1388927733814218</c:v>
                </c:pt>
                <c:pt idx="57">
                  <c:v>2.2213159898047441</c:v>
                </c:pt>
                <c:pt idx="58">
                  <c:v>2.3053563255066103</c:v>
                </c:pt>
                <c:pt idx="59">
                  <c:v>2.3910149107235221</c:v>
                </c:pt>
                <c:pt idx="60">
                  <c:v>2.4782928030735021</c:v>
                </c:pt>
                <c:pt idx="61">
                  <c:v>2.5671909894083362</c:v>
                </c:pt>
                <c:pt idx="62">
                  <c:v>2.65771038757789</c:v>
                </c:pt>
                <c:pt idx="63">
                  <c:v>2.7498518481122005</c:v>
                </c:pt>
                <c:pt idx="64">
                  <c:v>2.8436161558266049</c:v>
                </c:pt>
                <c:pt idx="65">
                  <c:v>2.939004031354743</c:v>
                </c:pt>
                <c:pt idx="66">
                  <c:v>3.0360161326139039</c:v>
                </c:pt>
                <c:pt idx="67">
                  <c:v>3.1346530562068375</c:v>
                </c:pt>
                <c:pt idx="68">
                  <c:v>3.234915338763853</c:v>
                </c:pt>
                <c:pt idx="69">
                  <c:v>3.3368034582287329</c:v>
                </c:pt>
                <c:pt idx="70">
                  <c:v>3.4403178350917476</c:v>
                </c:pt>
                <c:pt idx="71">
                  <c:v>3.5454588335728019</c:v>
                </c:pt>
                <c:pt idx="72">
                  <c:v>3.6522267627575502</c:v>
                </c:pt>
                <c:pt idx="73">
                  <c:v>3.7606218776891036</c:v>
                </c:pt>
                <c:pt idx="74">
                  <c:v>3.8706443804177808</c:v>
                </c:pt>
                <c:pt idx="75">
                  <c:v>3.982294421011185</c:v>
                </c:pt>
                <c:pt idx="76">
                  <c:v>4.0955720985267376</c:v>
                </c:pt>
                <c:pt idx="77">
                  <c:v>4.2104774619486562</c:v>
                </c:pt>
                <c:pt idx="78">
                  <c:v>4.3270105110912418</c:v>
                </c:pt>
                <c:pt idx="79">
                  <c:v>4.4451711974702093</c:v>
                </c:pt>
                <c:pt idx="80">
                  <c:v>4.5649594251436989</c:v>
                </c:pt>
                <c:pt idx="81">
                  <c:v>4.6863750515244895</c:v>
                </c:pt>
                <c:pt idx="82">
                  <c:v>4.8094178881648526</c:v>
                </c:pt>
                <c:pt idx="83">
                  <c:v>4.9340877015153888</c:v>
                </c:pt>
                <c:pt idx="84">
                  <c:v>5.0603842136591171</c:v>
                </c:pt>
                <c:pt idx="85">
                  <c:v>5.1883071030220007</c:v>
                </c:pt>
                <c:pt idx="86">
                  <c:v>5.3178560050610297</c:v>
                </c:pt>
                <c:pt idx="87">
                  <c:v>5.4490305129309187</c:v>
                </c:pt>
                <c:pt idx="88">
                  <c:v>5.5818301781304083</c:v>
                </c:pt>
                <c:pt idx="89">
                  <c:v>5.7162545111291081</c:v>
                </c:pt>
                <c:pt idx="90">
                  <c:v>5.8523029819757664</c:v>
                </c:pt>
                <c:pt idx="91">
                  <c:v>5.9899750208888021</c:v>
                </c:pt>
                <c:pt idx="92">
                  <c:v>6.1292700188298834</c:v>
                </c:pt>
                <c:pt idx="93">
                  <c:v>6.2701873280613079</c:v>
                </c:pt>
                <c:pt idx="94">
                  <c:v>6.4127262626878769</c:v>
                </c:pt>
                <c:pt idx="95">
                  <c:v>6.5568860991839468</c:v>
                </c:pt>
                <c:pt idx="96">
                  <c:v>6.7026660769062794</c:v>
                </c:pt>
                <c:pt idx="97">
                  <c:v>6.8500653985932924</c:v>
                </c:pt>
                <c:pt idx="98">
                  <c:v>6.9990832308512854</c:v>
                </c:pt>
                <c:pt idx="99">
                  <c:v>7.1497187046281754</c:v>
                </c:pt>
                <c:pt idx="100">
                  <c:v>7.3019709156752537</c:v>
                </c:pt>
                <c:pt idx="101">
                  <c:v>7.4558386876387477</c:v>
                </c:pt>
                <c:pt idx="102">
                  <c:v>7.6113203340353639</c:v>
                </c:pt>
                <c:pt idx="103">
                  <c:v>7.7684138946361339</c:v>
                </c:pt>
                <c:pt idx="104">
                  <c:v>7.9271173729747018</c:v>
                </c:pt>
                <c:pt idx="105">
                  <c:v>8.087428736814644</c:v>
                </c:pt>
                <c:pt idx="106">
                  <c:v>8.2493459186061759</c:v>
                </c:pt>
                <c:pt idx="107">
                  <c:v>8.4128668159326416</c:v>
                </c:pt>
                <c:pt idx="108">
                  <c:v>8.5779892919471958</c:v>
                </c:pt>
                <c:pt idx="109">
                  <c:v>8.7447111758000435</c:v>
                </c:pt>
                <c:pt idx="110">
                  <c:v>8.9130302630565996</c:v>
                </c:pt>
                <c:pt idx="111">
                  <c:v>9.0829443161069108</c:v>
                </c:pt>
                <c:pt idx="112">
                  <c:v>9.254451064566652</c:v>
                </c:pt>
                <c:pt idx="113">
                  <c:v>9.4275482056700195</c:v>
                </c:pt>
                <c:pt idx="114">
                  <c:v>9.6022334046548128</c:v>
                </c:pt>
                <c:pt idx="115">
                  <c:v>9.7785042951399781</c:v>
                </c:pt>
                <c:pt idx="116">
                  <c:v>9.9563584794958988</c:v>
                </c:pt>
                <c:pt idx="117">
                  <c:v>10.135793529207675</c:v>
                </c:pt>
                <c:pt idx="118">
                  <c:v>10.31680698523164</c:v>
                </c:pt>
                <c:pt idx="119">
                  <c:v>10.499396358345363</c:v>
                </c:pt>
                <c:pt idx="120">
                  <c:v>10.683559129491336</c:v>
                </c:pt>
                <c:pt idx="121">
                  <c:v>10.869292750114582</c:v>
                </c:pt>
                <c:pt idx="122">
                  <c:v>11.056594642494387</c:v>
                </c:pt>
                <c:pt idx="123">
                  <c:v>11.245462200070335</c:v>
                </c:pt>
                <c:pt idx="124">
                  <c:v>11.435892787762857</c:v>
                </c:pt>
                <c:pt idx="125">
                  <c:v>11.627883742288459</c:v>
                </c:pt>
                <c:pt idx="126">
                  <c:v>11.821432372469811</c:v>
                </c:pt>
                <c:pt idx="127">
                  <c:v>12.01653595954085</c:v>
                </c:pt>
                <c:pt idx="128">
                  <c:v>12.213191757447071</c:v>
                </c:pt>
                <c:pt idx="129">
                  <c:v>12.411396993141148</c:v>
                </c:pt>
                <c:pt idx="130">
                  <c:v>12.611148866874032</c:v>
                </c:pt>
                <c:pt idx="131">
                  <c:v>12.812444552481674</c:v>
                </c:pt>
                <c:pt idx="132">
                  <c:v>13.015281197667489</c:v>
                </c:pt>
                <c:pt idx="133">
                  <c:v>13.219655924280717</c:v>
                </c:pt>
                <c:pt idx="134">
                  <c:v>13.425565828590779</c:v>
                </c:pt>
                <c:pt idx="135">
                  <c:v>13.633007981557755</c:v>
                </c:pt>
                <c:pt idx="136">
                  <c:v>13.841979429099117</c:v>
                </c:pt>
                <c:pt idx="137">
                  <c:v>14.052477192352793</c:v>
                </c:pt>
                <c:pt idx="138">
                  <c:v>14.264498267936693</c:v>
                </c:pt>
                <c:pt idx="139">
                  <c:v>14.478039628204794</c:v>
                </c:pt>
                <c:pt idx="140">
                  <c:v>14.693098221499866</c:v>
                </c:pt>
                <c:pt idx="141">
                  <c:v>14.909670972402962</c:v>
                </c:pt>
                <c:pt idx="142">
                  <c:v>15.127754781979728</c:v>
                </c:pt>
                <c:pt idx="143">
                  <c:v>15.347346528023651</c:v>
                </c:pt>
                <c:pt idx="144">
                  <c:v>15.568443065296302</c:v>
                </c:pt>
                <c:pt idx="145">
                  <c:v>15.791041225764676</c:v>
                </c:pt>
                <c:pt idx="146">
                  <c:v>16.015137818835694</c:v>
                </c:pt>
                <c:pt idx="147">
                  <c:v>16.240729631587943</c:v>
                </c:pt>
                <c:pt idx="148">
                  <c:v>16.467813429000728</c:v>
                </c:pt>
                <c:pt idx="149">
                  <c:v>16.69638595418051</c:v>
                </c:pt>
                <c:pt idx="150">
                  <c:v>16.926443928584778</c:v>
                </c:pt>
                <c:pt idx="151">
                  <c:v>17.157984137208732</c:v>
                </c:pt>
                <c:pt idx="152">
                  <c:v>17.391003514029983</c:v>
                </c:pt>
                <c:pt idx="153">
                  <c:v>17.625499057564632</c:v>
                </c:pt>
                <c:pt idx="154">
                  <c:v>17.861467746153959</c:v>
                </c:pt>
                <c:pt idx="155">
                  <c:v>18.098906538163288</c:v>
                </c:pt>
                <c:pt idx="156">
                  <c:v>18.337812372178806</c:v>
                </c:pt>
                <c:pt idx="157">
                  <c:v>18.578182167202382</c:v>
                </c:pt>
                <c:pt idx="158">
                  <c:v>18.820012822844433</c:v>
                </c:pt>
                <c:pt idx="159">
                  <c:v>19.063301219514905</c:v>
                </c:pt>
                <c:pt idx="160">
                  <c:v>19.308044218612366</c:v>
                </c:pt>
                <c:pt idx="161">
                  <c:v>19.554238662711285</c:v>
                </c:pt>
                <c:pt idx="162">
                  <c:v>19.801881375747541</c:v>
                </c:pt>
                <c:pt idx="163">
                  <c:v>20.050969163202193</c:v>
                </c:pt>
                <c:pt idx="164">
                  <c:v>20.30149881228353</c:v>
                </c:pt>
                <c:pt idx="165">
                  <c:v>20.553467092107461</c:v>
                </c:pt>
                <c:pt idx="166">
                  <c:v>20.806870753876289</c:v>
                </c:pt>
                <c:pt idx="167">
                  <c:v>21.061706531055872</c:v>
                </c:pt>
                <c:pt idx="168">
                  <c:v>21.317971139551215</c:v>
                </c:pt>
                <c:pt idx="169">
                  <c:v>21.575661277880545</c:v>
                </c:pt>
                <c:pt idx="170">
                  <c:v>21.834773627347875</c:v>
                </c:pt>
                <c:pt idx="171">
                  <c:v>22.095304852214095</c:v>
                </c:pt>
                <c:pt idx="172">
                  <c:v>22.357251599866629</c:v>
                </c:pt>
                <c:pt idx="173">
                  <c:v>22.620610500987656</c:v>
                </c:pt>
                <c:pt idx="174">
                  <c:v>22.885378169720962</c:v>
                </c:pt>
                <c:pt idx="175">
                  <c:v>23.151551203837425</c:v>
                </c:pt>
                <c:pt idx="176">
                  <c:v>23.419126184899152</c:v>
                </c:pt>
                <c:pt idx="177">
                  <c:v>23.688099678422304</c:v>
                </c:pt>
                <c:pt idx="178">
                  <c:v>23.958468234038644</c:v>
                </c:pt>
                <c:pt idx="179">
                  <c:v>24.230228385655803</c:v>
                </c:pt>
                <c:pt idx="180">
                  <c:v>24.503376651616303</c:v>
                </c:pt>
                <c:pt idx="181">
                  <c:v>24.777909534855361</c:v>
                </c:pt>
                <c:pt idx="182">
                  <c:v>25.053823523057481</c:v>
                </c:pt>
                <c:pt idx="183">
                  <c:v>25.33111508881187</c:v>
                </c:pt>
                <c:pt idx="184">
                  <c:v>25.60978068976668</c:v>
                </c:pt>
                <c:pt idx="185">
                  <c:v>25.889816768782115</c:v>
                </c:pt>
                <c:pt idx="186">
                  <c:v>26.17121975408239</c:v>
                </c:pt>
                <c:pt idx="187">
                  <c:v>26.453986059406606</c:v>
                </c:pt>
                <c:pt idx="188">
                  <c:v>26.738112084158509</c:v>
                </c:pt>
                <c:pt idx="189">
                  <c:v>27.023594213555175</c:v>
                </c:pt>
                <c:pt idx="190">
                  <c:v>27.310428818774639</c:v>
                </c:pt>
                <c:pt idx="191">
                  <c:v>27.598612257102484</c:v>
                </c:pt>
                <c:pt idx="192">
                  <c:v>27.888140872077376</c:v>
                </c:pt>
                <c:pt idx="193">
                  <c:v>28.179010993635597</c:v>
                </c:pt>
                <c:pt idx="194">
                  <c:v>28.47121893825457</c:v>
                </c:pt>
                <c:pt idx="195">
                  <c:v>28.764761009095395</c:v>
                </c:pt>
                <c:pt idx="196">
                  <c:v>29.059633496144414</c:v>
                </c:pt>
                <c:pt idx="197">
                  <c:v>29.355832676353792</c:v>
                </c:pt>
                <c:pt idx="198">
                  <c:v>29.653354813781167</c:v>
                </c:pt>
                <c:pt idx="199">
                  <c:v>29.952196159728345</c:v>
                </c:pt>
                <c:pt idx="200">
                  <c:v>30.252352952879072</c:v>
                </c:pt>
                <c:pt idx="201">
                  <c:v>30.553821419435888</c:v>
                </c:pt>
                <c:pt idx="202">
                  <c:v>30.856597773256066</c:v>
                </c:pt>
                <c:pt idx="203">
                  <c:v>31.160678215986671</c:v>
                </c:pt>
                <c:pt idx="204">
                  <c:v>31.466058937198703</c:v>
                </c:pt>
                <c:pt idx="205">
                  <c:v>31.772736114520402</c:v>
                </c:pt>
                <c:pt idx="206">
                  <c:v>32.080705913769641</c:v>
                </c:pt>
                <c:pt idx="207">
                  <c:v>32.3899644890855</c:v>
                </c:pt>
                <c:pt idx="208">
                  <c:v>32.700507983058969</c:v>
                </c:pt>
                <c:pt idx="209">
                  <c:v>33.012332526862807</c:v>
                </c:pt>
                <c:pt idx="210">
                  <c:v>33.325434240380581</c:v>
                </c:pt>
                <c:pt idx="211">
                  <c:v>33.639809232334876</c:v>
                </c:pt>
                <c:pt idx="212">
                  <c:v>33.955453600414685</c:v>
                </c:pt>
                <c:pt idx="213">
                  <c:v>34.272363431401985</c:v>
                </c:pt>
                <c:pt idx="214">
                  <c:v>34.59053480129753</c:v>
                </c:pt>
                <c:pt idx="215">
                  <c:v>34.909963775445817</c:v>
                </c:pt>
                <c:pt idx="216">
                  <c:v>35.230646408659304</c:v>
                </c:pt>
                <c:pt idx="217">
                  <c:v>35.552578745341819</c:v>
                </c:pt>
                <c:pt idx="218">
                  <c:v>35.875756819611205</c:v>
                </c:pt>
                <c:pt idx="219">
                  <c:v>36.200176655421181</c:v>
                </c:pt>
                <c:pt idx="220">
                  <c:v>36.525834266682473</c:v>
                </c:pt>
                <c:pt idx="221">
                  <c:v>36.852725657383154</c:v>
                </c:pt>
                <c:pt idx="222">
                  <c:v>37.180846821708251</c:v>
                </c:pt>
                <c:pt idx="223">
                  <c:v>37.510193744158613</c:v>
                </c:pt>
                <c:pt idx="224">
                  <c:v>37.840762399669025</c:v>
                </c:pt>
                <c:pt idx="225">
                  <c:v>38.1725487537256</c:v>
                </c:pt>
                <c:pt idx="226">
                  <c:v>38.505548762482427</c:v>
                </c:pt>
                <c:pt idx="227">
                  <c:v>38.839758372877512</c:v>
                </c:pt>
                <c:pt idx="228">
                  <c:v>39.17517352274799</c:v>
                </c:pt>
                <c:pt idx="229">
                  <c:v>39.511790140944626</c:v>
                </c:pt>
                <c:pt idx="230">
                  <c:v>39.849604147445611</c:v>
                </c:pt>
                <c:pt idx="231">
                  <c:v>40.188611453469626</c:v>
                </c:pt>
                <c:pt idx="232">
                  <c:v>40.528807961588242</c:v>
                </c:pt>
                <c:pt idx="233">
                  <c:v>40.870189565837599</c:v>
                </c:pt>
                <c:pt idx="234">
                  <c:v>41.212752151829406</c:v>
                </c:pt>
                <c:pt idx="235">
                  <c:v>41.556491596861235</c:v>
                </c:pt>
                <c:pt idx="236">
                  <c:v>41.901403770026143</c:v>
                </c:pt>
                <c:pt idx="237">
                  <c:v>42.2474845323216</c:v>
                </c:pt>
                <c:pt idx="238">
                  <c:v>42.594729736757763</c:v>
                </c:pt>
                <c:pt idx="239">
                  <c:v>42.943135228465053</c:v>
                </c:pt>
                <c:pt idx="240">
                  <c:v>43.292696844801071</c:v>
                </c:pt>
                <c:pt idx="241">
                  <c:v>43.643410415456827</c:v>
                </c:pt>
                <c:pt idx="242">
                  <c:v>43.995271762562339</c:v>
                </c:pt>
                <c:pt idx="243">
                  <c:v>44.348276700791551</c:v>
                </c:pt>
                <c:pt idx="244">
                  <c:v>44.702421037466578</c:v>
                </c:pt>
                <c:pt idx="245">
                  <c:v>45.057700572661339</c:v>
                </c:pt>
                <c:pt idx="246">
                  <c:v>45.414111099304492</c:v>
                </c:pt>
                <c:pt idx="247">
                  <c:v>45.771648403281738</c:v>
                </c:pt>
                <c:pt idx="248">
                  <c:v>46.130308263537479</c:v>
                </c:pt>
                <c:pt idx="249">
                  <c:v>46.490086452175852</c:v>
                </c:pt>
                <c:pt idx="250">
                  <c:v>46.850978734561068</c:v>
                </c:pt>
                <c:pt idx="251">
                  <c:v>47.21298047684644</c:v>
                </c:pt>
                <c:pt idx="252">
                  <c:v>47.576086252943561</c:v>
                </c:pt>
                <c:pt idx="253">
                  <c:v>47.940290236790723</c:v>
                </c:pt>
                <c:pt idx="254">
                  <c:v>48.305586595197902</c:v>
                </c:pt>
                <c:pt idx="255">
                  <c:v>48.671969487979823</c:v>
                </c:pt>
                <c:pt idx="256">
                  <c:v>49.039433068088023</c:v>
                </c:pt>
                <c:pt idx="257">
                  <c:v>49.407971481741868</c:v>
                </c:pt>
                <c:pt idx="258">
                  <c:v>49.777578868558578</c:v>
                </c:pt>
                <c:pt idx="259">
                  <c:v>50.148249361682225</c:v>
                </c:pt>
                <c:pt idx="260">
                  <c:v>50.519977087911734</c:v>
                </c:pt>
                <c:pt idx="261">
                  <c:v>50.892756167827855</c:v>
                </c:pt>
                <c:pt idx="262">
                  <c:v>51.266580715919169</c:v>
                </c:pt>
                <c:pt idx="263">
                  <c:v>51.641444840707059</c:v>
                </c:pt>
                <c:pt idx="264">
                  <c:v>52.017342644869707</c:v>
                </c:pt>
                <c:pt idx="265">
                  <c:v>52.394268225365089</c:v>
                </c:pt>
                <c:pt idx="266">
                  <c:v>52.772215673552999</c:v>
                </c:pt>
                <c:pt idx="267">
                  <c:v>53.151179075316065</c:v>
                </c:pt>
                <c:pt idx="268">
                  <c:v>53.531152511179791</c:v>
                </c:pt>
                <c:pt idx="269">
                  <c:v>53.912130056431621</c:v>
                </c:pt>
                <c:pt idx="270">
                  <c:v>54.294105781239047</c:v>
                </c:pt>
                <c:pt idx="271">
                  <c:v>54.677073750766688</c:v>
                </c:pt>
                <c:pt idx="272">
                  <c:v>55.061028025292472</c:v>
                </c:pt>
                <c:pt idx="273">
                  <c:v>55.445962660322785</c:v>
                </c:pt>
                <c:pt idx="274">
                  <c:v>55.831871706706707</c:v>
                </c:pt>
                <c:pt idx="275">
                  <c:v>56.218749210749259</c:v>
                </c:pt>
                <c:pt idx="276">
                  <c:v>56.606589214323677</c:v>
                </c:pt>
                <c:pt idx="277">
                  <c:v>56.995385754982784</c:v>
                </c:pt>
                <c:pt idx="278">
                  <c:v>57.385132866069355</c:v>
                </c:pt>
                <c:pt idx="279">
                  <c:v>57.775824576825556</c:v>
                </c:pt>
                <c:pt idx="280">
                  <c:v>58.167454912501441</c:v>
                </c:pt>
                <c:pt idx="281">
                  <c:v>58.560017894462483</c:v>
                </c:pt>
                <c:pt idx="282">
                  <c:v>58.953507540296194</c:v>
                </c:pt>
                <c:pt idx="283">
                  <c:v>59.347917863917772</c:v>
                </c:pt>
                <c:pt idx="284">
                  <c:v>59.743242875674838</c:v>
                </c:pt>
                <c:pt idx="285">
                  <c:v>60.139476582451231</c:v>
                </c:pt>
                <c:pt idx="286">
                  <c:v>60.536612987769857</c:v>
                </c:pt>
                <c:pt idx="287">
                  <c:v>60.934646091894656</c:v>
                </c:pt>
                <c:pt idx="288">
                  <c:v>61.333569891931567</c:v>
                </c:pt>
                <c:pt idx="289">
                  <c:v>61.733378381928652</c:v>
                </c:pt>
                <c:pt idx="290">
                  <c:v>62.134065552975237</c:v>
                </c:pt>
                <c:pt idx="291">
                  <c:v>62.535625393300165</c:v>
                </c:pt>
                <c:pt idx="292">
                  <c:v>62.938051888369131</c:v>
                </c:pt>
                <c:pt idx="293">
                  <c:v>63.34133902098111</c:v>
                </c:pt>
                <c:pt idx="294">
                  <c:v>63.745480771363844</c:v>
                </c:pt>
                <c:pt idx="295">
                  <c:v>64.150471117268452</c:v>
                </c:pt>
                <c:pt idx="296">
                  <c:v>64.556304034063146</c:v>
                </c:pt>
                <c:pt idx="297">
                  <c:v>64.962973494826002</c:v>
                </c:pt>
                <c:pt idx="298">
                  <c:v>65.370469049941136</c:v>
                </c:pt>
                <c:pt idx="299">
                  <c:v>65.778771402879002</c:v>
                </c:pt>
                <c:pt idx="300">
                  <c:v>66.187856830281902</c:v>
                </c:pt>
                <c:pt idx="301">
                  <c:v>66.597701606116274</c:v>
                </c:pt>
                <c:pt idx="302">
                  <c:v>67.008282002261367</c:v>
                </c:pt>
                <c:pt idx="303">
                  <c:v>67.419574289086981</c:v>
                </c:pt>
                <c:pt idx="304">
                  <c:v>67.831554736020252</c:v>
                </c:pt>
                <c:pt idx="305">
                  <c:v>68.244199612101667</c:v>
                </c:pt>
                <c:pt idx="306">
                  <c:v>68.657485186530053</c:v>
                </c:pt>
                <c:pt idx="307">
                  <c:v>69.0713877291969</c:v>
                </c:pt>
                <c:pt idx="308">
                  <c:v>69.485883511209764</c:v>
                </c:pt>
                <c:pt idx="309">
                  <c:v>69.900948805404937</c:v>
                </c:pt>
                <c:pt idx="310">
                  <c:v>70.316559886849348</c:v>
                </c:pt>
                <c:pt idx="311">
                  <c:v>70.732693033331756</c:v>
                </c:pt>
                <c:pt idx="312">
                  <c:v>71.149324525843241</c:v>
                </c:pt>
                <c:pt idx="313">
                  <c:v>71.566430649046993</c:v>
                </c:pt>
                <c:pt idx="314">
                  <c:v>71.98398769173744</c:v>
                </c:pt>
                <c:pt idx="315">
                  <c:v>72.401971947288843</c:v>
                </c:pt>
                <c:pt idx="316">
                  <c:v>72.820359714093172</c:v>
                </c:pt>
                <c:pt idx="317">
                  <c:v>73.239127295987529</c:v>
                </c:pt>
                <c:pt idx="318">
                  <c:v>73.658251002670909</c:v>
                </c:pt>
                <c:pt idx="319">
                  <c:v>74.077707150110527</c:v>
                </c:pt>
                <c:pt idx="320">
                  <c:v>74.497472060937639</c:v>
                </c:pt>
                <c:pt idx="321">
                  <c:v>74.917523843848244</c:v>
                </c:pt>
                <c:pt idx="322">
                  <c:v>75.337844173568001</c:v>
                </c:pt>
                <c:pt idx="323">
                  <c:v>75.75841651094953</c:v>
                </c:pt>
                <c:pt idx="324">
                  <c:v>76.179224322395726</c:v>
                </c:pt>
                <c:pt idx="325">
                  <c:v>76.600251080028428</c:v>
                </c:pt>
                <c:pt idx="326">
                  <c:v>77.021480261851991</c:v>
                </c:pt>
                <c:pt idx="327">
                  <c:v>77.442895351911787</c:v>
                </c:pt>
                <c:pt idx="328">
                  <c:v>77.8644798404477</c:v>
                </c:pt>
                <c:pt idx="329">
                  <c:v>78.286217224042531</c:v>
                </c:pt>
                <c:pt idx="330">
                  <c:v>78.708091005765439</c:v>
                </c:pt>
                <c:pt idx="331">
                  <c:v>79.130084695310387</c:v>
                </c:pt>
                <c:pt idx="332">
                  <c:v>79.552181809129522</c:v>
                </c:pt>
                <c:pt idx="333">
                  <c:v>79.97436587056167</c:v>
                </c:pt>
                <c:pt idx="334">
                  <c:v>80.39662040995583</c:v>
                </c:pt>
                <c:pt idx="335">
                  <c:v>80.818928964789748</c:v>
                </c:pt>
                <c:pt idx="336">
                  <c:v>81.24127507978352</c:v>
                </c:pt>
                <c:pt idx="337">
                  <c:v>81.663642307008317</c:v>
                </c:pt>
                <c:pt idx="338">
                  <c:v>82.086014205990196</c:v>
                </c:pt>
                <c:pt idx="339">
                  <c:v>82.50837434380901</c:v>
                </c:pt>
                <c:pt idx="340">
                  <c:v>82.930706295192451</c:v>
                </c:pt>
                <c:pt idx="341">
                  <c:v>83.352993642605242</c:v>
                </c:pt>
                <c:pt idx="342">
                  <c:v>83.775219976333432</c:v>
                </c:pt>
                <c:pt idx="343">
                  <c:v>84.197368894563937</c:v>
                </c:pt>
                <c:pt idx="344">
                  <c:v>84.61942400345913</c:v>
                </c:pt>
                <c:pt idx="345">
                  <c:v>85.041368917226762</c:v>
                </c:pt>
                <c:pt idx="346">
                  <c:v>85.463187258184973</c:v>
                </c:pt>
                <c:pt idx="347">
                  <c:v>85.884862656822548</c:v>
                </c:pt>
                <c:pt idx="348">
                  <c:v>86.306378946429845</c:v>
                </c:pt>
                <c:pt idx="349">
                  <c:v>86.727720357721921</c:v>
                </c:pt>
                <c:pt idx="350">
                  <c:v>87.148871324078755</c:v>
                </c:pt>
                <c:pt idx="351">
                  <c:v>87.569816286779229</c:v>
                </c:pt>
                <c:pt idx="352">
                  <c:v>87.99053969502863</c:v>
                </c:pt>
                <c:pt idx="353">
                  <c:v>88.41102600598191</c:v>
                </c:pt>
                <c:pt idx="354">
                  <c:v>88.831259684762642</c:v>
                </c:pt>
                <c:pt idx="355">
                  <c:v>89.25122520447772</c:v>
                </c:pt>
                <c:pt idx="356">
                  <c:v>89.670907046227825</c:v>
                </c:pt>
                <c:pt idx="357">
                  <c:v>90.090289699113612</c:v>
                </c:pt>
                <c:pt idx="358">
                  <c:v>90.509357660237697</c:v>
                </c:pt>
                <c:pt idx="359">
                  <c:v>90.928095434702342</c:v>
                </c:pt>
                <c:pt idx="360">
                  <c:v>91.346491608235311</c:v>
                </c:pt>
                <c:pt idx="361">
                  <c:v>91.764542919348173</c:v>
                </c:pt>
                <c:pt idx="362">
                  <c:v>92.182250181395474</c:v>
                </c:pt>
                <c:pt idx="363">
                  <c:v>92.599614205109432</c:v>
                </c:pt>
                <c:pt idx="364">
                  <c:v>93.016635798611546</c:v>
                </c:pt>
                <c:pt idx="365">
                  <c:v>93.43331576742419</c:v>
                </c:pt>
                <c:pt idx="366">
                  <c:v>93.849654914482088</c:v>
                </c:pt>
                <c:pt idx="367">
                  <c:v>94.265654040143787</c:v>
                </c:pt>
                <c:pt idx="368">
                  <c:v>94.681313942202976</c:v>
                </c:pt>
                <c:pt idx="369">
                  <c:v>95.096635415899883</c:v>
                </c:pt>
                <c:pt idx="370">
                  <c:v>95.511619253932437</c:v>
                </c:pt>
                <c:pt idx="371">
                  <c:v>95.926266246467506</c:v>
                </c:pt>
                <c:pt idx="372">
                  <c:v>96.340577181152028</c:v>
                </c:pt>
                <c:pt idx="373">
                  <c:v>96.75455284312406</c:v>
                </c:pt>
                <c:pt idx="374">
                  <c:v>97.168194015023772</c:v>
                </c:pt>
                <c:pt idx="375">
                  <c:v>97.581501477004437</c:v>
                </c:pt>
                <c:pt idx="376">
                  <c:v>97.994476006743255</c:v>
                </c:pt>
                <c:pt idx="377">
                  <c:v>98.407118379452214</c:v>
                </c:pt>
                <c:pt idx="378">
                  <c:v>98.819429367888858</c:v>
                </c:pt>
                <c:pt idx="379">
                  <c:v>99.231409742366978</c:v>
                </c:pt>
                <c:pt idx="380">
                  <c:v>99.643060270767279</c:v>
                </c:pt>
                <c:pt idx="381">
                  <c:v>100.05438171854796</c:v>
                </c:pt>
                <c:pt idx="382">
                  <c:v>100.46537484875522</c:v>
                </c:pt>
                <c:pt idx="383">
                  <c:v>100.8760404220338</c:v>
                </c:pt>
                <c:pt idx="384">
                  <c:v>101.28637919663733</c:v>
                </c:pt>
                <c:pt idx="385">
                  <c:v>101.69639192843873</c:v>
                </c:pt>
                <c:pt idx="386">
                  <c:v>102.10607937094053</c:v>
                </c:pt>
                <c:pt idx="387">
                  <c:v>102.51544227528508</c:v>
                </c:pt>
                <c:pt idx="388">
                  <c:v>102.92448139026477</c:v>
                </c:pt>
                <c:pt idx="389">
                  <c:v>103.33319746233217</c:v>
                </c:pt>
                <c:pt idx="390">
                  <c:v>103.74159123561007</c:v>
                </c:pt>
                <c:pt idx="391">
                  <c:v>104.14966345190162</c:v>
                </c:pt>
                <c:pt idx="392">
                  <c:v>104.55741485070018</c:v>
                </c:pt>
                <c:pt idx="393">
                  <c:v>104.96484616919935</c:v>
                </c:pt>
                <c:pt idx="394">
                  <c:v>105.37195814230273</c:v>
                </c:pt>
                <c:pt idx="395">
                  <c:v>105.77875150263384</c:v>
                </c:pt>
                <c:pt idx="396">
                  <c:v>106.18522698054582</c:v>
                </c:pt>
                <c:pt idx="397">
                  <c:v>106.59138530413118</c:v>
                </c:pt>
                <c:pt idx="398">
                  <c:v>106.99722719923143</c:v>
                </c:pt>
                <c:pt idx="399">
                  <c:v>107.4027533894467</c:v>
                </c:pt>
                <c:pt idx="400">
                  <c:v>107.80796459614531</c:v>
                </c:pt>
                <c:pt idx="401">
                  <c:v>111.84280827858223</c:v>
                </c:pt>
                <c:pt idx="402">
                  <c:v>115.84661719914217</c:v>
                </c:pt>
                <c:pt idx="403">
                  <c:v>119.82009212504938</c:v>
                </c:pt>
                <c:pt idx="404">
                  <c:v>123.76391271258713</c:v>
                </c:pt>
                <c:pt idx="405">
                  <c:v>127.67873837987207</c:v>
                </c:pt>
                <c:pt idx="406">
                  <c:v>131.56520913489447</c:v>
                </c:pt>
                <c:pt idx="407">
                  <c:v>135.42394636156229</c:v>
                </c:pt>
                <c:pt idx="408">
                  <c:v>139.25555356629278</c:v>
                </c:pt>
                <c:pt idx="409">
                  <c:v>143.06061708751625</c:v>
                </c:pt>
                <c:pt idx="410">
                  <c:v>146.83970677029217</c:v>
                </c:pt>
                <c:pt idx="411">
                  <c:v>150.59337660808586</c:v>
                </c:pt>
                <c:pt idx="412">
                  <c:v>154.32216535361465</c:v>
                </c:pt>
                <c:pt idx="413">
                  <c:v>158.02659710054314</c:v>
                </c:pt>
                <c:pt idx="414">
                  <c:v>161.70718183768818</c:v>
                </c:pt>
                <c:pt idx="415">
                  <c:v>165.36441597728407</c:v>
                </c:pt>
                <c:pt idx="416">
                  <c:v>168.99878285875675</c:v>
                </c:pt>
                <c:pt idx="417">
                  <c:v>172.61075322936159</c:v>
                </c:pt>
                <c:pt idx="418">
                  <c:v>176.20078570295183</c:v>
                </c:pt>
                <c:pt idx="419">
                  <c:v>179.7693271980641</c:v>
                </c:pt>
                <c:pt idx="420">
                  <c:v>183.31681335643205</c:v>
                </c:pt>
                <c:pt idx="421">
                  <c:v>186.84366894296971</c:v>
                </c:pt>
                <c:pt idx="422">
                  <c:v>190.35030822820136</c:v>
                </c:pt>
                <c:pt idx="423">
                  <c:v>193.837135354054</c:v>
                </c:pt>
                <c:pt idx="424">
                  <c:v>197.30454468387336</c:v>
                </c:pt>
                <c:pt idx="425">
                  <c:v>200.75292113747133</c:v>
                </c:pt>
                <c:pt idx="426">
                  <c:v>204.18264051196465</c:v>
                </c:pt>
                <c:pt idx="427">
                  <c:v>207.59406978911892</c:v>
                </c:pt>
                <c:pt idx="428">
                  <c:v>210.98756742987018</c:v>
                </c:pt>
                <c:pt idx="429">
                  <c:v>214.36348365665646</c:v>
                </c:pt>
                <c:pt idx="430">
                  <c:v>217.72216072415472</c:v>
                </c:pt>
                <c:pt idx="431">
                  <c:v>221.06393317898457</c:v>
                </c:pt>
                <c:pt idx="432">
                  <c:v>224.38912810890727</c:v>
                </c:pt>
                <c:pt idx="433">
                  <c:v>227.69806538201877</c:v>
                </c:pt>
                <c:pt idx="434">
                  <c:v>230.99105787640701</c:v>
                </c:pt>
                <c:pt idx="435">
                  <c:v>234.26841170071722</c:v>
                </c:pt>
                <c:pt idx="436">
                  <c:v>237.53042640604383</c:v>
                </c:pt>
                <c:pt idx="437">
                  <c:v>240.77739518954468</c:v>
                </c:pt>
                <c:pt idx="438">
                  <c:v>244.00960509015079</c:v>
                </c:pt>
                <c:pt idx="439">
                  <c:v>247.22733717672446</c:v>
                </c:pt>
                <c:pt idx="440">
                  <c:v>250.43086672899918</c:v>
                </c:pt>
                <c:pt idx="441">
                  <c:v>253.6204634116161</c:v>
                </c:pt>
                <c:pt idx="442">
                  <c:v>256.79639144155522</c:v>
                </c:pt>
                <c:pt idx="443">
                  <c:v>259.95890974924231</c:v>
                </c:pt>
                <c:pt idx="444">
                  <c:v>263.10827213359801</c:v>
                </c:pt>
                <c:pt idx="445">
                  <c:v>266.24472741128051</c:v>
                </c:pt>
                <c:pt idx="446">
                  <c:v>269.36851956035969</c:v>
                </c:pt>
                <c:pt idx="447">
                  <c:v>272.47988785864766</c:v>
                </c:pt>
                <c:pt idx="448">
                  <c:v>275.57906701689757</c:v>
                </c:pt>
                <c:pt idx="449">
                  <c:v>278.66628730707242</c:v>
                </c:pt>
                <c:pt idx="450">
                  <c:v>281.74177468587237</c:v>
                </c:pt>
                <c:pt idx="451">
                  <c:v>284.80575091370031</c:v>
                </c:pt>
                <c:pt idx="452">
                  <c:v>287.85843366923422</c:v>
                </c:pt>
                <c:pt idx="453">
                  <c:v>290.90003665976553</c:v>
                </c:pt>
                <c:pt idx="454">
                  <c:v>293.93076972745348</c:v>
                </c:pt>
                <c:pt idx="455">
                  <c:v>296.95083895163674</c:v>
                </c:pt>
                <c:pt idx="456">
                  <c:v>299.96044674733457</c:v>
                </c:pt>
                <c:pt idx="457">
                  <c:v>302.95979196006226</c:v>
                </c:pt>
                <c:pt idx="458">
                  <c:v>305.94906995707731</c:v>
                </c:pt>
                <c:pt idx="459">
                  <c:v>308.92847271516479</c:v>
                </c:pt>
                <c:pt idx="460">
                  <c:v>311.89818890506439</c:v>
                </c:pt>
                <c:pt idx="461">
                  <c:v>314.85840397263217</c:v>
                </c:pt>
                <c:pt idx="462">
                  <c:v>317.80930021682531</c:v>
                </c:pt>
                <c:pt idx="463">
                  <c:v>320.75105686458954</c:v>
                </c:pt>
                <c:pt idx="464">
                  <c:v>323.68385014272354</c:v>
                </c:pt>
                <c:pt idx="465">
                  <c:v>326.60785334678644</c:v>
                </c:pt>
                <c:pt idx="466">
                  <c:v>329.52323690710961</c:v>
                </c:pt>
                <c:pt idx="467">
                  <c:v>332.43016845196627</c:v>
                </c:pt>
                <c:pt idx="468">
                  <c:v>335.32881286794611</c:v>
                </c:pt>
                <c:pt idx="469">
                  <c:v>338.21933235757638</c:v>
                </c:pt>
                <c:pt idx="470">
                  <c:v>341.10188649422287</c:v>
                </c:pt>
                <c:pt idx="471">
                  <c:v>343.97663227429967</c:v>
                </c:pt>
                <c:pt idx="472">
                  <c:v>346.84372416680787</c:v>
                </c:pt>
                <c:pt idx="473">
                  <c:v>349.70331416021821</c:v>
                </c:pt>
                <c:pt idx="474">
                  <c:v>352.55555180670484</c:v>
                </c:pt>
                <c:pt idx="475">
                  <c:v>355.40058426373122</c:v>
                </c:pt>
                <c:pt idx="476">
                  <c:v>358.23855633298092</c:v>
                </c:pt>
                <c:pt idx="477">
                  <c:v>361.06961049662016</c:v>
                </c:pt>
                <c:pt idx="478">
                  <c:v>363.89388695086973</c:v>
                </c:pt>
                <c:pt idx="479">
                  <c:v>366.71152363685826</c:v>
                </c:pt>
                <c:pt idx="480">
                  <c:v>369.52265626871849</c:v>
                </c:pt>
                <c:pt idx="481">
                  <c:v>372.32741835888248</c:v>
                </c:pt>
                <c:pt idx="482">
                  <c:v>375.12594124052106</c:v>
                </c:pt>
                <c:pt idx="483">
                  <c:v>377.91835408706561</c:v>
                </c:pt>
                <c:pt idx="484">
                  <c:v>380.70478392874162</c:v>
                </c:pt>
                <c:pt idx="485">
                  <c:v>383.48535566603294</c:v>
                </c:pt>
                <c:pt idx="486">
                  <c:v>386.26019207998843</c:v>
                </c:pt>
                <c:pt idx="487">
                  <c:v>389.02941383927242</c:v>
                </c:pt>
                <c:pt idx="488">
                  <c:v>391.79313950385165</c:v>
                </c:pt>
                <c:pt idx="489">
                  <c:v>394.55148552520257</c:v>
                </c:pt>
                <c:pt idx="490">
                  <c:v>397.30456624291389</c:v>
                </c:pt>
                <c:pt idx="491">
                  <c:v>400.05249387755151</c:v>
                </c:pt>
                <c:pt idx="492">
                  <c:v>402.79537851964568</c:v>
                </c:pt>
                <c:pt idx="493">
                  <c:v>405.53332811465339</c:v>
                </c:pt>
                <c:pt idx="494">
                  <c:v>408.26644844374459</c:v>
                </c:pt>
                <c:pt idx="495">
                  <c:v>410.99484310025775</c:v>
                </c:pt>
                <c:pt idx="496">
                  <c:v>413.71861346166878</c:v>
                </c:pt>
                <c:pt idx="497">
                  <c:v>416.43785865692126</c:v>
                </c:pt>
                <c:pt idx="498">
                  <c:v>419.15267552896995</c:v>
                </c:pt>
                <c:pt idx="499">
                  <c:v>421.86315859240119</c:v>
                </c:pt>
                <c:pt idx="500">
                  <c:v>424.56939998600996</c:v>
                </c:pt>
                <c:pt idx="501">
                  <c:v>427.2714894202345</c:v>
                </c:pt>
                <c:pt idx="502">
                  <c:v>429.96951411938079</c:v>
                </c:pt>
                <c:pt idx="503">
                  <c:v>432.66355875860705</c:v>
                </c:pt>
                <c:pt idx="504">
                  <c:v>435.35370539568805</c:v>
                </c:pt>
                <c:pt idx="505">
                  <c:v>438.04003339763796</c:v>
                </c:pt>
                <c:pt idx="506">
                  <c:v>440.72261936234406</c:v>
                </c:pt>
                <c:pt idx="507">
                  <c:v>443.40153703544865</c:v>
                </c:pt>
                <c:pt idx="508">
                  <c:v>446.07685722281559</c:v>
                </c:pt>
                <c:pt idx="509">
                  <c:v>448.74864769903184</c:v>
                </c:pt>
                <c:pt idx="510">
                  <c:v>451.4169731125204</c:v>
                </c:pt>
                <c:pt idx="511">
                  <c:v>454.08189488797899</c:v>
                </c:pt>
                <c:pt idx="512">
                  <c:v>456.7434711270073</c:v>
                </c:pt>
                <c:pt idx="513">
                  <c:v>459.40175650793782</c:v>
                </c:pt>
                <c:pt idx="514">
                  <c:v>462.05680218603976</c:v>
                </c:pt>
                <c:pt idx="515">
                  <c:v>464.70865569541314</c:v>
                </c:pt>
                <c:pt idx="516">
                  <c:v>467.35736085402499</c:v>
                </c:pt>
                <c:pt idx="517">
                  <c:v>470.00295767345227</c:v>
                </c:pt>
                <c:pt idx="518">
                  <c:v>472.64548227497812</c:v>
                </c:pt>
                <c:pt idx="519">
                  <c:v>475.28496681372894</c:v>
                </c:pt>
                <c:pt idx="520">
                  <c:v>477.92143941253414</c:v>
                </c:pt>
                <c:pt idx="521">
                  <c:v>480.55492410712799</c:v>
                </c:pt>
                <c:pt idx="522">
                  <c:v>483.18544080419332</c:v>
                </c:pt>
                <c:pt idx="523">
                  <c:v>485.81300525356727</c:v>
                </c:pt>
                <c:pt idx="524">
                  <c:v>488.43762903569336</c:v>
                </c:pt>
                <c:pt idx="525">
                  <c:v>491.05931956512092</c:v>
                </c:pt>
                <c:pt idx="526">
                  <c:v>493.67808011052983</c:v>
                </c:pt>
                <c:pt idx="527">
                  <c:v>496.29390983141519</c:v>
                </c:pt>
                <c:pt idx="528">
                  <c:v>498.90680383121241</c:v>
                </c:pt>
                <c:pt idx="529">
                  <c:v>501.51675322630302</c:v>
                </c:pt>
                <c:pt idx="530">
                  <c:v>504.12374523002273</c:v>
                </c:pt>
                <c:pt idx="531">
                  <c:v>506.72776325051791</c:v>
                </c:pt>
                <c:pt idx="532">
                  <c:v>509.32878700106983</c:v>
                </c:pt>
                <c:pt idx="533">
                  <c:v>511.92679262133726</c:v>
                </c:pt>
                <c:pt idx="534">
                  <c:v>514.52175280785934</c:v>
                </c:pt>
                <c:pt idx="535">
                  <c:v>517.11363695211139</c:v>
                </c:pt>
                <c:pt idx="536">
                  <c:v>519.70241128441216</c:v>
                </c:pt>
                <c:pt idx="537">
                  <c:v>522.28803902203435</c:v>
                </c:pt>
                <c:pt idx="538">
                  <c:v>524.8704805199618</c:v>
                </c:pt>
                <c:pt idx="539">
                  <c:v>527.44969342286265</c:v>
                </c:pt>
                <c:pt idx="540">
                  <c:v>530.02563281698679</c:v>
                </c:pt>
                <c:pt idx="541">
                  <c:v>532.5982513808566</c:v>
                </c:pt>
                <c:pt idx="542">
                  <c:v>535.1674995337745</c:v>
                </c:pt>
                <c:pt idx="543">
                  <c:v>537.73332558133416</c:v>
                </c:pt>
                <c:pt idx="544">
                  <c:v>540.29567585726818</c:v>
                </c:pt>
                <c:pt idx="545">
                  <c:v>542.8544948611102</c:v>
                </c:pt>
                <c:pt idx="546">
                  <c:v>545.40972539127438</c:v>
                </c:pt>
                <c:pt idx="547">
                  <c:v>547.96130867326985</c:v>
                </c:pt>
                <c:pt idx="548">
                  <c:v>550.50918448286757</c:v>
                </c:pt>
                <c:pt idx="549">
                  <c:v>553.05329126412073</c:v>
                </c:pt>
                <c:pt idx="550">
                  <c:v>555.59356624221289</c:v>
                </c:pt>
                <c:pt idx="551">
                  <c:v>558.12994553116516</c:v>
                </c:pt>
                <c:pt idx="552">
                  <c:v>560.6623642364824</c:v>
                </c:pt>
                <c:pt idx="553">
                  <c:v>563.19075655285428</c:v>
                </c:pt>
                <c:pt idx="554">
                  <c:v>565.71505585705745</c:v>
                </c:pt>
                <c:pt idx="555">
                  <c:v>568.23519479622405</c:v>
                </c:pt>
                <c:pt idx="556">
                  <c:v>570.75110537165824</c:v>
                </c:pt>
                <c:pt idx="557">
                  <c:v>573.26271901838936</c:v>
                </c:pt>
                <c:pt idx="558">
                  <c:v>575.76996668065794</c:v>
                </c:pt>
                <c:pt idx="559">
                  <c:v>578.27277888352978</c:v>
                </c:pt>
                <c:pt idx="560">
                  <c:v>580.77108580083438</c:v>
                </c:pt>
                <c:pt idx="561">
                  <c:v>583.26481731961746</c:v>
                </c:pt>
                <c:pt idx="562">
                  <c:v>585.75390310129455</c:v>
                </c:pt>
                <c:pt idx="563">
                  <c:v>588.2382726396861</c:v>
                </c:pt>
                <c:pt idx="564">
                  <c:v>590.71785531610522</c:v>
                </c:pt>
                <c:pt idx="565">
                  <c:v>593.19258045166373</c:v>
                </c:pt>
                <c:pt idx="566">
                  <c:v>595.66237735695256</c:v>
                </c:pt>
                <c:pt idx="567">
                  <c:v>598.12717537924527</c:v>
                </c:pt>
                <c:pt idx="568">
                  <c:v>600.58690394736414</c:v>
                </c:pt>
                <c:pt idx="569">
                  <c:v>603.04149261434065</c:v>
                </c:pt>
                <c:pt idx="570">
                  <c:v>605.49087109799473</c:v>
                </c:pt>
                <c:pt idx="571">
                  <c:v>607.93496931954803</c:v>
                </c:pt>
                <c:pt idx="572">
                  <c:v>610.37371744038137</c:v>
                </c:pt>
                <c:pt idx="573">
                  <c:v>612.80704589703646</c:v>
                </c:pt>
                <c:pt idx="574">
                  <c:v>615.23488543455835</c:v>
                </c:pt>
                <c:pt idx="575">
                  <c:v>617.65716713826646</c:v>
                </c:pt>
                <c:pt idx="576">
                  <c:v>620.07382246403779</c:v>
                </c:pt>
                <c:pt idx="577">
                  <c:v>622.48478326717839</c:v>
                </c:pt>
                <c:pt idx="578">
                  <c:v>624.8899818299567</c:v>
                </c:pt>
                <c:pt idx="579">
                  <c:v>627.28935088786398</c:v>
                </c:pt>
                <c:pt idx="580">
                  <c:v>629.68282365466632</c:v>
                </c:pt>
                <c:pt idx="581">
                  <c:v>632.07033384630506</c:v>
                </c:pt>
                <c:pt idx="582">
                  <c:v>634.45181570370039</c:v>
                </c:pt>
                <c:pt idx="583">
                  <c:v>636.82720401450933</c:v>
                </c:pt>
                <c:pt idx="584">
                  <c:v>639.19643413388462</c:v>
                </c:pt>
                <c:pt idx="585">
                  <c:v>641.55944200427916</c:v>
                </c:pt>
                <c:pt idx="586">
                  <c:v>643.9161641743367</c:v>
                </c:pt>
                <c:pt idx="587">
                  <c:v>646.26653781690811</c:v>
                </c:pt>
                <c:pt idx="588">
                  <c:v>648.61050074622813</c:v>
                </c:pt>
                <c:pt idx="589">
                  <c:v>650.94799143428679</c:v>
                </c:pt>
                <c:pt idx="590">
                  <c:v>653.27894902642754</c:v>
                </c:pt>
                <c:pt idx="591">
                  <c:v>655.60331335620026</c:v>
                </c:pt>
                <c:pt idx="592">
                  <c:v>657.92102495949837</c:v>
                </c:pt>
                <c:pt idx="593">
                  <c:v>660.23202508800489</c:v>
                </c:pt>
                <c:pt idx="594">
                  <c:v>662.53625572197234</c:v>
                </c:pt>
                <c:pt idx="595">
                  <c:v>664.83365958235936</c:v>
                </c:pt>
                <c:pt idx="596">
                  <c:v>667.12418014234629</c:v>
                </c:pt>
                <c:pt idx="597">
                  <c:v>669.40776163824876</c:v>
                </c:pt>
                <c:pt idx="598">
                  <c:v>671.68434907985034</c:v>
                </c:pt>
                <c:pt idx="599">
                  <c:v>673.95388826017086</c:v>
                </c:pt>
                <c:pt idx="600">
                  <c:v>676.21632576468858</c:v>
                </c:pt>
                <c:pt idx="601">
                  <c:v>678.47160898003278</c:v>
                </c:pt>
                <c:pt idx="602">
                  <c:v>680.71968610216129</c:v>
                </c:pt>
                <c:pt idx="603">
                  <c:v>682.96050614403873</c:v>
                </c:pt>
                <c:pt idx="604">
                  <c:v>685.19401894282919</c:v>
                </c:pt>
                <c:pt idx="605">
                  <c:v>687.42017516661633</c:v>
                </c:pt>
                <c:pt idx="606">
                  <c:v>689.63892632066472</c:v>
                </c:pt>
                <c:pt idx="607">
                  <c:v>691.85022475323365</c:v>
                </c:pt>
                <c:pt idx="608">
                  <c:v>694.05402366095586</c:v>
                </c:pt>
                <c:pt idx="609">
                  <c:v>696.25027709379185</c:v>
                </c:pt>
                <c:pt idx="610">
                  <c:v>698.43893995957126</c:v>
                </c:pt>
                <c:pt idx="611">
                  <c:v>700.61996802813144</c:v>
                </c:pt>
                <c:pt idx="612">
                  <c:v>702.79331793506321</c:v>
                </c:pt>
                <c:pt idx="613">
                  <c:v>704.95894718507338</c:v>
                </c:pt>
                <c:pt idx="614">
                  <c:v>707.11681415497367</c:v>
                </c:pt>
                <c:pt idx="615">
                  <c:v>709.26687809630516</c:v>
                </c:pt>
                <c:pt idx="616">
                  <c:v>711.40909913760709</c:v>
                </c:pt>
                <c:pt idx="617">
                  <c:v>713.54343828633773</c:v>
                </c:pt>
                <c:pt idx="618">
                  <c:v>715.66985743045734</c:v>
                </c:pt>
                <c:pt idx="619">
                  <c:v>717.78831933967911</c:v>
                </c:pt>
                <c:pt idx="620">
                  <c:v>719.89878766639811</c:v>
                </c:pt>
                <c:pt idx="621">
                  <c:v>722.00122694630431</c:v>
                </c:pt>
                <c:pt idx="622">
                  <c:v>724.09560259868852</c:v>
                </c:pt>
                <c:pt idx="623">
                  <c:v>726.18188092644675</c:v>
                </c:pt>
                <c:pt idx="624">
                  <c:v>728.26002911579269</c:v>
                </c:pt>
                <c:pt idx="625">
                  <c:v>730.33001523568294</c:v>
                </c:pt>
                <c:pt idx="626">
                  <c:v>732.39180823696324</c:v>
                </c:pt>
                <c:pt idx="627">
                  <c:v>734.44537795124245</c:v>
                </c:pt>
                <c:pt idx="628">
                  <c:v>736.49069508950049</c:v>
                </c:pt>
                <c:pt idx="629">
                  <c:v>738.52773124043676</c:v>
                </c:pt>
                <c:pt idx="630">
                  <c:v>740.55645886856564</c:v>
                </c:pt>
                <c:pt idx="631">
                  <c:v>742.57685131206597</c:v>
                </c:pt>
                <c:pt idx="632">
                  <c:v>744.58888278038944</c:v>
                </c:pt>
                <c:pt idx="633">
                  <c:v>746.59252835163522</c:v>
                </c:pt>
                <c:pt idx="634">
                  <c:v>748.58776396969665</c:v>
                </c:pt>
                <c:pt idx="635">
                  <c:v>750.57456644118497</c:v>
                </c:pt>
                <c:pt idx="636">
                  <c:v>752.55291343213764</c:v>
                </c:pt>
                <c:pt idx="637">
                  <c:v>754.52278346451578</c:v>
                </c:pt>
                <c:pt idx="638">
                  <c:v>756.4841559124967</c:v>
                </c:pt>
                <c:pt idx="639">
                  <c:v>758.43701099856764</c:v>
                </c:pt>
                <c:pt idx="640">
                  <c:v>760.38132978942622</c:v>
                </c:pt>
                <c:pt idx="641">
                  <c:v>762.31709419169215</c:v>
                </c:pt>
                <c:pt idx="642">
                  <c:v>764.24428694743733</c:v>
                </c:pt>
                <c:pt idx="643">
                  <c:v>766.16289162953831</c:v>
                </c:pt>
                <c:pt idx="644">
                  <c:v>768.0728926368572</c:v>
                </c:pt>
                <c:pt idx="645">
                  <c:v>769.97427518925599</c:v>
                </c:pt>
                <c:pt idx="646">
                  <c:v>771.86702532244942</c:v>
                </c:pt>
                <c:pt idx="647">
                  <c:v>773.75112988270189</c:v>
                </c:pt>
                <c:pt idx="648">
                  <c:v>775.62657652137341</c:v>
                </c:pt>
                <c:pt idx="649">
                  <c:v>777.49335368931906</c:v>
                </c:pt>
                <c:pt idx="650">
                  <c:v>779.3514506311476</c:v>
                </c:pt>
                <c:pt idx="651">
                  <c:v>781.20085737934403</c:v>
                </c:pt>
                <c:pt idx="652">
                  <c:v>783.04156474826061</c:v>
                </c:pt>
                <c:pt idx="653">
                  <c:v>784.87356432798117</c:v>
                </c:pt>
                <c:pt idx="654">
                  <c:v>786.69684847806388</c:v>
                </c:pt>
                <c:pt idx="655">
                  <c:v>788.51141032116675</c:v>
                </c:pt>
                <c:pt idx="656">
                  <c:v>790.31724373656039</c:v>
                </c:pt>
                <c:pt idx="657">
                  <c:v>792.11434335353283</c:v>
                </c:pt>
                <c:pt idx="658">
                  <c:v>793.90270454469112</c:v>
                </c:pt>
                <c:pt idx="659">
                  <c:v>795.68232341916325</c:v>
                </c:pt>
                <c:pt idx="660">
                  <c:v>797.45319681570595</c:v>
                </c:pt>
                <c:pt idx="661">
                  <c:v>799.21532229572165</c:v>
                </c:pt>
                <c:pt idx="662">
                  <c:v>800.96869813618935</c:v>
                </c:pt>
                <c:pt idx="663">
                  <c:v>802.71332332251382</c:v>
                </c:pt>
                <c:pt idx="664">
                  <c:v>804.44919754129648</c:v>
                </c:pt>
                <c:pt idx="665">
                  <c:v>806.17632117303299</c:v>
                </c:pt>
                <c:pt idx="666">
                  <c:v>807.89469528474069</c:v>
                </c:pt>
                <c:pt idx="667">
                  <c:v>809.60432162252062</c:v>
                </c:pt>
                <c:pt idx="668">
                  <c:v>811.30520260405717</c:v>
                </c:pt>
                <c:pt idx="669">
                  <c:v>812.99734131106015</c:v>
                </c:pt>
                <c:pt idx="670">
                  <c:v>814.68074148165215</c:v>
                </c:pt>
                <c:pt idx="671">
                  <c:v>816.3554075027057</c:v>
                </c:pt>
                <c:pt idx="672">
                  <c:v>818.02134440213308</c:v>
                </c:pt>
                <c:pt idx="673">
                  <c:v>819.6785578411326</c:v>
                </c:pt>
                <c:pt idx="674">
                  <c:v>821.32705410639585</c:v>
                </c:pt>
                <c:pt idx="675">
                  <c:v>822.96684010227762</c:v>
                </c:pt>
                <c:pt idx="676">
                  <c:v>824.59792334293331</c:v>
                </c:pt>
                <c:pt idx="677">
                  <c:v>826.22031194442661</c:v>
                </c:pt>
                <c:pt idx="678">
                  <c:v>827.83401461681069</c:v>
                </c:pt>
                <c:pt idx="679">
                  <c:v>829.43904065618631</c:v>
                </c:pt>
                <c:pt idx="680">
                  <c:v>831.03539993673962</c:v>
                </c:pt>
                <c:pt idx="681">
                  <c:v>832.62310290276332</c:v>
                </c:pt>
                <c:pt idx="682">
                  <c:v>834.20216056066386</c:v>
                </c:pt>
                <c:pt idx="683">
                  <c:v>835.77258447095733</c:v>
                </c:pt>
                <c:pt idx="684">
                  <c:v>837.33438674025763</c:v>
                </c:pt>
                <c:pt idx="685">
                  <c:v>838.88758001325914</c:v>
                </c:pt>
                <c:pt idx="686">
                  <c:v>840.43217746471703</c:v>
                </c:pt>
                <c:pt idx="687">
                  <c:v>841.9681927914279</c:v>
                </c:pt>
                <c:pt idx="688">
                  <c:v>843.49564020421303</c:v>
                </c:pt>
                <c:pt idx="689">
                  <c:v>845.01453441990736</c:v>
                </c:pt>
                <c:pt idx="690">
                  <c:v>846.52489065335635</c:v>
                </c:pt>
                <c:pt idx="691">
                  <c:v>848.02672460942335</c:v>
                </c:pt>
                <c:pt idx="692">
                  <c:v>849.52005247500961</c:v>
                </c:pt>
                <c:pt idx="693">
                  <c:v>851.00489091109</c:v>
                </c:pt>
                <c:pt idx="694">
                  <c:v>852.48125704476581</c:v>
                </c:pt>
                <c:pt idx="695">
                  <c:v>853.94916846133742</c:v>
                </c:pt>
                <c:pt idx="696">
                  <c:v>855.40864319639866</c:v>
                </c:pt>
                <c:pt idx="697">
                  <c:v>856.85969972795556</c:v>
                </c:pt>
                <c:pt idx="698">
                  <c:v>858.30235696857085</c:v>
                </c:pt>
                <c:pt idx="699">
                  <c:v>859.73663425753671</c:v>
                </c:pt>
                <c:pt idx="700">
                  <c:v>861.16255135307699</c:v>
                </c:pt>
                <c:pt idx="701">
                  <c:v>862.5801284245822</c:v>
                </c:pt>
                <c:pt idx="702">
                  <c:v>863.98938604487716</c:v>
                </c:pt>
                <c:pt idx="703">
                  <c:v>865.3903451825247</c:v>
                </c:pt>
                <c:pt idx="704">
                  <c:v>866.78302719416627</c:v>
                </c:pt>
                <c:pt idx="705">
                  <c:v>868.16745381690168</c:v>
                </c:pt>
                <c:pt idx="706">
                  <c:v>869.5436471607087</c:v>
                </c:pt>
                <c:pt idx="707">
                  <c:v>869.5436471607087</c:v>
                </c:pt>
                <c:pt idx="708">
                  <c:v>869.5436471607087</c:v>
                </c:pt>
                <c:pt idx="709">
                  <c:v>869.5436471607087</c:v>
                </c:pt>
                <c:pt idx="710">
                  <c:v>869.5436471607087</c:v>
                </c:pt>
                <c:pt idx="711">
                  <c:v>869.5436471607087</c:v>
                </c:pt>
                <c:pt idx="712">
                  <c:v>869.5436471607087</c:v>
                </c:pt>
                <c:pt idx="713">
                  <c:v>869.5436471607087</c:v>
                </c:pt>
                <c:pt idx="714">
                  <c:v>869.5436471607087</c:v>
                </c:pt>
                <c:pt idx="715">
                  <c:v>869.5436471607087</c:v>
                </c:pt>
                <c:pt idx="716">
                  <c:v>869.5436471607087</c:v>
                </c:pt>
                <c:pt idx="717">
                  <c:v>869.5436471607087</c:v>
                </c:pt>
                <c:pt idx="718">
                  <c:v>869.5436471607087</c:v>
                </c:pt>
                <c:pt idx="719">
                  <c:v>869.5436471607087</c:v>
                </c:pt>
                <c:pt idx="720">
                  <c:v>869.5436471607087</c:v>
                </c:pt>
                <c:pt idx="721">
                  <c:v>869.5436471607087</c:v>
                </c:pt>
                <c:pt idx="722">
                  <c:v>869.5436471607087</c:v>
                </c:pt>
                <c:pt idx="723">
                  <c:v>869.5436471607087</c:v>
                </c:pt>
                <c:pt idx="724">
                  <c:v>869.5436471607087</c:v>
                </c:pt>
                <c:pt idx="725">
                  <c:v>869.5436471607087</c:v>
                </c:pt>
                <c:pt idx="726">
                  <c:v>869.5436471607087</c:v>
                </c:pt>
                <c:pt idx="727">
                  <c:v>869.5436471607087</c:v>
                </c:pt>
                <c:pt idx="728">
                  <c:v>869.5436471607087</c:v>
                </c:pt>
                <c:pt idx="729">
                  <c:v>869.5436471607087</c:v>
                </c:pt>
                <c:pt idx="730">
                  <c:v>869.5436471607087</c:v>
                </c:pt>
                <c:pt idx="731">
                  <c:v>869.5436471607087</c:v>
                </c:pt>
                <c:pt idx="732">
                  <c:v>869.5436471607087</c:v>
                </c:pt>
                <c:pt idx="733">
                  <c:v>869.5436471607087</c:v>
                </c:pt>
                <c:pt idx="734">
                  <c:v>869.5436471607087</c:v>
                </c:pt>
                <c:pt idx="735">
                  <c:v>869.5436471607087</c:v>
                </c:pt>
                <c:pt idx="736">
                  <c:v>869.5436471607087</c:v>
                </c:pt>
                <c:pt idx="737">
                  <c:v>869.5436471607087</c:v>
                </c:pt>
                <c:pt idx="738">
                  <c:v>869.5436471607087</c:v>
                </c:pt>
                <c:pt idx="739">
                  <c:v>869.5436471607087</c:v>
                </c:pt>
                <c:pt idx="740">
                  <c:v>869.5436471607087</c:v>
                </c:pt>
                <c:pt idx="741">
                  <c:v>869.5436471607087</c:v>
                </c:pt>
                <c:pt idx="742">
                  <c:v>869.5436471607087</c:v>
                </c:pt>
                <c:pt idx="743">
                  <c:v>869.5436471607087</c:v>
                </c:pt>
                <c:pt idx="744">
                  <c:v>869.5436471607087</c:v>
                </c:pt>
                <c:pt idx="745">
                  <c:v>869.5436471607087</c:v>
                </c:pt>
                <c:pt idx="746">
                  <c:v>869.5436471607087</c:v>
                </c:pt>
                <c:pt idx="747">
                  <c:v>869.5436471607087</c:v>
                </c:pt>
                <c:pt idx="748">
                  <c:v>869.5436471607087</c:v>
                </c:pt>
                <c:pt idx="749">
                  <c:v>869.5436471607087</c:v>
                </c:pt>
                <c:pt idx="750">
                  <c:v>869.5436471607087</c:v>
                </c:pt>
                <c:pt idx="751">
                  <c:v>869.5436471607087</c:v>
                </c:pt>
                <c:pt idx="752">
                  <c:v>869.5436471607087</c:v>
                </c:pt>
                <c:pt idx="753">
                  <c:v>869.5436471607087</c:v>
                </c:pt>
                <c:pt idx="754">
                  <c:v>869.5436471607087</c:v>
                </c:pt>
                <c:pt idx="755">
                  <c:v>869.5436471607087</c:v>
                </c:pt>
                <c:pt idx="756">
                  <c:v>869.5436471607087</c:v>
                </c:pt>
                <c:pt idx="757">
                  <c:v>869.5436471607087</c:v>
                </c:pt>
                <c:pt idx="758">
                  <c:v>869.5436471607087</c:v>
                </c:pt>
                <c:pt idx="759">
                  <c:v>869.5436471607087</c:v>
                </c:pt>
                <c:pt idx="760">
                  <c:v>869.5436471607087</c:v>
                </c:pt>
                <c:pt idx="761">
                  <c:v>869.5436471607087</c:v>
                </c:pt>
                <c:pt idx="762">
                  <c:v>869.5436471607087</c:v>
                </c:pt>
                <c:pt idx="763">
                  <c:v>869.5436471607087</c:v>
                </c:pt>
                <c:pt idx="764">
                  <c:v>869.5436471607087</c:v>
                </c:pt>
                <c:pt idx="765">
                  <c:v>869.5436471607087</c:v>
                </c:pt>
                <c:pt idx="766">
                  <c:v>869.5436471607087</c:v>
                </c:pt>
                <c:pt idx="767">
                  <c:v>869.5436471607087</c:v>
                </c:pt>
                <c:pt idx="768">
                  <c:v>869.5436471607087</c:v>
                </c:pt>
                <c:pt idx="769">
                  <c:v>869.5436471607087</c:v>
                </c:pt>
                <c:pt idx="770">
                  <c:v>869.5436471607087</c:v>
                </c:pt>
                <c:pt idx="771">
                  <c:v>869.5436471607087</c:v>
                </c:pt>
                <c:pt idx="772">
                  <c:v>869.5436471607087</c:v>
                </c:pt>
                <c:pt idx="773">
                  <c:v>869.5436471607087</c:v>
                </c:pt>
                <c:pt idx="774">
                  <c:v>869.5436471607087</c:v>
                </c:pt>
                <c:pt idx="775">
                  <c:v>869.5436471607087</c:v>
                </c:pt>
                <c:pt idx="776">
                  <c:v>869.5436471607087</c:v>
                </c:pt>
                <c:pt idx="777">
                  <c:v>869.5436471607087</c:v>
                </c:pt>
                <c:pt idx="778">
                  <c:v>869.5436471607087</c:v>
                </c:pt>
                <c:pt idx="779">
                  <c:v>869.5436471607087</c:v>
                </c:pt>
                <c:pt idx="780">
                  <c:v>869.5436471607087</c:v>
                </c:pt>
                <c:pt idx="781">
                  <c:v>869.5436471607087</c:v>
                </c:pt>
                <c:pt idx="782">
                  <c:v>869.5436471607087</c:v>
                </c:pt>
                <c:pt idx="783">
                  <c:v>869.5436471607087</c:v>
                </c:pt>
                <c:pt idx="784">
                  <c:v>869.5436471607087</c:v>
                </c:pt>
                <c:pt idx="785">
                  <c:v>869.5436471607087</c:v>
                </c:pt>
                <c:pt idx="786">
                  <c:v>869.5436471607087</c:v>
                </c:pt>
                <c:pt idx="787">
                  <c:v>869.5436471607087</c:v>
                </c:pt>
                <c:pt idx="788">
                  <c:v>869.5436471607087</c:v>
                </c:pt>
                <c:pt idx="789">
                  <c:v>869.5436471607087</c:v>
                </c:pt>
                <c:pt idx="790">
                  <c:v>869.5436471607087</c:v>
                </c:pt>
                <c:pt idx="791">
                  <c:v>869.5436471607087</c:v>
                </c:pt>
                <c:pt idx="792">
                  <c:v>869.5436471607087</c:v>
                </c:pt>
                <c:pt idx="793">
                  <c:v>869.5436471607087</c:v>
                </c:pt>
                <c:pt idx="794">
                  <c:v>869.5436471607087</c:v>
                </c:pt>
                <c:pt idx="795">
                  <c:v>869.5436471607087</c:v>
                </c:pt>
                <c:pt idx="796">
                  <c:v>869.5436471607087</c:v>
                </c:pt>
                <c:pt idx="797">
                  <c:v>869.5436471607087</c:v>
                </c:pt>
                <c:pt idx="798">
                  <c:v>869.5436471607087</c:v>
                </c:pt>
                <c:pt idx="799">
                  <c:v>869.5436471607087</c:v>
                </c:pt>
                <c:pt idx="800">
                  <c:v>869.5436471607087</c:v>
                </c:pt>
                <c:pt idx="801">
                  <c:v>869.5436471607087</c:v>
                </c:pt>
                <c:pt idx="802">
                  <c:v>869.5436471607087</c:v>
                </c:pt>
                <c:pt idx="803">
                  <c:v>869.5436471607087</c:v>
                </c:pt>
                <c:pt idx="804">
                  <c:v>869.5436471607087</c:v>
                </c:pt>
                <c:pt idx="805">
                  <c:v>869.5436471607087</c:v>
                </c:pt>
                <c:pt idx="806">
                  <c:v>869.5436471607087</c:v>
                </c:pt>
                <c:pt idx="807">
                  <c:v>869.5436471607087</c:v>
                </c:pt>
                <c:pt idx="808">
                  <c:v>869.5436471607087</c:v>
                </c:pt>
                <c:pt idx="809">
                  <c:v>869.5436471607087</c:v>
                </c:pt>
                <c:pt idx="810">
                  <c:v>869.5436471607087</c:v>
                </c:pt>
                <c:pt idx="811">
                  <c:v>869.5436471607087</c:v>
                </c:pt>
                <c:pt idx="812">
                  <c:v>869.5436471607087</c:v>
                </c:pt>
                <c:pt idx="813">
                  <c:v>869.5436471607087</c:v>
                </c:pt>
                <c:pt idx="814">
                  <c:v>869.5436471607087</c:v>
                </c:pt>
                <c:pt idx="815">
                  <c:v>869.5436471607087</c:v>
                </c:pt>
                <c:pt idx="816">
                  <c:v>869.5436471607087</c:v>
                </c:pt>
                <c:pt idx="817">
                  <c:v>869.5436471607087</c:v>
                </c:pt>
                <c:pt idx="818">
                  <c:v>869.5436471607087</c:v>
                </c:pt>
                <c:pt idx="819">
                  <c:v>869.5436471607087</c:v>
                </c:pt>
                <c:pt idx="820">
                  <c:v>869.5436471607087</c:v>
                </c:pt>
                <c:pt idx="821">
                  <c:v>869.5436471607087</c:v>
                </c:pt>
                <c:pt idx="822">
                  <c:v>869.5436471607087</c:v>
                </c:pt>
                <c:pt idx="823">
                  <c:v>869.5436471607087</c:v>
                </c:pt>
                <c:pt idx="824">
                  <c:v>869.5436471607087</c:v>
                </c:pt>
                <c:pt idx="825">
                  <c:v>869.5436471607087</c:v>
                </c:pt>
                <c:pt idx="826">
                  <c:v>869.5436471607087</c:v>
                </c:pt>
                <c:pt idx="827">
                  <c:v>869.5436471607087</c:v>
                </c:pt>
                <c:pt idx="828">
                  <c:v>869.5436471607087</c:v>
                </c:pt>
                <c:pt idx="829">
                  <c:v>869.5436471607087</c:v>
                </c:pt>
                <c:pt idx="830">
                  <c:v>869.5436471607087</c:v>
                </c:pt>
                <c:pt idx="831">
                  <c:v>869.5436471607087</c:v>
                </c:pt>
                <c:pt idx="832">
                  <c:v>869.5436471607087</c:v>
                </c:pt>
                <c:pt idx="833">
                  <c:v>869.5436471607087</c:v>
                </c:pt>
                <c:pt idx="834">
                  <c:v>869.5436471607087</c:v>
                </c:pt>
                <c:pt idx="835">
                  <c:v>869.5436471607087</c:v>
                </c:pt>
                <c:pt idx="836">
                  <c:v>869.5436471607087</c:v>
                </c:pt>
                <c:pt idx="837">
                  <c:v>869.5436471607087</c:v>
                </c:pt>
                <c:pt idx="838">
                  <c:v>869.5436471607087</c:v>
                </c:pt>
                <c:pt idx="839">
                  <c:v>869.5436471607087</c:v>
                </c:pt>
                <c:pt idx="840">
                  <c:v>869.5436471607087</c:v>
                </c:pt>
                <c:pt idx="841">
                  <c:v>869.5436471607087</c:v>
                </c:pt>
                <c:pt idx="842">
                  <c:v>869.5436471607087</c:v>
                </c:pt>
                <c:pt idx="843">
                  <c:v>869.5436471607087</c:v>
                </c:pt>
                <c:pt idx="844">
                  <c:v>869.5436471607087</c:v>
                </c:pt>
                <c:pt idx="845">
                  <c:v>869.5436471607087</c:v>
                </c:pt>
                <c:pt idx="846">
                  <c:v>869.5436471607087</c:v>
                </c:pt>
                <c:pt idx="847">
                  <c:v>869.5436471607087</c:v>
                </c:pt>
                <c:pt idx="848">
                  <c:v>869.5436471607087</c:v>
                </c:pt>
                <c:pt idx="849">
                  <c:v>869.5436471607087</c:v>
                </c:pt>
                <c:pt idx="850">
                  <c:v>869.5436471607087</c:v>
                </c:pt>
                <c:pt idx="851">
                  <c:v>869.5436471607087</c:v>
                </c:pt>
                <c:pt idx="852">
                  <c:v>869.5436471607087</c:v>
                </c:pt>
                <c:pt idx="853">
                  <c:v>869.5436471607087</c:v>
                </c:pt>
                <c:pt idx="854">
                  <c:v>869.5436471607087</c:v>
                </c:pt>
                <c:pt idx="855">
                  <c:v>869.5436471607087</c:v>
                </c:pt>
                <c:pt idx="856">
                  <c:v>869.5436471607087</c:v>
                </c:pt>
                <c:pt idx="857">
                  <c:v>869.5436471607087</c:v>
                </c:pt>
                <c:pt idx="858">
                  <c:v>869.5436471607087</c:v>
                </c:pt>
                <c:pt idx="859">
                  <c:v>869.5436471607087</c:v>
                </c:pt>
                <c:pt idx="860">
                  <c:v>869.5436471607087</c:v>
                </c:pt>
                <c:pt idx="861">
                  <c:v>869.5436471607087</c:v>
                </c:pt>
                <c:pt idx="862">
                  <c:v>869.5436471607087</c:v>
                </c:pt>
                <c:pt idx="863">
                  <c:v>869.5436471607087</c:v>
                </c:pt>
                <c:pt idx="864">
                  <c:v>869.5436471607087</c:v>
                </c:pt>
                <c:pt idx="865">
                  <c:v>869.5436471607087</c:v>
                </c:pt>
                <c:pt idx="866">
                  <c:v>869.5436471607087</c:v>
                </c:pt>
                <c:pt idx="867">
                  <c:v>869.5436471607087</c:v>
                </c:pt>
                <c:pt idx="868">
                  <c:v>869.5436471607087</c:v>
                </c:pt>
                <c:pt idx="869">
                  <c:v>869.5436471607087</c:v>
                </c:pt>
                <c:pt idx="870">
                  <c:v>869.5436471607087</c:v>
                </c:pt>
                <c:pt idx="871">
                  <c:v>869.5436471607087</c:v>
                </c:pt>
                <c:pt idx="872">
                  <c:v>869.5436471607087</c:v>
                </c:pt>
                <c:pt idx="873">
                  <c:v>869.5436471607087</c:v>
                </c:pt>
                <c:pt idx="874">
                  <c:v>869.5436471607087</c:v>
                </c:pt>
                <c:pt idx="875">
                  <c:v>869.5436471607087</c:v>
                </c:pt>
                <c:pt idx="876">
                  <c:v>869.5436471607087</c:v>
                </c:pt>
                <c:pt idx="877">
                  <c:v>869.5436471607087</c:v>
                </c:pt>
                <c:pt idx="878">
                  <c:v>869.5436471607087</c:v>
                </c:pt>
                <c:pt idx="879">
                  <c:v>869.5436471607087</c:v>
                </c:pt>
                <c:pt idx="880">
                  <c:v>869.5436471607087</c:v>
                </c:pt>
                <c:pt idx="881">
                  <c:v>869.5436471607087</c:v>
                </c:pt>
                <c:pt idx="882">
                  <c:v>869.5436471607087</c:v>
                </c:pt>
                <c:pt idx="883">
                  <c:v>869.5436471607087</c:v>
                </c:pt>
                <c:pt idx="884">
                  <c:v>869.5436471607087</c:v>
                </c:pt>
                <c:pt idx="885">
                  <c:v>869.5436471607087</c:v>
                </c:pt>
                <c:pt idx="886">
                  <c:v>869.5436471607087</c:v>
                </c:pt>
                <c:pt idx="887">
                  <c:v>869.5436471607087</c:v>
                </c:pt>
                <c:pt idx="888">
                  <c:v>869.5436471607087</c:v>
                </c:pt>
                <c:pt idx="889">
                  <c:v>869.5436471607087</c:v>
                </c:pt>
                <c:pt idx="890">
                  <c:v>869.5436471607087</c:v>
                </c:pt>
                <c:pt idx="891">
                  <c:v>869.5436471607087</c:v>
                </c:pt>
                <c:pt idx="892">
                  <c:v>869.5436471607087</c:v>
                </c:pt>
                <c:pt idx="893">
                  <c:v>869.5436471607087</c:v>
                </c:pt>
                <c:pt idx="894">
                  <c:v>869.5436471607087</c:v>
                </c:pt>
                <c:pt idx="895">
                  <c:v>869.5436471607087</c:v>
                </c:pt>
                <c:pt idx="896">
                  <c:v>869.5436471607087</c:v>
                </c:pt>
                <c:pt idx="897">
                  <c:v>869.5436471607087</c:v>
                </c:pt>
                <c:pt idx="898">
                  <c:v>869.5436471607087</c:v>
                </c:pt>
                <c:pt idx="899">
                  <c:v>869.5436471607087</c:v>
                </c:pt>
                <c:pt idx="900">
                  <c:v>869.5436471607087</c:v>
                </c:pt>
                <c:pt idx="901">
                  <c:v>869.5436471607087</c:v>
                </c:pt>
                <c:pt idx="902">
                  <c:v>869.5436471607087</c:v>
                </c:pt>
                <c:pt idx="903">
                  <c:v>869.5436471607087</c:v>
                </c:pt>
                <c:pt idx="904">
                  <c:v>869.5436471607087</c:v>
                </c:pt>
                <c:pt idx="905">
                  <c:v>869.5436471607087</c:v>
                </c:pt>
                <c:pt idx="906">
                  <c:v>869.5436471607087</c:v>
                </c:pt>
                <c:pt idx="907">
                  <c:v>869.5436471607087</c:v>
                </c:pt>
                <c:pt idx="908">
                  <c:v>869.5436471607087</c:v>
                </c:pt>
                <c:pt idx="909">
                  <c:v>869.5436471607087</c:v>
                </c:pt>
                <c:pt idx="910">
                  <c:v>869.5436471607087</c:v>
                </c:pt>
                <c:pt idx="911">
                  <c:v>869.5436471607087</c:v>
                </c:pt>
                <c:pt idx="912">
                  <c:v>869.5436471607087</c:v>
                </c:pt>
                <c:pt idx="913">
                  <c:v>869.5436471607087</c:v>
                </c:pt>
                <c:pt idx="914">
                  <c:v>869.5436471607087</c:v>
                </c:pt>
                <c:pt idx="915">
                  <c:v>869.5436471607087</c:v>
                </c:pt>
                <c:pt idx="916">
                  <c:v>869.5436471607087</c:v>
                </c:pt>
                <c:pt idx="917">
                  <c:v>869.5436471607087</c:v>
                </c:pt>
                <c:pt idx="918">
                  <c:v>869.5436471607087</c:v>
                </c:pt>
                <c:pt idx="919">
                  <c:v>869.5436471607087</c:v>
                </c:pt>
                <c:pt idx="920">
                  <c:v>869.5436471607087</c:v>
                </c:pt>
                <c:pt idx="921">
                  <c:v>869.5436471607087</c:v>
                </c:pt>
                <c:pt idx="922">
                  <c:v>869.5436471607087</c:v>
                </c:pt>
                <c:pt idx="923">
                  <c:v>869.5436471607087</c:v>
                </c:pt>
                <c:pt idx="924">
                  <c:v>869.5436471607087</c:v>
                </c:pt>
                <c:pt idx="925">
                  <c:v>869.5436471607087</c:v>
                </c:pt>
                <c:pt idx="926">
                  <c:v>869.5436471607087</c:v>
                </c:pt>
                <c:pt idx="927">
                  <c:v>869.5436471607087</c:v>
                </c:pt>
                <c:pt idx="928">
                  <c:v>869.5436471607087</c:v>
                </c:pt>
                <c:pt idx="929">
                  <c:v>869.5436471607087</c:v>
                </c:pt>
                <c:pt idx="930">
                  <c:v>869.5436471607087</c:v>
                </c:pt>
                <c:pt idx="931">
                  <c:v>869.5436471607087</c:v>
                </c:pt>
                <c:pt idx="932">
                  <c:v>869.5436471607087</c:v>
                </c:pt>
                <c:pt idx="933">
                  <c:v>869.5436471607087</c:v>
                </c:pt>
                <c:pt idx="934">
                  <c:v>869.5436471607087</c:v>
                </c:pt>
                <c:pt idx="935">
                  <c:v>869.5436471607087</c:v>
                </c:pt>
                <c:pt idx="936">
                  <c:v>869.5436471607087</c:v>
                </c:pt>
                <c:pt idx="937">
                  <c:v>869.5436471607087</c:v>
                </c:pt>
                <c:pt idx="938">
                  <c:v>869.5436471607087</c:v>
                </c:pt>
                <c:pt idx="939">
                  <c:v>869.5436471607087</c:v>
                </c:pt>
                <c:pt idx="940">
                  <c:v>869.5436471607087</c:v>
                </c:pt>
                <c:pt idx="941">
                  <c:v>869.5436471607087</c:v>
                </c:pt>
                <c:pt idx="942">
                  <c:v>869.5436471607087</c:v>
                </c:pt>
                <c:pt idx="943">
                  <c:v>869.5436471607087</c:v>
                </c:pt>
                <c:pt idx="944">
                  <c:v>869.5436471607087</c:v>
                </c:pt>
                <c:pt idx="945">
                  <c:v>869.5436471607087</c:v>
                </c:pt>
                <c:pt idx="946">
                  <c:v>869.5436471607087</c:v>
                </c:pt>
                <c:pt idx="947">
                  <c:v>869.5436471607087</c:v>
                </c:pt>
                <c:pt idx="948">
                  <c:v>869.5436471607087</c:v>
                </c:pt>
                <c:pt idx="949">
                  <c:v>869.5436471607087</c:v>
                </c:pt>
                <c:pt idx="950">
                  <c:v>869.5436471607087</c:v>
                </c:pt>
                <c:pt idx="951">
                  <c:v>869.5436471607087</c:v>
                </c:pt>
                <c:pt idx="952">
                  <c:v>869.5436471607087</c:v>
                </c:pt>
                <c:pt idx="953">
                  <c:v>869.5436471607087</c:v>
                </c:pt>
                <c:pt idx="954">
                  <c:v>869.5436471607087</c:v>
                </c:pt>
                <c:pt idx="955">
                  <c:v>869.5436471607087</c:v>
                </c:pt>
                <c:pt idx="956">
                  <c:v>869.5436471607087</c:v>
                </c:pt>
                <c:pt idx="957">
                  <c:v>869.5436471607087</c:v>
                </c:pt>
                <c:pt idx="958">
                  <c:v>869.5436471607087</c:v>
                </c:pt>
                <c:pt idx="959">
                  <c:v>869.5436471607087</c:v>
                </c:pt>
                <c:pt idx="960">
                  <c:v>869.5436471607087</c:v>
                </c:pt>
                <c:pt idx="961">
                  <c:v>869.5436471607087</c:v>
                </c:pt>
                <c:pt idx="962">
                  <c:v>869.5436471607087</c:v>
                </c:pt>
                <c:pt idx="963">
                  <c:v>869.5436471607087</c:v>
                </c:pt>
                <c:pt idx="964">
                  <c:v>869.5436471607087</c:v>
                </c:pt>
                <c:pt idx="965">
                  <c:v>869.5436471607087</c:v>
                </c:pt>
                <c:pt idx="966">
                  <c:v>869.5436471607087</c:v>
                </c:pt>
                <c:pt idx="967">
                  <c:v>869.5436471607087</c:v>
                </c:pt>
                <c:pt idx="968">
                  <c:v>869.5436471607087</c:v>
                </c:pt>
                <c:pt idx="969">
                  <c:v>869.5436471607087</c:v>
                </c:pt>
                <c:pt idx="970">
                  <c:v>869.5436471607087</c:v>
                </c:pt>
                <c:pt idx="971">
                  <c:v>869.5436471607087</c:v>
                </c:pt>
                <c:pt idx="972">
                  <c:v>869.5436471607087</c:v>
                </c:pt>
                <c:pt idx="973">
                  <c:v>869.5436471607087</c:v>
                </c:pt>
                <c:pt idx="974">
                  <c:v>869.5436471607087</c:v>
                </c:pt>
                <c:pt idx="975">
                  <c:v>869.5436471607087</c:v>
                </c:pt>
                <c:pt idx="976">
                  <c:v>869.5436471607087</c:v>
                </c:pt>
                <c:pt idx="977">
                  <c:v>869.5436471607087</c:v>
                </c:pt>
                <c:pt idx="978">
                  <c:v>869.5436471607087</c:v>
                </c:pt>
                <c:pt idx="979">
                  <c:v>869.5436471607087</c:v>
                </c:pt>
                <c:pt idx="980">
                  <c:v>869.5436471607087</c:v>
                </c:pt>
                <c:pt idx="981">
                  <c:v>869.5436471607087</c:v>
                </c:pt>
                <c:pt idx="982">
                  <c:v>869.5436471607087</c:v>
                </c:pt>
                <c:pt idx="983">
                  <c:v>869.5436471607087</c:v>
                </c:pt>
                <c:pt idx="984">
                  <c:v>869.5436471607087</c:v>
                </c:pt>
                <c:pt idx="985">
                  <c:v>869.5436471607087</c:v>
                </c:pt>
                <c:pt idx="986">
                  <c:v>869.5436471607087</c:v>
                </c:pt>
                <c:pt idx="987">
                  <c:v>869.5436471607087</c:v>
                </c:pt>
                <c:pt idx="988">
                  <c:v>869.5436471607087</c:v>
                </c:pt>
                <c:pt idx="989">
                  <c:v>869.5436471607087</c:v>
                </c:pt>
                <c:pt idx="990">
                  <c:v>869.5436471607087</c:v>
                </c:pt>
                <c:pt idx="991">
                  <c:v>869.5436471607087</c:v>
                </c:pt>
                <c:pt idx="992">
                  <c:v>869.5436471607087</c:v>
                </c:pt>
                <c:pt idx="993">
                  <c:v>869.5436471607087</c:v>
                </c:pt>
                <c:pt idx="994">
                  <c:v>869.5436471607087</c:v>
                </c:pt>
                <c:pt idx="995">
                  <c:v>869.5436471607087</c:v>
                </c:pt>
                <c:pt idx="996">
                  <c:v>869.5436471607087</c:v>
                </c:pt>
                <c:pt idx="997">
                  <c:v>869.5436471607087</c:v>
                </c:pt>
                <c:pt idx="998">
                  <c:v>869.5436471607087</c:v>
                </c:pt>
                <c:pt idx="999">
                  <c:v>869.5436471607087</c:v>
                </c:pt>
                <c:pt idx="1000">
                  <c:v>869.5436471607087</c:v>
                </c:pt>
              </c:numCache>
            </c:numRef>
          </c:xVal>
          <c:yVal>
            <c:numRef>
              <c:f>Calculs!$AE$4:$AE$1004</c:f>
              <c:numCache>
                <c:formatCode>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116.83934021350625</c:v>
                </c:pt>
              </c:numCache>
            </c:numRef>
          </c:xVal>
          <c:yVal>
            <c:numRef>
              <c:f>Trajecto!$C$158</c:f>
              <c:numCache>
                <c:formatCode>0</c:formatCode>
                <c:ptCount val="1"/>
                <c:pt idx="0">
                  <c:v>665.70097933069746</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741.63343319166154</c:v>
                </c:pt>
              </c:numCache>
            </c:numRef>
          </c:xVal>
          <c:yVal>
            <c:numRef>
              <c:f>Trajecto!$C$159</c:f>
              <c:numCache>
                <c:formatCode>0</c:formatCode>
                <c:ptCount val="1"/>
                <c:pt idx="0">
                  <c:v>666.97656154556</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{25C0886F-33A8-4E3F-B6CD-6F2218B417FE}</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485.81300525356727</c:v>
                </c:pt>
                <c:pt idx="1">
                  <c:v>508.81300525356727</c:v>
                </c:pt>
                <c:pt idx="2">
                  <c:v>508.81300525356727</c:v>
                </c:pt>
                <c:pt idx="3">
                  <c:v>485.81300525356727</c:v>
                </c:pt>
                <c:pt idx="4">
                  <c:v>508.81300525356727</c:v>
                </c:pt>
                <c:pt idx="5">
                  <c:v>508.81300525356727</c:v>
                </c:pt>
                <c:pt idx="6">
                  <c:v>493.81300525356727</c:v>
                </c:pt>
                <c:pt idx="7">
                  <c:v>493.81300525356727</c:v>
                </c:pt>
                <c:pt idx="8">
                  <c:v>508.81300525356727</c:v>
                </c:pt>
                <c:pt idx="9">
                  <c:v>493.81300525356727</c:v>
                </c:pt>
                <c:pt idx="10">
                  <c:v>493.41300525356729</c:v>
                </c:pt>
                <c:pt idx="11">
                  <c:v>492.61300525356728</c:v>
                </c:pt>
                <c:pt idx="12">
                  <c:v>491.81300525356727</c:v>
                </c:pt>
                <c:pt idx="13">
                  <c:v>490.81300525356727</c:v>
                </c:pt>
                <c:pt idx="14">
                  <c:v>489.61300525356728</c:v>
                </c:pt>
                <c:pt idx="15">
                  <c:v>485.81300525356727</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485.81300525356727</c:v>
                </c:pt>
                <c:pt idx="1">
                  <c:v>462.81300525356727</c:v>
                </c:pt>
                <c:pt idx="2">
                  <c:v>462.81300525356727</c:v>
                </c:pt>
                <c:pt idx="3">
                  <c:v>485.81300525356727</c:v>
                </c:pt>
                <c:pt idx="4">
                  <c:v>462.81300525356727</c:v>
                </c:pt>
                <c:pt idx="5">
                  <c:v>462.81300525356727</c:v>
                </c:pt>
                <c:pt idx="6">
                  <c:v>477.81300525356727</c:v>
                </c:pt>
                <c:pt idx="7">
                  <c:v>477.81300525356727</c:v>
                </c:pt>
                <c:pt idx="8">
                  <c:v>462.81300525356727</c:v>
                </c:pt>
                <c:pt idx="9">
                  <c:v>477.81300525356727</c:v>
                </c:pt>
                <c:pt idx="10">
                  <c:v>478.21300525356725</c:v>
                </c:pt>
                <c:pt idx="11">
                  <c:v>479.01300525356726</c:v>
                </c:pt>
                <c:pt idx="12">
                  <c:v>479.81300525356727</c:v>
                </c:pt>
                <c:pt idx="13">
                  <c:v>480.81300525356727</c:v>
                </c:pt>
                <c:pt idx="14">
                  <c:v>482.01300525356726</c:v>
                </c:pt>
                <c:pt idx="15">
                  <c:v>485.81300525356727</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{9FBF3295-CECB-46C4-B64C-4F8E3CC2F8E9}</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485.81300525356727</c:v>
                </c:pt>
                <c:pt idx="1">
                  <c:v>485.81300525356727</c:v>
                </c:pt>
                <c:pt idx="2">
                  <c:v>495.81300525356727</c:v>
                </c:pt>
                <c:pt idx="3">
                  <c:v>485.81300525356727</c:v>
                </c:pt>
                <c:pt idx="4">
                  <c:v>495.81300525356727</c:v>
                </c:pt>
                <c:pt idx="5">
                  <c:v>498.81300525356727</c:v>
                </c:pt>
                <c:pt idx="6">
                  <c:v>502.81300525356727</c:v>
                </c:pt>
                <c:pt idx="7">
                  <c:v>505.81300525356727</c:v>
                </c:pt>
                <c:pt idx="8">
                  <c:v>510.81300525356727</c:v>
                </c:pt>
                <c:pt idx="9">
                  <c:v>515.81300525356733</c:v>
                </c:pt>
                <c:pt idx="10">
                  <c:v>521.81300525356733</c:v>
                </c:pt>
                <c:pt idx="11">
                  <c:v>533.81300525356733</c:v>
                </c:pt>
                <c:pt idx="12">
                  <c:v>547.81300525356733</c:v>
                </c:pt>
                <c:pt idx="13">
                  <c:v>522.81300525356733</c:v>
                </c:pt>
                <c:pt idx="14">
                  <c:v>515.81300525356733</c:v>
                </c:pt>
                <c:pt idx="15">
                  <c:v>500.81300525356727</c:v>
                </c:pt>
                <c:pt idx="16">
                  <c:v>485.81300525356727</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485.81300525356727</c:v>
                </c:pt>
                <c:pt idx="1">
                  <c:v>485.81300525356727</c:v>
                </c:pt>
                <c:pt idx="2">
                  <c:v>475.81300525356727</c:v>
                </c:pt>
                <c:pt idx="3">
                  <c:v>485.81300525356727</c:v>
                </c:pt>
                <c:pt idx="4">
                  <c:v>475.81300525356727</c:v>
                </c:pt>
                <c:pt idx="5">
                  <c:v>472.81300525356727</c:v>
                </c:pt>
                <c:pt idx="6">
                  <c:v>468.81300525356727</c:v>
                </c:pt>
                <c:pt idx="7">
                  <c:v>465.81300525356727</c:v>
                </c:pt>
                <c:pt idx="8">
                  <c:v>460.81300525356727</c:v>
                </c:pt>
                <c:pt idx="9">
                  <c:v>455.81300525356727</c:v>
                </c:pt>
                <c:pt idx="10">
                  <c:v>449.81300525356727</c:v>
                </c:pt>
                <c:pt idx="11">
                  <c:v>437.81300525356727</c:v>
                </c:pt>
                <c:pt idx="12">
                  <c:v>423.81300525356727</c:v>
                </c:pt>
                <c:pt idx="13">
                  <c:v>448.81300525356727</c:v>
                </c:pt>
                <c:pt idx="14">
                  <c:v>455.81300525356727</c:v>
                </c:pt>
                <c:pt idx="15">
                  <c:v>470.81300525356727</c:v>
                </c:pt>
                <c:pt idx="16">
                  <c:v>485.81300525356727</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485.81300525356727</c:v>
                </c:pt>
                <c:pt idx="1">
                  <c:v>502.81300525356727</c:v>
                </c:pt>
                <c:pt idx="2">
                  <c:v>496.81300525356727</c:v>
                </c:pt>
                <c:pt idx="3">
                  <c:v>485.81300525356727</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485.81300525356727</c:v>
                </c:pt>
                <c:pt idx="1">
                  <c:v>468.81300525356727</c:v>
                </c:pt>
                <c:pt idx="2">
                  <c:v>474.81300525356727</c:v>
                </c:pt>
                <c:pt idx="3">
                  <c:v>485.81300525356727</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{E09B8436-A2C6-4A25-9A3B-FAE76D090D45}</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467.35736085402499</c:v>
                </c:pt>
                <c:pt idx="1">
                  <c:v>467.35736085402499</c:v>
                </c:pt>
                <c:pt idx="2">
                  <c:v>467.35736085402499</c:v>
                </c:pt>
                <c:pt idx="3">
                  <c:v>500.64240982055986</c:v>
                </c:pt>
                <c:pt idx="4">
                  <c:v>467.35736085402499</c:v>
                </c:pt>
                <c:pt idx="5">
                  <c:v>434.07231188749012</c:v>
                </c:pt>
                <c:pt idx="6">
                  <c:v>467.35736085402499</c:v>
                </c:pt>
              </c:numCache>
            </c:numRef>
          </c:xVal>
          <c:yVal>
            <c:numRef>
              <c:f>Trajecto!$C$124:$C$130</c:f>
              <c:numCache>
                <c:formatCode>0</c:formatCode>
                <c:ptCount val="7"/>
                <c:pt idx="0">
                  <c:v>1331.4019586613949</c:v>
                </c:pt>
                <c:pt idx="1">
                  <c:v>665.70097933069746</c:v>
                </c:pt>
                <c:pt idx="2">
                  <c:v>0</c:v>
                </c:pt>
                <c:pt idx="3">
                  <c:v>66.570097933069746</c:v>
                </c:pt>
                <c:pt idx="4">
                  <c:v>0</c:v>
                </c:pt>
                <c:pt idx="5">
                  <c:v>66.570097933069746</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1333.95312309112</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34.000000000000171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1332.0624213680896</c:v>
                </c:pt>
                <c:pt idx="518">
                  <c:v>1332.6240168242839</c:v>
                </c:pt>
                <c:pt idx="519">
                  <c:v>1333.0868659519065</c:v>
                </c:pt>
                <c:pt idx="520">
                  <c:v>1333.4510867076781</c:v>
                </c:pt>
                <c:pt idx="521">
                  <c:v>1333.7167945205283</c:v>
                </c:pt>
                <c:pt idx="522">
                  <c:v>1333.8841027396825</c:v>
                </c:pt>
                <c:pt idx="523">
                  <c:v>1333.95312309112</c:v>
                </c:pt>
                <c:pt idx="524">
                  <c:v>1333.923966139798</c:v>
                </c:pt>
                <c:pt idx="525">
                  <c:v>1333.7967417547889</c:v>
                </c:pt>
                <c:pt idx="526">
                  <c:v>1333.571559574309</c:v>
                </c:pt>
                <c:pt idx="527">
                  <c:v>1333.2485294675339</c:v>
                </c:pt>
                <c:pt idx="528">
                  <c:v>1332.8277619900948</c:v>
                </c:pt>
                <c:pt idx="529">
                  <c:v>1332.3093688302577</c:v>
                </c:pt>
                <c:pt idx="530">
                  <c:v>1331.6934632429559</c:v>
                </c:pt>
                <c:pt idx="531">
                  <c:v>1330.9801604691145</c:v>
                </c:pt>
                <c:pt idx="532">
                  <c:v>1330.1695781380097</c:v>
                </c:pt>
                <c:pt idx="533">
                  <c:v>1329.2618366507711</c:v>
                </c:pt>
                <c:pt idx="534">
                  <c:v>1328.2570595435129</c:v>
                </c:pt>
                <c:pt idx="535">
                  <c:v>1327.1553738289711</c:v>
                </c:pt>
                <c:pt idx="536">
                  <c:v>1325.9569103159006</c:v>
                </c:pt>
                <c:pt idx="537">
                  <c:v>1324.6618039058471</c:v>
                </c:pt>
                <c:pt idx="538">
                  <c:v>1323.2701938672296</c:v>
                </c:pt>
                <c:pt idx="539">
                  <c:v>1321.7822240869568</c:v>
                </c:pt>
                <c:pt idx="540">
                  <c:v>1320.1980433000415</c:v>
                </c:pt>
                <c:pt idx="541">
                  <c:v>1318.5178052978747</c:v>
                </c:pt>
                <c:pt idx="542">
                  <c:v>1316.7416691159733</c:v>
                </c:pt>
                <c:pt idx="543">
                  <c:v>1314.8697992021316</c:v>
                </c:pt>
                <c:pt idx="544">
                  <c:v>1312.9023655659819</c:v>
                </c:pt>
                <c:pt idx="545">
                  <c:v>1310.8395439110138</c:v>
                </c:pt>
                <c:pt idx="546">
                  <c:v>1308.6815157501248</c:v>
                </c:pt>
                <c:pt idx="547">
                  <c:v>1306.4284685057653</c:v>
                </c:pt>
                <c:pt idx="548">
                  <c:v>1304.0805955957251</c:v>
                </c:pt>
                <c:pt idx="549">
                  <c:v>1301.6380965055725</c:v>
                </c:pt>
                <c:pt idx="550">
                  <c:v>1299.1011768487137</c:v>
                </c:pt>
                <c:pt idx="551">
                  <c:v>1296.4700484149889</c:v>
                </c:pt>
                <c:pt idx="552">
                  <c:v>1293.7449292086712</c:v>
                </c:pt>
                <c:pt idx="553">
                  <c:v>1290.9260434766718</c:v>
                </c:pt>
                <c:pt idx="554">
                  <c:v>1288.0136217277047</c:v>
                </c:pt>
                <c:pt idx="555">
                  <c:v>1285.0079007431059</c:v>
                </c:pt>
                <c:pt idx="556">
                  <c:v>1281.9091235799472</c:v>
                </c:pt>
                <c:pt idx="557">
                  <c:v>1278.7175395670361</c:v>
                </c:pt>
                <c:pt idx="558">
                  <c:v>1275.4334042943424</c:v>
                </c:pt>
                <c:pt idx="559">
                  <c:v>1272.0569795963495</c:v>
                </c:pt>
                <c:pt idx="560">
                  <c:v>1268.5885335297828</c:v>
                </c:pt>
                <c:pt idx="561">
                  <c:v>1265.0283403461333</c:v>
                </c:pt>
                <c:pt idx="562">
                  <c:v>1261.3766804593533</c:v>
                </c:pt>
                <c:pt idx="563">
                  <c:v>1257.6338404090754</c:v>
                </c:pt>
                <c:pt idx="564">
                  <c:v>1253.8001128196686</c:v>
                </c:pt>
                <c:pt idx="565">
                  <c:v>1249.8757963554247</c:v>
                </c:pt>
                <c:pt idx="566">
                  <c:v>1245.8611956721409</c:v>
                </c:pt>
                <c:pt idx="567">
                  <c:v>1241.7566213653417</c:v>
                </c:pt>
                <c:pt idx="568">
                  <c:v>1237.5623899153666</c:v>
                </c:pt>
                <c:pt idx="569">
                  <c:v>1233.2788236295257</c:v>
                </c:pt>
                <c:pt idx="570">
                  <c:v>1228.9062505815189</c:v>
                </c:pt>
                <c:pt idx="571">
                  <c:v>1224.4450045482886</c:v>
                </c:pt>
                <c:pt idx="572">
                  <c:v>1219.8954249444726</c:v>
                </c:pt>
                <c:pt idx="573">
                  <c:v>1215.2578567546038</c:v>
                </c:pt>
                <c:pt idx="574">
                  <c:v>1210.5326504632017</c:v>
                </c:pt>
                <c:pt idx="575">
                  <c:v>1205.7201619828793</c:v>
                </c:pt>
                <c:pt idx="576">
                  <c:v>1200.8207525805947</c:v>
                </c:pt>
                <c:pt idx="577">
                  <c:v>1195.8347888021558</c:v>
                </c:pt>
                <c:pt idx="578">
                  <c:v>1190.7626423950876</c:v>
                </c:pt>
                <c:pt idx="579">
                  <c:v>1185.6046902299636</c:v>
                </c:pt>
                <c:pt idx="580">
                  <c:v>1180.3613142202948</c:v>
                </c:pt>
                <c:pt idx="581">
                  <c:v>1175.0329012410687</c:v>
                </c:pt>
                <c:pt idx="582">
                  <c:v>1169.6198430460206</c:v>
                </c:pt>
                <c:pt idx="583">
                  <c:v>1164.1225361837232</c:v>
                </c:pt>
                <c:pt idx="584">
                  <c:v>1158.5413819125683</c:v>
                </c:pt>
                <c:pt idx="585">
                  <c:v>1152.8767861147155</c:v>
                </c:pt>
                <c:pt idx="586">
                  <c:v>1147.1291592090809</c:v>
                </c:pt>
                <c:pt idx="587">
                  <c:v>1141.298916063432</c:v>
                </c:pt>
                <c:pt idx="588">
                  <c:v>1135.3864759056557</c:v>
                </c:pt>
                <c:pt idx="589">
                  <c:v>1129.3922622342609</c:v>
                </c:pt>
                <c:pt idx="590">
                  <c:v>1123.3167027281793</c:v>
                </c:pt>
                <c:pt idx="591">
                  <c:v>1117.1602291559211</c:v>
                </c:pt>
                <c:pt idx="592">
                  <c:v>1110.9232772841438</c:v>
                </c:pt>
                <c:pt idx="593">
                  <c:v>1104.6062867856895</c:v>
                </c:pt>
                <c:pt idx="594">
                  <c:v>1098.2097011471442</c:v>
                </c:pt>
                <c:pt idx="595">
                  <c:v>1091.7339675759711</c:v>
                </c:pt>
                <c:pt idx="596">
                  <c:v>1085.1795369072693</c:v>
                </c:pt>
                <c:pt idx="597">
                  <c:v>1078.5468635102072</c:v>
                </c:pt>
                <c:pt idx="598">
                  <c:v>1071.8364051941783</c:v>
                </c:pt>
                <c:pt idx="599">
                  <c:v>1065.0486231147265</c:v>
                </c:pt>
                <c:pt idx="600">
                  <c:v>1058.183981679289</c:v>
                </c:pt>
                <c:pt idx="601">
                  <c:v>1051.2429484527968</c:v>
                </c:pt>
                <c:pt idx="602">
                  <c:v>1044.2259940631816</c:v>
                </c:pt>
                <c:pt idx="603">
                  <c:v>1037.1335921068285</c:v>
                </c:pt>
                <c:pt idx="604">
                  <c:v>1029.9662190540171</c:v>
                </c:pt>
                <c:pt idx="605">
                  <c:v>1022.7243541543933</c:v>
                </c:pt>
                <c:pt idx="606">
                  <c:v>1015.4084793425083</c:v>
                </c:pt>
                <c:pt idx="607">
                  <c:v>1008.0190791434674</c:v>
                </c:pt>
                <c:pt idx="608">
                  <c:v>1000.5566405787243</c:v>
                </c:pt>
                <c:pt idx="609">
                  <c:v>993.02165307205871</c:v>
                </c:pt>
                <c:pt idx="610">
                  <c:v>985.41460835577402</c:v>
                </c:pt>
                <c:pt idx="611">
                  <c:v>977.73600037715016</c:v>
                </c:pt>
                <c:pt idx="612">
                  <c:v>969.9863252051864</c:v>
                </c:pt>
                <c:pt idx="613">
                  <c:v>962.16608093766786</c:v>
                </c:pt>
                <c:pt idx="614">
                  <c:v>954.27576760858926</c:v>
                </c:pt>
                <c:pt idx="615">
                  <c:v>946.31588709596758</c:v>
                </c:pt>
                <c:pt idx="616">
                  <c:v>938.28694303007558</c:v>
                </c:pt>
                <c:pt idx="617">
                  <c:v>930.18944070212626</c:v>
                </c:pt>
                <c:pt idx="618">
                  <c:v>922.02388697343918</c:v>
                </c:pt>
                <c:pt idx="619">
                  <c:v>913.79079018511675</c:v>
                </c:pt>
                <c:pt idx="620">
                  <c:v>905.49066006825956</c:v>
                </c:pt>
                <c:pt idx="621">
                  <c:v>897.1240076547474</c:v>
                </c:pt>
                <c:pt idx="622">
                  <c:v>888.69134518861438</c:v>
                </c:pt>
                <c:pt idx="623">
                  <c:v>880.19318603804243</c:v>
                </c:pt>
                <c:pt idx="624">
                  <c:v>871.63004460799971</c:v>
                </c:pt>
                <c:pt idx="625">
                  <c:v>863.00243625354778</c:v>
                </c:pt>
                <c:pt idx="626">
                  <c:v>854.31087719384197</c:v>
                </c:pt>
                <c:pt idx="627">
                  <c:v>845.55588442684689</c:v>
                </c:pt>
                <c:pt idx="628">
                  <c:v>836.73797564479071</c:v>
                </c:pt>
                <c:pt idx="629">
                  <c:v>827.85766915037868</c:v>
                </c:pt>
                <c:pt idx="630">
                  <c:v>818.91548377378717</c:v>
                </c:pt>
                <c:pt idx="631">
                  <c:v>809.91193879045818</c:v>
                </c:pt>
                <c:pt idx="632">
                  <c:v>800.84755383971344</c:v>
                </c:pt>
                <c:pt idx="633">
                  <c:v>791.72284884420719</c:v>
                </c:pt>
                <c:pt idx="634">
                  <c:v>782.53834393023476</c:v>
                </c:pt>
                <c:pt idx="635">
                  <c:v>773.2945593489145</c:v>
                </c:pt>
                <c:pt idx="636">
                  <c:v>763.99201539825981</c:v>
                </c:pt>
                <c:pt idx="637">
                  <c:v>754.63123234615614</c:v>
                </c:pt>
                <c:pt idx="638">
                  <c:v>745.21273035425872</c:v>
                </c:pt>
                <c:pt idx="639">
                  <c:v>735.73702940282465</c:v>
                </c:pt>
                <c:pt idx="640">
                  <c:v>726.20464921649329</c:v>
                </c:pt>
                <c:pt idx="641">
                  <c:v>716.61610919102816</c:v>
                </c:pt>
                <c:pt idx="642">
                  <c:v>706.97192832103156</c:v>
                </c:pt>
                <c:pt idx="643">
                  <c:v>697.27262512864434</c:v>
                </c:pt>
                <c:pt idx="644">
                  <c:v>687.51871759324183</c:v>
                </c:pt>
                <c:pt idx="645">
                  <c:v>677.71072308213456</c:v>
                </c:pt>
                <c:pt idx="646">
                  <c:v>667.84915828228566</c:v>
                </c:pt>
                <c:pt idx="647">
                  <c:v>657.93453913305132</c:v>
                </c:pt>
                <c:pt idx="648">
                  <c:v>647.96738075995484</c:v>
                </c:pt>
                <c:pt idx="649">
                  <c:v>637.94819740949993</c:v>
                </c:pt>
                <c:pt idx="650">
                  <c:v>627.87750238503156</c:v>
                </c:pt>
                <c:pt idx="651">
                  <c:v>617.75580798365002</c:v>
                </c:pt>
                <c:pt idx="652">
                  <c:v>607.58362543418434</c:v>
                </c:pt>
                <c:pt idx="653">
                  <c:v>597.36146483622963</c:v>
                </c:pt>
                <c:pt idx="654">
                  <c:v>587.08983510025371</c:v>
                </c:pt>
                <c:pt idx="655">
                  <c:v>576.76924388877603</c:v>
                </c:pt>
                <c:pt idx="656">
                  <c:v>566.40019755862329</c:v>
                </c:pt>
                <c:pt idx="657">
                  <c:v>555.9832011042638</c:v>
                </c:pt>
                <c:pt idx="658">
                  <c:v>545.51875810222327</c:v>
                </c:pt>
                <c:pt idx="659">
                  <c:v>535.00737065658348</c:v>
                </c:pt>
                <c:pt idx="660">
                  <c:v>524.4495393455652</c:v>
                </c:pt>
                <c:pt idx="661">
                  <c:v>513.8457631691964</c:v>
                </c:pt>
                <c:pt idx="662">
                  <c:v>503.19653949806508</c:v>
                </c:pt>
                <c:pt idx="663">
                  <c:v>492.5023640231571</c:v>
                </c:pt>
                <c:pt idx="664">
                  <c:v>481.76373070677806</c:v>
                </c:pt>
                <c:pt idx="665">
                  <c:v>470.98113173455755</c:v>
                </c:pt>
                <c:pt idx="666">
                  <c:v>460.15505746853455</c:v>
                </c:pt>
                <c:pt idx="667">
                  <c:v>449.28599640132143</c:v>
                </c:pt>
                <c:pt idx="668">
                  <c:v>438.37443511134393</c:v>
                </c:pt>
                <c:pt idx="669">
                  <c:v>427.42085821915396</c:v>
                </c:pt>
                <c:pt idx="670">
                  <c:v>416.42574834481184</c:v>
                </c:pt>
                <c:pt idx="671">
                  <c:v>405.38958606633423</c:v>
                </c:pt>
                <c:pt idx="672">
                  <c:v>394.31284987920259</c:v>
                </c:pt>
                <c:pt idx="673">
                  <c:v>383.19601615692869</c:v>
                </c:pt>
                <c:pt idx="674">
                  <c:v>372.03955911267076</c:v>
                </c:pt>
                <c:pt idx="675">
                  <c:v>360.84395076189588</c:v>
                </c:pt>
                <c:pt idx="676">
                  <c:v>349.60966088608228</c:v>
                </c:pt>
                <c:pt idx="677">
                  <c:v>338.33715699745517</c:v>
                </c:pt>
                <c:pt idx="678">
                  <c:v>327.02690430475013</c:v>
                </c:pt>
                <c:pt idx="679">
                  <c:v>315.67936567999692</c:v>
                </c:pt>
                <c:pt idx="680">
                  <c:v>304.29500162631649</c:v>
                </c:pt>
                <c:pt idx="681">
                  <c:v>292.874270246724</c:v>
                </c:pt>
                <c:pt idx="682">
                  <c:v>281.41762721392996</c:v>
                </c:pt>
                <c:pt idx="683">
                  <c:v>269.92552574113148</c:v>
                </c:pt>
                <c:pt idx="684">
                  <c:v>258.39841655378552</c:v>
                </c:pt>
                <c:pt idx="685">
                  <c:v>246.83674786235528</c:v>
                </c:pt>
                <c:pt idx="686">
                  <c:v>235.24096533602142</c:v>
                </c:pt>
                <c:pt idx="687">
                  <c:v>223.61151207734858</c:v>
                </c:pt>
                <c:pt idx="688">
                  <c:v>211.94882859789848</c:v>
                </c:pt>
                <c:pt idx="689">
                  <c:v>200.25335279477969</c:v>
                </c:pt>
                <c:pt idx="690">
                  <c:v>188.52551992812465</c:v>
                </c:pt>
                <c:pt idx="691">
                  <c:v>176.76576259948428</c:v>
                </c:pt>
                <c:pt idx="692">
                  <c:v>164.97451073112953</c:v>
                </c:pt>
                <c:pt idx="693">
                  <c:v>153.15219154625044</c:v>
                </c:pt>
                <c:pt idx="694">
                  <c:v>141.29922955004173</c:v>
                </c:pt>
                <c:pt idx="695">
                  <c:v>129.41604651166477</c:v>
                </c:pt>
                <c:pt idx="696">
                  <c:v>117.50306144707488</c:v>
                </c:pt>
                <c:pt idx="697">
                  <c:v>105.56069060270363</c:v>
                </c:pt>
                <c:pt idx="698">
                  <c:v>93.589347439984792</c:v>
                </c:pt>
                <c:pt idx="699">
                  <c:v>81.589442620713129</c:v>
                </c:pt>
                <c:pt idx="700">
                  <c:v>69.561383993224666</c:v>
                </c:pt>
                <c:pt idx="701">
                  <c:v>57.50557657938743</c:v>
                </c:pt>
                <c:pt idx="702">
                  <c:v>45.422422562391013</c:v>
                </c:pt>
                <c:pt idx="703">
                  <c:v>33.312321275323747</c:v>
                </c:pt>
                <c:pt idx="704">
                  <c:v>21.175669190525852</c:v>
                </c:pt>
                <c:pt idx="705">
                  <c:v>9.012859909707009</c:v>
                </c:pt>
                <c:pt idx="706">
                  <c:v>-3.1757158451833067</c:v>
                </c:pt>
                <c:pt idx="707">
                  <c:v>-3.1879172194479861</c:v>
                </c:pt>
                <c:pt idx="708">
                  <c:v>-3.2001186188979203</c:v>
                </c:pt>
                <c:pt idx="709">
                  <c:v>-3.2123200435327268</c:v>
                </c:pt>
                <c:pt idx="710">
                  <c:v>-3.2245214933520234</c:v>
                </c:pt>
                <c:pt idx="711">
                  <c:v>-3.2367229683554268</c:v>
                </c:pt>
                <c:pt idx="712">
                  <c:v>-3.2489244685425547</c:v>
                </c:pt>
                <c:pt idx="713">
                  <c:v>-3.2611259939130246</c:v>
                </c:pt>
                <c:pt idx="714">
                  <c:v>-3.2733275444664538</c:v>
                </c:pt>
                <c:pt idx="715">
                  <c:v>-3.2855291202024595</c:v>
                </c:pt>
                <c:pt idx="716">
                  <c:v>-3.2977307211206588</c:v>
                </c:pt>
                <c:pt idx="717">
                  <c:v>-3.3099323472206694</c:v>
                </c:pt>
                <c:pt idx="718">
                  <c:v>-3.322133998502109</c:v>
                </c:pt>
                <c:pt idx="719">
                  <c:v>-3.3343356749645943</c:v>
                </c:pt>
                <c:pt idx="720">
                  <c:v>-3.3465373766077429</c:v>
                </c:pt>
                <c:pt idx="721">
                  <c:v>-3.3587391034311724</c:v>
                </c:pt>
                <c:pt idx="722">
                  <c:v>-3.3709408554345002</c:v>
                </c:pt>
                <c:pt idx="723">
                  <c:v>-3.3831426326173433</c:v>
                </c:pt>
                <c:pt idx="724">
                  <c:v>-3.3953444349793194</c:v>
                </c:pt>
                <c:pt idx="725">
                  <c:v>-3.4075462625200457</c:v>
                </c:pt>
                <c:pt idx="726">
                  <c:v>-3.4197481152391398</c:v>
                </c:pt>
                <c:pt idx="727">
                  <c:v>-3.431949993136219</c:v>
                </c:pt>
                <c:pt idx="728">
                  <c:v>-3.4441518962109008</c:v>
                </c:pt>
                <c:pt idx="729">
                  <c:v>-3.4563538244628025</c:v>
                </c:pt>
                <c:pt idx="730">
                  <c:v>-3.4685557778915412</c:v>
                </c:pt>
                <c:pt idx="731">
                  <c:v>-3.4807577564967347</c:v>
                </c:pt>
                <c:pt idx="732">
                  <c:v>-3.492959760278</c:v>
                </c:pt>
                <c:pt idx="733">
                  <c:v>-3.5051617892349549</c:v>
                </c:pt>
                <c:pt idx="734">
                  <c:v>-3.517363843367217</c:v>
                </c:pt>
                <c:pt idx="735">
                  <c:v>-3.5295659226744034</c:v>
                </c:pt>
                <c:pt idx="736">
                  <c:v>-3.5417680271561314</c:v>
                </c:pt>
                <c:pt idx="737">
                  <c:v>-3.5539701568120186</c:v>
                </c:pt>
                <c:pt idx="738">
                  <c:v>-3.5661723116416826</c:v>
                </c:pt>
                <c:pt idx="739">
                  <c:v>-3.5783744916447406</c:v>
                </c:pt>
                <c:pt idx="740">
                  <c:v>-3.5905766968208099</c:v>
                </c:pt>
                <c:pt idx="741">
                  <c:v>-3.6027789271695081</c:v>
                </c:pt>
                <c:pt idx="742">
                  <c:v>-3.6149811826904528</c:v>
                </c:pt>
                <c:pt idx="743">
                  <c:v>-3.6271834633832611</c:v>
                </c:pt>
                <c:pt idx="744">
                  <c:v>-3.6393857692475509</c:v>
                </c:pt>
                <c:pt idx="745">
                  <c:v>-3.6515881002829391</c:v>
                </c:pt>
                <c:pt idx="746">
                  <c:v>-3.6637904564890436</c:v>
                </c:pt>
                <c:pt idx="747">
                  <c:v>-3.6759928378654814</c:v>
                </c:pt>
                <c:pt idx="748">
                  <c:v>-3.6881952444118702</c:v>
                </c:pt>
                <c:pt idx="749">
                  <c:v>-3.7003976761278277</c:v>
                </c:pt>
                <c:pt idx="750">
                  <c:v>-3.712600133012971</c:v>
                </c:pt>
                <c:pt idx="751">
                  <c:v>-3.7248026150669178</c:v>
                </c:pt>
                <c:pt idx="752">
                  <c:v>-3.7370051222892853</c:v>
                </c:pt>
                <c:pt idx="753">
                  <c:v>-3.7492076546796911</c:v>
                </c:pt>
                <c:pt idx="754">
                  <c:v>-3.7614102122377528</c:v>
                </c:pt>
                <c:pt idx="755">
                  <c:v>-3.7736127949630878</c:v>
                </c:pt>
                <c:pt idx="756">
                  <c:v>-3.7858154028553135</c:v>
                </c:pt>
                <c:pt idx="757">
                  <c:v>-3.7980180359140476</c:v>
                </c:pt>
                <c:pt idx="758">
                  <c:v>-3.8102206941389074</c:v>
                </c:pt>
                <c:pt idx="759">
                  <c:v>-3.8224233775295104</c:v>
                </c:pt>
                <c:pt idx="760">
                  <c:v>-3.8346260860854744</c:v>
                </c:pt>
                <c:pt idx="761">
                  <c:v>-3.8468288198064164</c:v>
                </c:pt>
                <c:pt idx="762">
                  <c:v>-3.8590315786919542</c:v>
                </c:pt>
                <c:pt idx="763">
                  <c:v>-3.871234362741705</c:v>
                </c:pt>
                <c:pt idx="764">
                  <c:v>-3.8834371719552863</c:v>
                </c:pt>
                <c:pt idx="765">
                  <c:v>-3.8956400063323158</c:v>
                </c:pt>
                <c:pt idx="766">
                  <c:v>-3.9078428658724111</c:v>
                </c:pt>
                <c:pt idx="767">
                  <c:v>-3.9200457505751896</c:v>
                </c:pt>
                <c:pt idx="768">
                  <c:v>-3.9322486604402687</c:v>
                </c:pt>
                <c:pt idx="769">
                  <c:v>-3.9444515954672661</c:v>
                </c:pt>
                <c:pt idx="770">
                  <c:v>-3.9566545556557995</c:v>
                </c:pt>
                <c:pt idx="771">
                  <c:v>-3.968857541005486</c:v>
                </c:pt>
                <c:pt idx="772">
                  <c:v>-3.9810605515159434</c:v>
                </c:pt>
                <c:pt idx="773">
                  <c:v>-3.9932635871867892</c:v>
                </c:pt>
                <c:pt idx="774">
                  <c:v>-4.0054666480176406</c:v>
                </c:pt>
                <c:pt idx="775">
                  <c:v>-4.0176697340081153</c:v>
                </c:pt>
                <c:pt idx="776">
                  <c:v>-4.029872845157831</c:v>
                </c:pt>
                <c:pt idx="777">
                  <c:v>-4.0420759814664056</c:v>
                </c:pt>
                <c:pt idx="778">
                  <c:v>-4.0542791429334555</c:v>
                </c:pt>
                <c:pt idx="779">
                  <c:v>-4.0664823295585997</c:v>
                </c:pt>
                <c:pt idx="780">
                  <c:v>-4.0786855413414544</c:v>
                </c:pt>
                <c:pt idx="781">
                  <c:v>-4.0908887782816379</c:v>
                </c:pt>
                <c:pt idx="782">
                  <c:v>-4.1030920403787672</c:v>
                </c:pt>
                <c:pt idx="783">
                  <c:v>-4.1152953276324604</c:v>
                </c:pt>
                <c:pt idx="784">
                  <c:v>-4.1274986400423348</c:v>
                </c:pt>
                <c:pt idx="785">
                  <c:v>-4.1397019776080084</c:v>
                </c:pt>
                <c:pt idx="786">
                  <c:v>-4.1519053403290984</c:v>
                </c:pt>
                <c:pt idx="787">
                  <c:v>-4.164108728205222</c:v>
                </c:pt>
                <c:pt idx="788">
                  <c:v>-4.1763121412359974</c:v>
                </c:pt>
                <c:pt idx="789">
                  <c:v>-4.1885155794210425</c:v>
                </c:pt>
                <c:pt idx="790">
                  <c:v>-4.2007190427599737</c:v>
                </c:pt>
                <c:pt idx="791">
                  <c:v>-4.212922531252409</c:v>
                </c:pt>
                <c:pt idx="792">
                  <c:v>-4.2251260448979666</c:v>
                </c:pt>
                <c:pt idx="793">
                  <c:v>-4.2373295836962637</c:v>
                </c:pt>
                <c:pt idx="794">
                  <c:v>-4.2495331476469174</c:v>
                </c:pt>
                <c:pt idx="795">
                  <c:v>-4.2617367367495458</c:v>
                </c:pt>
                <c:pt idx="796">
                  <c:v>-4.273940351003767</c:v>
                </c:pt>
                <c:pt idx="797">
                  <c:v>-4.2861439904091974</c:v>
                </c:pt>
                <c:pt idx="798">
                  <c:v>-4.2983476549654558</c:v>
                </c:pt>
                <c:pt idx="799">
                  <c:v>-4.3105513446721586</c:v>
                </c:pt>
                <c:pt idx="800">
                  <c:v>-4.3227550595289248</c:v>
                </c:pt>
                <c:pt idx="801">
                  <c:v>-4.3349587995353707</c:v>
                </c:pt>
                <c:pt idx="802">
                  <c:v>-4.3471625646911143</c:v>
                </c:pt>
                <c:pt idx="803">
                  <c:v>-4.3593663549957737</c:v>
                </c:pt>
                <c:pt idx="804">
                  <c:v>-4.3715701704489662</c:v>
                </c:pt>
                <c:pt idx="805">
                  <c:v>-4.3837740110503089</c:v>
                </c:pt>
                <c:pt idx="806">
                  <c:v>-4.39597787679942</c:v>
                </c:pt>
                <c:pt idx="807">
                  <c:v>-4.4081817676959174</c:v>
                </c:pt>
                <c:pt idx="808">
                  <c:v>-4.4203856837394184</c:v>
                </c:pt>
                <c:pt idx="809">
                  <c:v>-4.4325896249295402</c:v>
                </c:pt>
                <c:pt idx="810">
                  <c:v>-4.4447935912659009</c:v>
                </c:pt>
                <c:pt idx="811">
                  <c:v>-4.4569975827481185</c:v>
                </c:pt>
                <c:pt idx="812">
                  <c:v>-4.4692015993758094</c:v>
                </c:pt>
                <c:pt idx="813">
                  <c:v>-4.4814056411485925</c:v>
                </c:pt>
                <c:pt idx="814">
                  <c:v>-4.4936097080660851</c:v>
                </c:pt>
                <c:pt idx="815">
                  <c:v>-4.5058138001279042</c:v>
                </c:pt>
                <c:pt idx="816">
                  <c:v>-4.5180179173336681</c:v>
                </c:pt>
                <c:pt idx="817">
                  <c:v>-4.5302220596829947</c:v>
                </c:pt>
                <c:pt idx="818">
                  <c:v>-4.5424262271755014</c:v>
                </c:pt>
                <c:pt idx="819">
                  <c:v>-4.5546304198108052</c:v>
                </c:pt>
                <c:pt idx="820">
                  <c:v>-4.5668346375885243</c:v>
                </c:pt>
                <c:pt idx="821">
                  <c:v>-4.5790388805082767</c:v>
                </c:pt>
                <c:pt idx="822">
                  <c:v>-4.5912431485696796</c:v>
                </c:pt>
                <c:pt idx="823">
                  <c:v>-4.6034474417723512</c:v>
                </c:pt>
                <c:pt idx="824">
                  <c:v>-4.6156517601159086</c:v>
                </c:pt>
                <c:pt idx="825">
                  <c:v>-4.627856103599969</c:v>
                </c:pt>
                <c:pt idx="826">
                  <c:v>-4.6400604722241514</c:v>
                </c:pt>
                <c:pt idx="827">
                  <c:v>-4.652264865988073</c:v>
                </c:pt>
                <c:pt idx="828">
                  <c:v>-4.6644692848913509</c:v>
                </c:pt>
                <c:pt idx="829">
                  <c:v>-4.6766737289336033</c:v>
                </c:pt>
                <c:pt idx="830">
                  <c:v>-4.6888781981144474</c:v>
                </c:pt>
                <c:pt idx="831">
                  <c:v>-4.7010826924335012</c:v>
                </c:pt>
                <c:pt idx="832">
                  <c:v>-4.7132872118903828</c:v>
                </c:pt>
                <c:pt idx="833">
                  <c:v>-4.7254917564847094</c:v>
                </c:pt>
                <c:pt idx="834">
                  <c:v>-4.7376963262160992</c:v>
                </c:pt>
                <c:pt idx="835">
                  <c:v>-4.7499009210841692</c:v>
                </c:pt>
                <c:pt idx="836">
                  <c:v>-4.7621055410885376</c:v>
                </c:pt>
                <c:pt idx="837">
                  <c:v>-4.7743101862288215</c:v>
                </c:pt>
                <c:pt idx="838">
                  <c:v>-4.7865148565046391</c:v>
                </c:pt>
                <c:pt idx="839">
                  <c:v>-4.7987195519156085</c:v>
                </c:pt>
                <c:pt idx="840">
                  <c:v>-4.8109242724613468</c:v>
                </c:pt>
                <c:pt idx="841">
                  <c:v>-4.8231290181414721</c:v>
                </c:pt>
                <c:pt idx="842">
                  <c:v>-4.8353337889556025</c:v>
                </c:pt>
                <c:pt idx="843">
                  <c:v>-4.8475385849033552</c:v>
                </c:pt>
                <c:pt idx="844">
                  <c:v>-4.8597434059843474</c:v>
                </c:pt>
                <c:pt idx="845">
                  <c:v>-4.8719482521981972</c:v>
                </c:pt>
                <c:pt idx="846">
                  <c:v>-4.8841531235445226</c:v>
                </c:pt>
                <c:pt idx="847">
                  <c:v>-4.8963580200229417</c:v>
                </c:pt>
                <c:pt idx="848">
                  <c:v>-4.9085629416330718</c:v>
                </c:pt>
                <c:pt idx="849">
                  <c:v>-4.9207678883745301</c:v>
                </c:pt>
                <c:pt idx="850">
                  <c:v>-4.9329728602469354</c:v>
                </c:pt>
                <c:pt idx="851">
                  <c:v>-4.945177857249905</c:v>
                </c:pt>
                <c:pt idx="852">
                  <c:v>-4.9573828793830561</c:v>
                </c:pt>
                <c:pt idx="853">
                  <c:v>-4.9695879266460068</c:v>
                </c:pt>
                <c:pt idx="854">
                  <c:v>-4.9817929990383751</c:v>
                </c:pt>
                <c:pt idx="855">
                  <c:v>-4.9939980965597792</c:v>
                </c:pt>
                <c:pt idx="856">
                  <c:v>-5.0062032192098362</c:v>
                </c:pt>
                <c:pt idx="857">
                  <c:v>-5.0184083669881634</c:v>
                </c:pt>
                <c:pt idx="858">
                  <c:v>-5.0306135398943796</c:v>
                </c:pt>
                <c:pt idx="859">
                  <c:v>-5.0428187379281022</c:v>
                </c:pt>
                <c:pt idx="860">
                  <c:v>-5.0550239610889482</c:v>
                </c:pt>
                <c:pt idx="861">
                  <c:v>-5.0672292093765368</c:v>
                </c:pt>
                <c:pt idx="862">
                  <c:v>-5.0794344827904849</c:v>
                </c:pt>
                <c:pt idx="863">
                  <c:v>-5.0916397813304108</c:v>
                </c:pt>
                <c:pt idx="864">
                  <c:v>-5.1038451049959317</c:v>
                </c:pt>
                <c:pt idx="865">
                  <c:v>-5.1160504537866656</c:v>
                </c:pt>
                <c:pt idx="866">
                  <c:v>-5.1282558277022305</c:v>
                </c:pt>
                <c:pt idx="867">
                  <c:v>-5.1404612267422438</c:v>
                </c:pt>
                <c:pt idx="868">
                  <c:v>-5.1526666509063235</c:v>
                </c:pt>
                <c:pt idx="869">
                  <c:v>-5.1648721001940876</c:v>
                </c:pt>
                <c:pt idx="870">
                  <c:v>-5.1770775746051534</c:v>
                </c:pt>
                <c:pt idx="871">
                  <c:v>-5.1892830741391389</c:v>
                </c:pt>
                <c:pt idx="872">
                  <c:v>-5.2014885987956623</c:v>
                </c:pt>
                <c:pt idx="873">
                  <c:v>-5.2136941485743407</c:v>
                </c:pt>
                <c:pt idx="874">
                  <c:v>-5.225899723474793</c:v>
                </c:pt>
                <c:pt idx="875">
                  <c:v>-5.2381053234966366</c:v>
                </c:pt>
                <c:pt idx="876">
                  <c:v>-5.2503109486394886</c:v>
                </c:pt>
                <c:pt idx="877">
                  <c:v>-5.262516598902967</c:v>
                </c:pt>
                <c:pt idx="878">
                  <c:v>-5.2747222742866899</c:v>
                </c:pt>
                <c:pt idx="879">
                  <c:v>-5.2869279747902755</c:v>
                </c:pt>
                <c:pt idx="880">
                  <c:v>-5.2991337004133419</c:v>
                </c:pt>
                <c:pt idx="881">
                  <c:v>-5.3113394511555061</c:v>
                </c:pt>
                <c:pt idx="882">
                  <c:v>-5.3235452270163863</c:v>
                </c:pt>
                <c:pt idx="883">
                  <c:v>-5.3357510279955997</c:v>
                </c:pt>
                <c:pt idx="884">
                  <c:v>-5.3479568540927653</c:v>
                </c:pt>
                <c:pt idx="885">
                  <c:v>-5.3601627053075003</c:v>
                </c:pt>
                <c:pt idx="886">
                  <c:v>-5.3723685816394227</c:v>
                </c:pt>
                <c:pt idx="887">
                  <c:v>-5.3845744830881497</c:v>
                </c:pt>
                <c:pt idx="888">
                  <c:v>-5.3967804096533003</c:v>
                </c:pt>
                <c:pt idx="889">
                  <c:v>-5.4089863613344917</c:v>
                </c:pt>
                <c:pt idx="890">
                  <c:v>-5.4211923381313412</c:v>
                </c:pt>
                <c:pt idx="891">
                  <c:v>-5.4333983400434676</c:v>
                </c:pt>
                <c:pt idx="892">
                  <c:v>-5.4456043670704881</c:v>
                </c:pt>
                <c:pt idx="893">
                  <c:v>-5.4578104192120218</c:v>
                </c:pt>
                <c:pt idx="894">
                  <c:v>-5.470016496467685</c:v>
                </c:pt>
                <c:pt idx="895">
                  <c:v>-5.4822225988370965</c:v>
                </c:pt>
                <c:pt idx="896">
                  <c:v>-5.4944287263198737</c:v>
                </c:pt>
                <c:pt idx="897">
                  <c:v>-5.5066348789156354</c:v>
                </c:pt>
                <c:pt idx="898">
                  <c:v>-5.5188410566239989</c:v>
                </c:pt>
                <c:pt idx="899">
                  <c:v>-5.5310472594445814</c:v>
                </c:pt>
                <c:pt idx="900">
                  <c:v>-5.5432534873770019</c:v>
                </c:pt>
                <c:pt idx="901">
                  <c:v>-5.5554597404208774</c:v>
                </c:pt>
                <c:pt idx="902">
                  <c:v>-5.5676660185758262</c:v>
                </c:pt>
                <c:pt idx="903">
                  <c:v>-5.5798723218414663</c:v>
                </c:pt>
                <c:pt idx="904">
                  <c:v>-5.5920786502174158</c:v>
                </c:pt>
                <c:pt idx="905">
                  <c:v>-5.6042850037032919</c:v>
                </c:pt>
                <c:pt idx="906">
                  <c:v>-5.6164913822987126</c:v>
                </c:pt>
                <c:pt idx="907">
                  <c:v>-5.628697786003297</c:v>
                </c:pt>
                <c:pt idx="908">
                  <c:v>-5.6409042148166613</c:v>
                </c:pt>
                <c:pt idx="909">
                  <c:v>-5.6531106687384245</c:v>
                </c:pt>
                <c:pt idx="910">
                  <c:v>-5.6653171477682047</c:v>
                </c:pt>
                <c:pt idx="911">
                  <c:v>-5.6775236519056191</c:v>
                </c:pt>
                <c:pt idx="912">
                  <c:v>-5.6897301811502858</c:v>
                </c:pt>
                <c:pt idx="913">
                  <c:v>-5.7019367355018229</c:v>
                </c:pt>
                <c:pt idx="914">
                  <c:v>-5.7141433149598484</c:v>
                </c:pt>
                <c:pt idx="915">
                  <c:v>-5.7263499195239804</c:v>
                </c:pt>
                <c:pt idx="916">
                  <c:v>-5.7385565491938362</c:v>
                </c:pt>
                <c:pt idx="917">
                  <c:v>-5.7507632039690346</c:v>
                </c:pt>
                <c:pt idx="918">
                  <c:v>-5.762969883849193</c:v>
                </c:pt>
                <c:pt idx="919">
                  <c:v>-5.7751765888339293</c:v>
                </c:pt>
                <c:pt idx="920">
                  <c:v>-5.7873833189228616</c:v>
                </c:pt>
                <c:pt idx="921">
                  <c:v>-5.7995900741156072</c:v>
                </c:pt>
                <c:pt idx="922">
                  <c:v>-5.8117968544117851</c:v>
                </c:pt>
                <c:pt idx="923">
                  <c:v>-5.8240036598110123</c:v>
                </c:pt>
                <c:pt idx="924">
                  <c:v>-5.836210490312908</c:v>
                </c:pt>
                <c:pt idx="925">
                  <c:v>-5.8484173459170892</c:v>
                </c:pt>
                <c:pt idx="926">
                  <c:v>-5.8606242266231741</c:v>
                </c:pt>
                <c:pt idx="927">
                  <c:v>-5.8728311324307807</c:v>
                </c:pt>
                <c:pt idx="928">
                  <c:v>-5.8850380633395263</c:v>
                </c:pt>
                <c:pt idx="929">
                  <c:v>-5.8972450193490298</c:v>
                </c:pt>
                <c:pt idx="930">
                  <c:v>-5.9094520004589093</c:v>
                </c:pt>
                <c:pt idx="931">
                  <c:v>-5.921659006668782</c:v>
                </c:pt>
                <c:pt idx="932">
                  <c:v>-5.933866037978266</c:v>
                </c:pt>
                <c:pt idx="933">
                  <c:v>-5.9460730943869802</c:v>
                </c:pt>
                <c:pt idx="934">
                  <c:v>-5.9582801758945418</c:v>
                </c:pt>
                <c:pt idx="935">
                  <c:v>-5.970487282500569</c:v>
                </c:pt>
                <c:pt idx="936">
                  <c:v>-5.9826944142046798</c:v>
                </c:pt>
                <c:pt idx="937">
                  <c:v>-5.9949015710064915</c:v>
                </c:pt>
                <c:pt idx="938">
                  <c:v>-6.0071087529056229</c:v>
                </c:pt>
                <c:pt idx="939">
                  <c:v>-6.0193159599016921</c:v>
                </c:pt>
                <c:pt idx="940">
                  <c:v>-6.0315231919943164</c:v>
                </c:pt>
                <c:pt idx="941">
                  <c:v>-6.0437304491831148</c:v>
                </c:pt>
                <c:pt idx="942">
                  <c:v>-6.0559377314677043</c:v>
                </c:pt>
                <c:pt idx="943">
                  <c:v>-6.0681450388477032</c:v>
                </c:pt>
                <c:pt idx="944">
                  <c:v>-6.0803523713227294</c:v>
                </c:pt>
                <c:pt idx="945">
                  <c:v>-6.0925597288924012</c:v>
                </c:pt>
                <c:pt idx="946">
                  <c:v>-6.1047671115563373</c:v>
                </c:pt>
                <c:pt idx="947">
                  <c:v>-6.1169745193141551</c:v>
                </c:pt>
                <c:pt idx="948">
                  <c:v>-6.1291819521654718</c:v>
                </c:pt>
                <c:pt idx="949">
                  <c:v>-6.1413894101099062</c:v>
                </c:pt>
                <c:pt idx="950">
                  <c:v>-6.1535968931470766</c:v>
                </c:pt>
                <c:pt idx="951">
                  <c:v>-6.1658044012766009</c:v>
                </c:pt>
                <c:pt idx="952">
                  <c:v>-6.1780119344980973</c:v>
                </c:pt>
                <c:pt idx="953">
                  <c:v>-6.1902194928111829</c:v>
                </c:pt>
                <c:pt idx="954">
                  <c:v>-6.2024270762154767</c:v>
                </c:pt>
                <c:pt idx="955">
                  <c:v>-6.2146346847105969</c:v>
                </c:pt>
                <c:pt idx="956">
                  <c:v>-6.2268423182961605</c:v>
                </c:pt>
                <c:pt idx="957">
                  <c:v>-6.2390499769717866</c:v>
                </c:pt>
                <c:pt idx="958">
                  <c:v>-6.2512576607370924</c:v>
                </c:pt>
                <c:pt idx="959">
                  <c:v>-6.2634653695916969</c:v>
                </c:pt>
                <c:pt idx="960">
                  <c:v>-6.2756731035352171</c:v>
                </c:pt>
                <c:pt idx="961">
                  <c:v>-6.2878808625672722</c:v>
                </c:pt>
                <c:pt idx="962">
                  <c:v>-6.3000886466874793</c:v>
                </c:pt>
                <c:pt idx="963">
                  <c:v>-6.3122964558954564</c:v>
                </c:pt>
                <c:pt idx="964">
                  <c:v>-6.3245042901908226</c:v>
                </c:pt>
                <c:pt idx="965">
                  <c:v>-6.3367121495731951</c:v>
                </c:pt>
                <c:pt idx="966">
                  <c:v>-6.3489200340421927</c:v>
                </c:pt>
                <c:pt idx="967">
                  <c:v>-6.3611279435974328</c:v>
                </c:pt>
                <c:pt idx="968">
                  <c:v>-6.3733358782385334</c:v>
                </c:pt>
                <c:pt idx="969">
                  <c:v>-6.3855438379651135</c:v>
                </c:pt>
                <c:pt idx="970">
                  <c:v>-6.3977518227767902</c:v>
                </c:pt>
                <c:pt idx="971">
                  <c:v>-6.4099598326731826</c:v>
                </c:pt>
                <c:pt idx="972">
                  <c:v>-6.4221678676539078</c:v>
                </c:pt>
                <c:pt idx="973">
                  <c:v>-6.4343759277185839</c:v>
                </c:pt>
                <c:pt idx="974">
                  <c:v>-6.4465840128668299</c:v>
                </c:pt>
                <c:pt idx="975">
                  <c:v>-6.458792123098263</c:v>
                </c:pt>
                <c:pt idx="976">
                  <c:v>-6.4710002584125021</c:v>
                </c:pt>
                <c:pt idx="977">
                  <c:v>-6.4832084188091654</c:v>
                </c:pt>
                <c:pt idx="978">
                  <c:v>-6.49541660428787</c:v>
                </c:pt>
                <c:pt idx="979">
                  <c:v>-6.507624814848235</c:v>
                </c:pt>
                <c:pt idx="980">
                  <c:v>-6.5198330504898774</c:v>
                </c:pt>
                <c:pt idx="981">
                  <c:v>-6.5320413112124163</c:v>
                </c:pt>
                <c:pt idx="982">
                  <c:v>-6.5442495970154697</c:v>
                </c:pt>
                <c:pt idx="983">
                  <c:v>-6.5564579078986558</c:v>
                </c:pt>
                <c:pt idx="984">
                  <c:v>-6.5686662438615926</c:v>
                </c:pt>
                <c:pt idx="985">
                  <c:v>-6.5808746049038982</c:v>
                </c:pt>
                <c:pt idx="986">
                  <c:v>-6.5930829910251907</c:v>
                </c:pt>
                <c:pt idx="987">
                  <c:v>-6.6052914022250881</c:v>
                </c:pt>
                <c:pt idx="988">
                  <c:v>-6.6174998385032087</c:v>
                </c:pt>
                <c:pt idx="989">
                  <c:v>-6.6297082998591703</c:v>
                </c:pt>
                <c:pt idx="990">
                  <c:v>-6.6419167862925912</c:v>
                </c:pt>
                <c:pt idx="991">
                  <c:v>-6.6541252978030903</c:v>
                </c:pt>
                <c:pt idx="992">
                  <c:v>-6.6663338343902847</c:v>
                </c:pt>
                <c:pt idx="993">
                  <c:v>-6.6785423960537935</c:v>
                </c:pt>
                <c:pt idx="994">
                  <c:v>-6.6907509827932339</c:v>
                </c:pt>
                <c:pt idx="995">
                  <c:v>-6.7029595946082248</c:v>
                </c:pt>
                <c:pt idx="996">
                  <c:v>-6.7151682314983843</c:v>
                </c:pt>
                <c:pt idx="997">
                  <c:v>-6.7273768934633305</c:v>
                </c:pt>
                <c:pt idx="998">
                  <c:v>-6.7395855805026814</c:v>
                </c:pt>
                <c:pt idx="999">
                  <c:v>-6.7517942926160552</c:v>
                </c:pt>
                <c:pt idx="1000">
                  <c:v>-6.76400302980307</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Calculs!$K$4:$K$1004</c:f>
              <c:numCache>
                <c:formatCode>0.00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1332.0624213680896</c:v>
                </c:pt>
                <c:pt idx="518">
                  <c:v>1332.6240168242839</c:v>
                </c:pt>
                <c:pt idx="519">
                  <c:v>1333.0868659519065</c:v>
                </c:pt>
                <c:pt idx="520">
                  <c:v>1333.4510867076781</c:v>
                </c:pt>
                <c:pt idx="521">
                  <c:v>1333.7167945205283</c:v>
                </c:pt>
                <c:pt idx="522">
                  <c:v>1333.8841027396825</c:v>
                </c:pt>
                <c:pt idx="523">
                  <c:v>1333.95312309112</c:v>
                </c:pt>
                <c:pt idx="524">
                  <c:v>1333.923966139798</c:v>
                </c:pt>
                <c:pt idx="525">
                  <c:v>1333.7967417547889</c:v>
                </c:pt>
                <c:pt idx="526">
                  <c:v>1333.571559574309</c:v>
                </c:pt>
                <c:pt idx="527">
                  <c:v>1333.2485294675339</c:v>
                </c:pt>
                <c:pt idx="528">
                  <c:v>1332.8277619900948</c:v>
                </c:pt>
                <c:pt idx="529">
                  <c:v>1332.3093688302577</c:v>
                </c:pt>
                <c:pt idx="530">
                  <c:v>1331.6934632429559</c:v>
                </c:pt>
                <c:pt idx="531">
                  <c:v>1330.9801604691145</c:v>
                </c:pt>
                <c:pt idx="532">
                  <c:v>1330.1695781380097</c:v>
                </c:pt>
                <c:pt idx="533">
                  <c:v>1329.2618366507711</c:v>
                </c:pt>
                <c:pt idx="534">
                  <c:v>1328.2570595435129</c:v>
                </c:pt>
                <c:pt idx="535">
                  <c:v>1327.1553738289711</c:v>
                </c:pt>
                <c:pt idx="536">
                  <c:v>1325.9569103159006</c:v>
                </c:pt>
                <c:pt idx="537">
                  <c:v>1324.6618039058471</c:v>
                </c:pt>
                <c:pt idx="538">
                  <c:v>1323.2701938672296</c:v>
                </c:pt>
                <c:pt idx="539">
                  <c:v>1321.7822240869568</c:v>
                </c:pt>
                <c:pt idx="540">
                  <c:v>1320.1980433000415</c:v>
                </c:pt>
                <c:pt idx="541">
                  <c:v>1318.5178052978747</c:v>
                </c:pt>
                <c:pt idx="542">
                  <c:v>1316.7416691159733</c:v>
                </c:pt>
                <c:pt idx="543">
                  <c:v>1314.8697992021316</c:v>
                </c:pt>
                <c:pt idx="544">
                  <c:v>1312.9023655659819</c:v>
                </c:pt>
                <c:pt idx="545">
                  <c:v>1310.8395439110138</c:v>
                </c:pt>
                <c:pt idx="546">
                  <c:v>1308.6815157501248</c:v>
                </c:pt>
                <c:pt idx="547">
                  <c:v>1306.4284685057653</c:v>
                </c:pt>
                <c:pt idx="548">
                  <c:v>1304.0805955957251</c:v>
                </c:pt>
                <c:pt idx="549">
                  <c:v>1301.6380965055725</c:v>
                </c:pt>
                <c:pt idx="550">
                  <c:v>1299.1011768487137</c:v>
                </c:pt>
                <c:pt idx="551">
                  <c:v>1296.4700484149889</c:v>
                </c:pt>
                <c:pt idx="552">
                  <c:v>1293.7449292086712</c:v>
                </c:pt>
                <c:pt idx="553">
                  <c:v>1290.9260434766718</c:v>
                </c:pt>
                <c:pt idx="554">
                  <c:v>1288.0136217277047</c:v>
                </c:pt>
                <c:pt idx="555">
                  <c:v>1285.0079007431059</c:v>
                </c:pt>
                <c:pt idx="556">
                  <c:v>1281.9091235799472</c:v>
                </c:pt>
                <c:pt idx="557">
                  <c:v>1278.7175395670361</c:v>
                </c:pt>
                <c:pt idx="558">
                  <c:v>1275.4334042943424</c:v>
                </c:pt>
                <c:pt idx="559">
                  <c:v>1272.0569795963495</c:v>
                </c:pt>
                <c:pt idx="560">
                  <c:v>1268.5885335297828</c:v>
                </c:pt>
                <c:pt idx="561">
                  <c:v>1265.0283403461333</c:v>
                </c:pt>
                <c:pt idx="562">
                  <c:v>1261.3766804593533</c:v>
                </c:pt>
                <c:pt idx="563">
                  <c:v>1257.6338404090754</c:v>
                </c:pt>
                <c:pt idx="564">
                  <c:v>1253.8001128196686</c:v>
                </c:pt>
                <c:pt idx="565">
                  <c:v>1249.8757963554247</c:v>
                </c:pt>
                <c:pt idx="566">
                  <c:v>1245.8611956721409</c:v>
                </c:pt>
                <c:pt idx="567">
                  <c:v>1241.7566213653417</c:v>
                </c:pt>
                <c:pt idx="568">
                  <c:v>1237.5623899153666</c:v>
                </c:pt>
                <c:pt idx="569">
                  <c:v>1233.2788236295257</c:v>
                </c:pt>
                <c:pt idx="570">
                  <c:v>1228.9062505815189</c:v>
                </c:pt>
                <c:pt idx="571">
                  <c:v>1224.4450045482886</c:v>
                </c:pt>
                <c:pt idx="572">
                  <c:v>1219.8954249444726</c:v>
                </c:pt>
                <c:pt idx="573">
                  <c:v>1215.2578567546038</c:v>
                </c:pt>
                <c:pt idx="574">
                  <c:v>1210.5326504632017</c:v>
                </c:pt>
                <c:pt idx="575">
                  <c:v>1205.7201619828793</c:v>
                </c:pt>
                <c:pt idx="576">
                  <c:v>1200.8207525805947</c:v>
                </c:pt>
                <c:pt idx="577">
                  <c:v>1195.8347888021558</c:v>
                </c:pt>
                <c:pt idx="578">
                  <c:v>1190.7626423950876</c:v>
                </c:pt>
                <c:pt idx="579">
                  <c:v>1185.6046902299636</c:v>
                </c:pt>
                <c:pt idx="580">
                  <c:v>1180.3613142202948</c:v>
                </c:pt>
                <c:pt idx="581">
                  <c:v>1175.0329012410687</c:v>
                </c:pt>
                <c:pt idx="582">
                  <c:v>1169.6198430460206</c:v>
                </c:pt>
                <c:pt idx="583">
                  <c:v>1164.1225361837232</c:v>
                </c:pt>
                <c:pt idx="584">
                  <c:v>1158.5413819125683</c:v>
                </c:pt>
                <c:pt idx="585">
                  <c:v>1152.8767861147155</c:v>
                </c:pt>
                <c:pt idx="586">
                  <c:v>1147.1291592090809</c:v>
                </c:pt>
                <c:pt idx="587">
                  <c:v>1141.298916063432</c:v>
                </c:pt>
                <c:pt idx="588">
                  <c:v>1135.3864759056557</c:v>
                </c:pt>
                <c:pt idx="589">
                  <c:v>1129.3922622342609</c:v>
                </c:pt>
                <c:pt idx="590">
                  <c:v>1123.3167027281793</c:v>
                </c:pt>
                <c:pt idx="591">
                  <c:v>1117.1602291559211</c:v>
                </c:pt>
                <c:pt idx="592">
                  <c:v>1110.9232772841438</c:v>
                </c:pt>
                <c:pt idx="593">
                  <c:v>1104.6062867856895</c:v>
                </c:pt>
                <c:pt idx="594">
                  <c:v>1098.2097011471442</c:v>
                </c:pt>
                <c:pt idx="595">
                  <c:v>1091.7339675759711</c:v>
                </c:pt>
                <c:pt idx="596">
                  <c:v>1085.1795369072693</c:v>
                </c:pt>
                <c:pt idx="597">
                  <c:v>1078.5468635102072</c:v>
                </c:pt>
                <c:pt idx="598">
                  <c:v>1071.8364051941783</c:v>
                </c:pt>
                <c:pt idx="599">
                  <c:v>1065.0486231147265</c:v>
                </c:pt>
                <c:pt idx="600">
                  <c:v>1058.183981679289</c:v>
                </c:pt>
                <c:pt idx="601">
                  <c:v>1051.2429484527968</c:v>
                </c:pt>
                <c:pt idx="602">
                  <c:v>1044.2259940631816</c:v>
                </c:pt>
                <c:pt idx="603">
                  <c:v>1037.1335921068285</c:v>
                </c:pt>
                <c:pt idx="604">
                  <c:v>1029.9662190540171</c:v>
                </c:pt>
                <c:pt idx="605">
                  <c:v>1022.7243541543933</c:v>
                </c:pt>
                <c:pt idx="606">
                  <c:v>1015.4084793425083</c:v>
                </c:pt>
                <c:pt idx="607">
                  <c:v>1008.0190791434674</c:v>
                </c:pt>
                <c:pt idx="608">
                  <c:v>1000.5566405787243</c:v>
                </c:pt>
                <c:pt idx="609">
                  <c:v>993.02165307205871</c:v>
                </c:pt>
                <c:pt idx="610">
                  <c:v>985.41460835577402</c:v>
                </c:pt>
                <c:pt idx="611">
                  <c:v>977.73600037715016</c:v>
                </c:pt>
                <c:pt idx="612">
                  <c:v>969.9863252051864</c:v>
                </c:pt>
                <c:pt idx="613">
                  <c:v>962.16608093766786</c:v>
                </c:pt>
                <c:pt idx="614">
                  <c:v>954.27576760858926</c:v>
                </c:pt>
                <c:pt idx="615">
                  <c:v>946.31588709596758</c:v>
                </c:pt>
                <c:pt idx="616">
                  <c:v>938.28694303007558</c:v>
                </c:pt>
                <c:pt idx="617">
                  <c:v>930.18944070212626</c:v>
                </c:pt>
                <c:pt idx="618">
                  <c:v>922.02388697343918</c:v>
                </c:pt>
                <c:pt idx="619">
                  <c:v>913.79079018511675</c:v>
                </c:pt>
                <c:pt idx="620">
                  <c:v>905.49066006825956</c:v>
                </c:pt>
                <c:pt idx="621">
                  <c:v>897.1240076547474</c:v>
                </c:pt>
                <c:pt idx="622">
                  <c:v>888.69134518861438</c:v>
                </c:pt>
                <c:pt idx="623">
                  <c:v>880.19318603804243</c:v>
                </c:pt>
                <c:pt idx="624">
                  <c:v>871.63004460799971</c:v>
                </c:pt>
                <c:pt idx="625">
                  <c:v>863.00243625354778</c:v>
                </c:pt>
                <c:pt idx="626">
                  <c:v>854.31087719384197</c:v>
                </c:pt>
                <c:pt idx="627">
                  <c:v>845.55588442684689</c:v>
                </c:pt>
                <c:pt idx="628">
                  <c:v>836.73797564479071</c:v>
                </c:pt>
                <c:pt idx="629">
                  <c:v>827.85766915037868</c:v>
                </c:pt>
                <c:pt idx="630">
                  <c:v>818.91548377378717</c:v>
                </c:pt>
                <c:pt idx="631">
                  <c:v>809.91193879045818</c:v>
                </c:pt>
                <c:pt idx="632">
                  <c:v>800.84755383971344</c:v>
                </c:pt>
                <c:pt idx="633">
                  <c:v>791.72284884420719</c:v>
                </c:pt>
                <c:pt idx="634">
                  <c:v>782.53834393023476</c:v>
                </c:pt>
                <c:pt idx="635">
                  <c:v>773.2945593489145</c:v>
                </c:pt>
                <c:pt idx="636">
                  <c:v>763.99201539825981</c:v>
                </c:pt>
                <c:pt idx="637">
                  <c:v>754.63123234615614</c:v>
                </c:pt>
                <c:pt idx="638">
                  <c:v>745.21273035425872</c:v>
                </c:pt>
                <c:pt idx="639">
                  <c:v>735.73702940282465</c:v>
                </c:pt>
                <c:pt idx="640">
                  <c:v>726.20464921649329</c:v>
                </c:pt>
                <c:pt idx="641">
                  <c:v>716.61610919102816</c:v>
                </c:pt>
                <c:pt idx="642">
                  <c:v>706.97192832103156</c:v>
                </c:pt>
                <c:pt idx="643">
                  <c:v>697.27262512864434</c:v>
                </c:pt>
                <c:pt idx="644">
                  <c:v>687.51871759324183</c:v>
                </c:pt>
                <c:pt idx="645">
                  <c:v>677.71072308213456</c:v>
                </c:pt>
                <c:pt idx="646">
                  <c:v>667.84915828228566</c:v>
                </c:pt>
                <c:pt idx="647">
                  <c:v>657.93453913305132</c:v>
                </c:pt>
                <c:pt idx="648">
                  <c:v>647.96738075995484</c:v>
                </c:pt>
                <c:pt idx="649">
                  <c:v>637.94819740949993</c:v>
                </c:pt>
                <c:pt idx="650">
                  <c:v>627.87750238503156</c:v>
                </c:pt>
                <c:pt idx="651">
                  <c:v>617.75580798365002</c:v>
                </c:pt>
                <c:pt idx="652">
                  <c:v>607.58362543418434</c:v>
                </c:pt>
                <c:pt idx="653">
                  <c:v>597.36146483622963</c:v>
                </c:pt>
                <c:pt idx="654">
                  <c:v>587.08983510025371</c:v>
                </c:pt>
                <c:pt idx="655">
                  <c:v>576.76924388877603</c:v>
                </c:pt>
                <c:pt idx="656">
                  <c:v>566.40019755862329</c:v>
                </c:pt>
                <c:pt idx="657">
                  <c:v>555.9832011042638</c:v>
                </c:pt>
                <c:pt idx="658">
                  <c:v>545.51875810222327</c:v>
                </c:pt>
                <c:pt idx="659">
                  <c:v>535.00737065658348</c:v>
                </c:pt>
                <c:pt idx="660">
                  <c:v>524.4495393455652</c:v>
                </c:pt>
                <c:pt idx="661">
                  <c:v>513.8457631691964</c:v>
                </c:pt>
                <c:pt idx="662">
                  <c:v>503.19653949806508</c:v>
                </c:pt>
                <c:pt idx="663">
                  <c:v>492.5023640231571</c:v>
                </c:pt>
                <c:pt idx="664">
                  <c:v>481.76373070677806</c:v>
                </c:pt>
                <c:pt idx="665">
                  <c:v>470.98113173455755</c:v>
                </c:pt>
                <c:pt idx="666">
                  <c:v>460.15505746853455</c:v>
                </c:pt>
                <c:pt idx="667">
                  <c:v>449.28599640132143</c:v>
                </c:pt>
                <c:pt idx="668">
                  <c:v>438.37443511134393</c:v>
                </c:pt>
                <c:pt idx="669">
                  <c:v>427.42085821915396</c:v>
                </c:pt>
                <c:pt idx="670">
                  <c:v>416.42574834481184</c:v>
                </c:pt>
                <c:pt idx="671">
                  <c:v>405.38958606633423</c:v>
                </c:pt>
                <c:pt idx="672">
                  <c:v>394.31284987920259</c:v>
                </c:pt>
                <c:pt idx="673">
                  <c:v>383.19601615692869</c:v>
                </c:pt>
                <c:pt idx="674">
                  <c:v>372.03955911267076</c:v>
                </c:pt>
                <c:pt idx="675">
                  <c:v>360.84395076189588</c:v>
                </c:pt>
                <c:pt idx="676">
                  <c:v>349.60966088608228</c:v>
                </c:pt>
                <c:pt idx="677">
                  <c:v>338.33715699745517</c:v>
                </c:pt>
                <c:pt idx="678">
                  <c:v>327.02690430475013</c:v>
                </c:pt>
                <c:pt idx="679">
                  <c:v>315.67936567999692</c:v>
                </c:pt>
                <c:pt idx="680">
                  <c:v>304.29500162631649</c:v>
                </c:pt>
                <c:pt idx="681">
                  <c:v>292.874270246724</c:v>
                </c:pt>
                <c:pt idx="682">
                  <c:v>281.41762721392996</c:v>
                </c:pt>
                <c:pt idx="683">
                  <c:v>269.92552574113148</c:v>
                </c:pt>
                <c:pt idx="684">
                  <c:v>258.39841655378552</c:v>
                </c:pt>
                <c:pt idx="685">
                  <c:v>246.83674786235528</c:v>
                </c:pt>
                <c:pt idx="686">
                  <c:v>235.24096533602142</c:v>
                </c:pt>
                <c:pt idx="687">
                  <c:v>223.61151207734858</c:v>
                </c:pt>
                <c:pt idx="688">
                  <c:v>211.94882859789848</c:v>
                </c:pt>
                <c:pt idx="689">
                  <c:v>200.25335279477969</c:v>
                </c:pt>
                <c:pt idx="690">
                  <c:v>188.52551992812465</c:v>
                </c:pt>
                <c:pt idx="691">
                  <c:v>176.76576259948428</c:v>
                </c:pt>
                <c:pt idx="692">
                  <c:v>164.97451073112953</c:v>
                </c:pt>
                <c:pt idx="693">
                  <c:v>153.15219154625044</c:v>
                </c:pt>
                <c:pt idx="694">
                  <c:v>141.29922955004173</c:v>
                </c:pt>
                <c:pt idx="695">
                  <c:v>129.41604651166477</c:v>
                </c:pt>
                <c:pt idx="696">
                  <c:v>117.50306144707488</c:v>
                </c:pt>
                <c:pt idx="697">
                  <c:v>105.56069060270363</c:v>
                </c:pt>
                <c:pt idx="698">
                  <c:v>93.589347439984792</c:v>
                </c:pt>
                <c:pt idx="699">
                  <c:v>81.589442620713129</c:v>
                </c:pt>
                <c:pt idx="700">
                  <c:v>69.561383993224666</c:v>
                </c:pt>
                <c:pt idx="701">
                  <c:v>57.50557657938743</c:v>
                </c:pt>
                <c:pt idx="702">
                  <c:v>45.422422562391013</c:v>
                </c:pt>
                <c:pt idx="703">
                  <c:v>33.312321275323747</c:v>
                </c:pt>
                <c:pt idx="704">
                  <c:v>21.175669190525852</c:v>
                </c:pt>
                <c:pt idx="705">
                  <c:v>9.012859909707009</c:v>
                </c:pt>
                <c:pt idx="706">
                  <c:v>-3.1757158451833067</c:v>
                </c:pt>
                <c:pt idx="707">
                  <c:v>-3.1879172194479861</c:v>
                </c:pt>
                <c:pt idx="708">
                  <c:v>-3.2001186188979203</c:v>
                </c:pt>
                <c:pt idx="709">
                  <c:v>-3.2123200435327268</c:v>
                </c:pt>
                <c:pt idx="710">
                  <c:v>-3.2245214933520234</c:v>
                </c:pt>
                <c:pt idx="711">
                  <c:v>-3.2367229683554268</c:v>
                </c:pt>
                <c:pt idx="712">
                  <c:v>-3.2489244685425547</c:v>
                </c:pt>
                <c:pt idx="713">
                  <c:v>-3.2611259939130246</c:v>
                </c:pt>
                <c:pt idx="714">
                  <c:v>-3.2733275444664538</c:v>
                </c:pt>
                <c:pt idx="715">
                  <c:v>-3.2855291202024595</c:v>
                </c:pt>
                <c:pt idx="716">
                  <c:v>-3.2977307211206588</c:v>
                </c:pt>
                <c:pt idx="717">
                  <c:v>-3.3099323472206694</c:v>
                </c:pt>
                <c:pt idx="718">
                  <c:v>-3.322133998502109</c:v>
                </c:pt>
                <c:pt idx="719">
                  <c:v>-3.3343356749645943</c:v>
                </c:pt>
                <c:pt idx="720">
                  <c:v>-3.3465373766077429</c:v>
                </c:pt>
                <c:pt idx="721">
                  <c:v>-3.3587391034311724</c:v>
                </c:pt>
                <c:pt idx="722">
                  <c:v>-3.3709408554345002</c:v>
                </c:pt>
                <c:pt idx="723">
                  <c:v>-3.3831426326173433</c:v>
                </c:pt>
                <c:pt idx="724">
                  <c:v>-3.3953444349793194</c:v>
                </c:pt>
                <c:pt idx="725">
                  <c:v>-3.4075462625200457</c:v>
                </c:pt>
                <c:pt idx="726">
                  <c:v>-3.4197481152391398</c:v>
                </c:pt>
                <c:pt idx="727">
                  <c:v>-3.431949993136219</c:v>
                </c:pt>
                <c:pt idx="728">
                  <c:v>-3.4441518962109008</c:v>
                </c:pt>
                <c:pt idx="729">
                  <c:v>-3.4563538244628025</c:v>
                </c:pt>
                <c:pt idx="730">
                  <c:v>-3.4685557778915412</c:v>
                </c:pt>
                <c:pt idx="731">
                  <c:v>-3.4807577564967347</c:v>
                </c:pt>
                <c:pt idx="732">
                  <c:v>-3.492959760278</c:v>
                </c:pt>
                <c:pt idx="733">
                  <c:v>-3.5051617892349549</c:v>
                </c:pt>
                <c:pt idx="734">
                  <c:v>-3.517363843367217</c:v>
                </c:pt>
                <c:pt idx="735">
                  <c:v>-3.5295659226744034</c:v>
                </c:pt>
                <c:pt idx="736">
                  <c:v>-3.5417680271561314</c:v>
                </c:pt>
                <c:pt idx="737">
                  <c:v>-3.5539701568120186</c:v>
                </c:pt>
                <c:pt idx="738">
                  <c:v>-3.5661723116416826</c:v>
                </c:pt>
                <c:pt idx="739">
                  <c:v>-3.5783744916447406</c:v>
                </c:pt>
                <c:pt idx="740">
                  <c:v>-3.5905766968208099</c:v>
                </c:pt>
                <c:pt idx="741">
                  <c:v>-3.6027789271695081</c:v>
                </c:pt>
                <c:pt idx="742">
                  <c:v>-3.6149811826904528</c:v>
                </c:pt>
                <c:pt idx="743">
                  <c:v>-3.6271834633832611</c:v>
                </c:pt>
                <c:pt idx="744">
                  <c:v>-3.6393857692475509</c:v>
                </c:pt>
                <c:pt idx="745">
                  <c:v>-3.6515881002829391</c:v>
                </c:pt>
                <c:pt idx="746">
                  <c:v>-3.6637904564890436</c:v>
                </c:pt>
                <c:pt idx="747">
                  <c:v>-3.6759928378654814</c:v>
                </c:pt>
                <c:pt idx="748">
                  <c:v>-3.6881952444118702</c:v>
                </c:pt>
                <c:pt idx="749">
                  <c:v>-3.7003976761278277</c:v>
                </c:pt>
                <c:pt idx="750">
                  <c:v>-3.712600133012971</c:v>
                </c:pt>
                <c:pt idx="751">
                  <c:v>-3.7248026150669178</c:v>
                </c:pt>
                <c:pt idx="752">
                  <c:v>-3.7370051222892853</c:v>
                </c:pt>
                <c:pt idx="753">
                  <c:v>-3.7492076546796911</c:v>
                </c:pt>
                <c:pt idx="754">
                  <c:v>-3.7614102122377528</c:v>
                </c:pt>
                <c:pt idx="755">
                  <c:v>-3.7736127949630878</c:v>
                </c:pt>
                <c:pt idx="756">
                  <c:v>-3.7858154028553135</c:v>
                </c:pt>
                <c:pt idx="757">
                  <c:v>-3.7980180359140476</c:v>
                </c:pt>
                <c:pt idx="758">
                  <c:v>-3.8102206941389074</c:v>
                </c:pt>
                <c:pt idx="759">
                  <c:v>-3.8224233775295104</c:v>
                </c:pt>
                <c:pt idx="760">
                  <c:v>-3.8346260860854744</c:v>
                </c:pt>
                <c:pt idx="761">
                  <c:v>-3.8468288198064164</c:v>
                </c:pt>
                <c:pt idx="762">
                  <c:v>-3.8590315786919542</c:v>
                </c:pt>
                <c:pt idx="763">
                  <c:v>-3.871234362741705</c:v>
                </c:pt>
                <c:pt idx="764">
                  <c:v>-3.8834371719552863</c:v>
                </c:pt>
                <c:pt idx="765">
                  <c:v>-3.8956400063323158</c:v>
                </c:pt>
                <c:pt idx="766">
                  <c:v>-3.9078428658724111</c:v>
                </c:pt>
                <c:pt idx="767">
                  <c:v>-3.9200457505751896</c:v>
                </c:pt>
                <c:pt idx="768">
                  <c:v>-3.9322486604402687</c:v>
                </c:pt>
                <c:pt idx="769">
                  <c:v>-3.9444515954672661</c:v>
                </c:pt>
                <c:pt idx="770">
                  <c:v>-3.9566545556557995</c:v>
                </c:pt>
                <c:pt idx="771">
                  <c:v>-3.968857541005486</c:v>
                </c:pt>
                <c:pt idx="772">
                  <c:v>-3.9810605515159434</c:v>
                </c:pt>
                <c:pt idx="773">
                  <c:v>-3.9932635871867892</c:v>
                </c:pt>
                <c:pt idx="774">
                  <c:v>-4.0054666480176406</c:v>
                </c:pt>
                <c:pt idx="775">
                  <c:v>-4.0176697340081153</c:v>
                </c:pt>
                <c:pt idx="776">
                  <c:v>-4.029872845157831</c:v>
                </c:pt>
                <c:pt idx="777">
                  <c:v>-4.0420759814664056</c:v>
                </c:pt>
                <c:pt idx="778">
                  <c:v>-4.0542791429334555</c:v>
                </c:pt>
                <c:pt idx="779">
                  <c:v>-4.0664823295585997</c:v>
                </c:pt>
                <c:pt idx="780">
                  <c:v>-4.0786855413414544</c:v>
                </c:pt>
                <c:pt idx="781">
                  <c:v>-4.0908887782816379</c:v>
                </c:pt>
                <c:pt idx="782">
                  <c:v>-4.1030920403787672</c:v>
                </c:pt>
                <c:pt idx="783">
                  <c:v>-4.1152953276324604</c:v>
                </c:pt>
                <c:pt idx="784">
                  <c:v>-4.1274986400423348</c:v>
                </c:pt>
                <c:pt idx="785">
                  <c:v>-4.1397019776080084</c:v>
                </c:pt>
                <c:pt idx="786">
                  <c:v>-4.1519053403290984</c:v>
                </c:pt>
                <c:pt idx="787">
                  <c:v>-4.164108728205222</c:v>
                </c:pt>
                <c:pt idx="788">
                  <c:v>-4.1763121412359974</c:v>
                </c:pt>
                <c:pt idx="789">
                  <c:v>-4.1885155794210425</c:v>
                </c:pt>
                <c:pt idx="790">
                  <c:v>-4.2007190427599737</c:v>
                </c:pt>
                <c:pt idx="791">
                  <c:v>-4.212922531252409</c:v>
                </c:pt>
                <c:pt idx="792">
                  <c:v>-4.2251260448979666</c:v>
                </c:pt>
                <c:pt idx="793">
                  <c:v>-4.2373295836962637</c:v>
                </c:pt>
                <c:pt idx="794">
                  <c:v>-4.2495331476469174</c:v>
                </c:pt>
                <c:pt idx="795">
                  <c:v>-4.2617367367495458</c:v>
                </c:pt>
                <c:pt idx="796">
                  <c:v>-4.273940351003767</c:v>
                </c:pt>
                <c:pt idx="797">
                  <c:v>-4.2861439904091974</c:v>
                </c:pt>
                <c:pt idx="798">
                  <c:v>-4.2983476549654558</c:v>
                </c:pt>
                <c:pt idx="799">
                  <c:v>-4.3105513446721586</c:v>
                </c:pt>
                <c:pt idx="800">
                  <c:v>-4.3227550595289248</c:v>
                </c:pt>
                <c:pt idx="801">
                  <c:v>-4.3349587995353707</c:v>
                </c:pt>
                <c:pt idx="802">
                  <c:v>-4.3471625646911143</c:v>
                </c:pt>
                <c:pt idx="803">
                  <c:v>-4.3593663549957737</c:v>
                </c:pt>
                <c:pt idx="804">
                  <c:v>-4.3715701704489662</c:v>
                </c:pt>
                <c:pt idx="805">
                  <c:v>-4.3837740110503089</c:v>
                </c:pt>
                <c:pt idx="806">
                  <c:v>-4.39597787679942</c:v>
                </c:pt>
                <c:pt idx="807">
                  <c:v>-4.4081817676959174</c:v>
                </c:pt>
                <c:pt idx="808">
                  <c:v>-4.4203856837394184</c:v>
                </c:pt>
                <c:pt idx="809">
                  <c:v>-4.4325896249295402</c:v>
                </c:pt>
                <c:pt idx="810">
                  <c:v>-4.4447935912659009</c:v>
                </c:pt>
                <c:pt idx="811">
                  <c:v>-4.4569975827481185</c:v>
                </c:pt>
                <c:pt idx="812">
                  <c:v>-4.4692015993758094</c:v>
                </c:pt>
                <c:pt idx="813">
                  <c:v>-4.4814056411485925</c:v>
                </c:pt>
                <c:pt idx="814">
                  <c:v>-4.4936097080660851</c:v>
                </c:pt>
                <c:pt idx="815">
                  <c:v>-4.5058138001279042</c:v>
                </c:pt>
                <c:pt idx="816">
                  <c:v>-4.5180179173336681</c:v>
                </c:pt>
                <c:pt idx="817">
                  <c:v>-4.5302220596829947</c:v>
                </c:pt>
                <c:pt idx="818">
                  <c:v>-4.5424262271755014</c:v>
                </c:pt>
                <c:pt idx="819">
                  <c:v>-4.5546304198108052</c:v>
                </c:pt>
                <c:pt idx="820">
                  <c:v>-4.5668346375885243</c:v>
                </c:pt>
                <c:pt idx="821">
                  <c:v>-4.5790388805082767</c:v>
                </c:pt>
                <c:pt idx="822">
                  <c:v>-4.5912431485696796</c:v>
                </c:pt>
                <c:pt idx="823">
                  <c:v>-4.6034474417723512</c:v>
                </c:pt>
                <c:pt idx="824">
                  <c:v>-4.6156517601159086</c:v>
                </c:pt>
                <c:pt idx="825">
                  <c:v>-4.627856103599969</c:v>
                </c:pt>
                <c:pt idx="826">
                  <c:v>-4.6400604722241514</c:v>
                </c:pt>
                <c:pt idx="827">
                  <c:v>-4.652264865988073</c:v>
                </c:pt>
                <c:pt idx="828">
                  <c:v>-4.6644692848913509</c:v>
                </c:pt>
                <c:pt idx="829">
                  <c:v>-4.6766737289336033</c:v>
                </c:pt>
                <c:pt idx="830">
                  <c:v>-4.6888781981144474</c:v>
                </c:pt>
                <c:pt idx="831">
                  <c:v>-4.7010826924335012</c:v>
                </c:pt>
                <c:pt idx="832">
                  <c:v>-4.7132872118903828</c:v>
                </c:pt>
                <c:pt idx="833">
                  <c:v>-4.7254917564847094</c:v>
                </c:pt>
                <c:pt idx="834">
                  <c:v>-4.7376963262160992</c:v>
                </c:pt>
                <c:pt idx="835">
                  <c:v>-4.7499009210841692</c:v>
                </c:pt>
                <c:pt idx="836">
                  <c:v>-4.7621055410885376</c:v>
                </c:pt>
                <c:pt idx="837">
                  <c:v>-4.7743101862288215</c:v>
                </c:pt>
                <c:pt idx="838">
                  <c:v>-4.7865148565046391</c:v>
                </c:pt>
                <c:pt idx="839">
                  <c:v>-4.7987195519156085</c:v>
                </c:pt>
                <c:pt idx="840">
                  <c:v>-4.8109242724613468</c:v>
                </c:pt>
                <c:pt idx="841">
                  <c:v>-4.8231290181414721</c:v>
                </c:pt>
                <c:pt idx="842">
                  <c:v>-4.8353337889556025</c:v>
                </c:pt>
                <c:pt idx="843">
                  <c:v>-4.8475385849033552</c:v>
                </c:pt>
                <c:pt idx="844">
                  <c:v>-4.8597434059843474</c:v>
                </c:pt>
                <c:pt idx="845">
                  <c:v>-4.8719482521981972</c:v>
                </c:pt>
                <c:pt idx="846">
                  <c:v>-4.8841531235445226</c:v>
                </c:pt>
                <c:pt idx="847">
                  <c:v>-4.8963580200229417</c:v>
                </c:pt>
                <c:pt idx="848">
                  <c:v>-4.9085629416330718</c:v>
                </c:pt>
                <c:pt idx="849">
                  <c:v>-4.9207678883745301</c:v>
                </c:pt>
                <c:pt idx="850">
                  <c:v>-4.9329728602469354</c:v>
                </c:pt>
                <c:pt idx="851">
                  <c:v>-4.945177857249905</c:v>
                </c:pt>
                <c:pt idx="852">
                  <c:v>-4.9573828793830561</c:v>
                </c:pt>
                <c:pt idx="853">
                  <c:v>-4.9695879266460068</c:v>
                </c:pt>
                <c:pt idx="854">
                  <c:v>-4.9817929990383751</c:v>
                </c:pt>
                <c:pt idx="855">
                  <c:v>-4.9939980965597792</c:v>
                </c:pt>
                <c:pt idx="856">
                  <c:v>-5.0062032192098362</c:v>
                </c:pt>
                <c:pt idx="857">
                  <c:v>-5.0184083669881634</c:v>
                </c:pt>
                <c:pt idx="858">
                  <c:v>-5.0306135398943796</c:v>
                </c:pt>
                <c:pt idx="859">
                  <c:v>-5.0428187379281022</c:v>
                </c:pt>
                <c:pt idx="860">
                  <c:v>-5.0550239610889482</c:v>
                </c:pt>
                <c:pt idx="861">
                  <c:v>-5.0672292093765368</c:v>
                </c:pt>
                <c:pt idx="862">
                  <c:v>-5.0794344827904849</c:v>
                </c:pt>
                <c:pt idx="863">
                  <c:v>-5.0916397813304108</c:v>
                </c:pt>
                <c:pt idx="864">
                  <c:v>-5.1038451049959317</c:v>
                </c:pt>
                <c:pt idx="865">
                  <c:v>-5.1160504537866656</c:v>
                </c:pt>
                <c:pt idx="866">
                  <c:v>-5.1282558277022305</c:v>
                </c:pt>
                <c:pt idx="867">
                  <c:v>-5.1404612267422438</c:v>
                </c:pt>
                <c:pt idx="868">
                  <c:v>-5.1526666509063235</c:v>
                </c:pt>
                <c:pt idx="869">
                  <c:v>-5.1648721001940876</c:v>
                </c:pt>
                <c:pt idx="870">
                  <c:v>-5.1770775746051534</c:v>
                </c:pt>
                <c:pt idx="871">
                  <c:v>-5.1892830741391389</c:v>
                </c:pt>
                <c:pt idx="872">
                  <c:v>-5.2014885987956623</c:v>
                </c:pt>
                <c:pt idx="873">
                  <c:v>-5.2136941485743407</c:v>
                </c:pt>
                <c:pt idx="874">
                  <c:v>-5.225899723474793</c:v>
                </c:pt>
                <c:pt idx="875">
                  <c:v>-5.2381053234966366</c:v>
                </c:pt>
                <c:pt idx="876">
                  <c:v>-5.2503109486394886</c:v>
                </c:pt>
                <c:pt idx="877">
                  <c:v>-5.262516598902967</c:v>
                </c:pt>
                <c:pt idx="878">
                  <c:v>-5.2747222742866899</c:v>
                </c:pt>
                <c:pt idx="879">
                  <c:v>-5.2869279747902755</c:v>
                </c:pt>
                <c:pt idx="880">
                  <c:v>-5.2991337004133419</c:v>
                </c:pt>
                <c:pt idx="881">
                  <c:v>-5.3113394511555061</c:v>
                </c:pt>
                <c:pt idx="882">
                  <c:v>-5.3235452270163863</c:v>
                </c:pt>
                <c:pt idx="883">
                  <c:v>-5.3357510279955997</c:v>
                </c:pt>
                <c:pt idx="884">
                  <c:v>-5.3479568540927653</c:v>
                </c:pt>
                <c:pt idx="885">
                  <c:v>-5.3601627053075003</c:v>
                </c:pt>
                <c:pt idx="886">
                  <c:v>-5.3723685816394227</c:v>
                </c:pt>
                <c:pt idx="887">
                  <c:v>-5.3845744830881497</c:v>
                </c:pt>
                <c:pt idx="888">
                  <c:v>-5.3967804096533003</c:v>
                </c:pt>
                <c:pt idx="889">
                  <c:v>-5.4089863613344917</c:v>
                </c:pt>
                <c:pt idx="890">
                  <c:v>-5.4211923381313412</c:v>
                </c:pt>
                <c:pt idx="891">
                  <c:v>-5.4333983400434676</c:v>
                </c:pt>
                <c:pt idx="892">
                  <c:v>-5.4456043670704881</c:v>
                </c:pt>
                <c:pt idx="893">
                  <c:v>-5.4578104192120218</c:v>
                </c:pt>
                <c:pt idx="894">
                  <c:v>-5.470016496467685</c:v>
                </c:pt>
                <c:pt idx="895">
                  <c:v>-5.4822225988370965</c:v>
                </c:pt>
                <c:pt idx="896">
                  <c:v>-5.4944287263198737</c:v>
                </c:pt>
                <c:pt idx="897">
                  <c:v>-5.5066348789156354</c:v>
                </c:pt>
                <c:pt idx="898">
                  <c:v>-5.5188410566239989</c:v>
                </c:pt>
                <c:pt idx="899">
                  <c:v>-5.5310472594445814</c:v>
                </c:pt>
                <c:pt idx="900">
                  <c:v>-5.5432534873770019</c:v>
                </c:pt>
                <c:pt idx="901">
                  <c:v>-5.5554597404208774</c:v>
                </c:pt>
                <c:pt idx="902">
                  <c:v>-5.5676660185758262</c:v>
                </c:pt>
                <c:pt idx="903">
                  <c:v>-5.5798723218414663</c:v>
                </c:pt>
                <c:pt idx="904">
                  <c:v>-5.5920786502174158</c:v>
                </c:pt>
                <c:pt idx="905">
                  <c:v>-5.6042850037032919</c:v>
                </c:pt>
                <c:pt idx="906">
                  <c:v>-5.6164913822987126</c:v>
                </c:pt>
                <c:pt idx="907">
                  <c:v>-5.628697786003297</c:v>
                </c:pt>
                <c:pt idx="908">
                  <c:v>-5.6409042148166613</c:v>
                </c:pt>
                <c:pt idx="909">
                  <c:v>-5.6531106687384245</c:v>
                </c:pt>
                <c:pt idx="910">
                  <c:v>-5.6653171477682047</c:v>
                </c:pt>
                <c:pt idx="911">
                  <c:v>-5.6775236519056191</c:v>
                </c:pt>
                <c:pt idx="912">
                  <c:v>-5.6897301811502858</c:v>
                </c:pt>
                <c:pt idx="913">
                  <c:v>-5.7019367355018229</c:v>
                </c:pt>
                <c:pt idx="914">
                  <c:v>-5.7141433149598484</c:v>
                </c:pt>
                <c:pt idx="915">
                  <c:v>-5.7263499195239804</c:v>
                </c:pt>
                <c:pt idx="916">
                  <c:v>-5.7385565491938362</c:v>
                </c:pt>
                <c:pt idx="917">
                  <c:v>-5.7507632039690346</c:v>
                </c:pt>
                <c:pt idx="918">
                  <c:v>-5.762969883849193</c:v>
                </c:pt>
                <c:pt idx="919">
                  <c:v>-5.7751765888339293</c:v>
                </c:pt>
                <c:pt idx="920">
                  <c:v>-5.7873833189228616</c:v>
                </c:pt>
                <c:pt idx="921">
                  <c:v>-5.7995900741156072</c:v>
                </c:pt>
                <c:pt idx="922">
                  <c:v>-5.8117968544117851</c:v>
                </c:pt>
                <c:pt idx="923">
                  <c:v>-5.8240036598110123</c:v>
                </c:pt>
                <c:pt idx="924">
                  <c:v>-5.836210490312908</c:v>
                </c:pt>
                <c:pt idx="925">
                  <c:v>-5.8484173459170892</c:v>
                </c:pt>
                <c:pt idx="926">
                  <c:v>-5.8606242266231741</c:v>
                </c:pt>
                <c:pt idx="927">
                  <c:v>-5.8728311324307807</c:v>
                </c:pt>
                <c:pt idx="928">
                  <c:v>-5.8850380633395263</c:v>
                </c:pt>
                <c:pt idx="929">
                  <c:v>-5.8972450193490298</c:v>
                </c:pt>
                <c:pt idx="930">
                  <c:v>-5.9094520004589093</c:v>
                </c:pt>
                <c:pt idx="931">
                  <c:v>-5.921659006668782</c:v>
                </c:pt>
                <c:pt idx="932">
                  <c:v>-5.933866037978266</c:v>
                </c:pt>
                <c:pt idx="933">
                  <c:v>-5.9460730943869802</c:v>
                </c:pt>
                <c:pt idx="934">
                  <c:v>-5.9582801758945418</c:v>
                </c:pt>
                <c:pt idx="935">
                  <c:v>-5.970487282500569</c:v>
                </c:pt>
                <c:pt idx="936">
                  <c:v>-5.9826944142046798</c:v>
                </c:pt>
                <c:pt idx="937">
                  <c:v>-5.9949015710064915</c:v>
                </c:pt>
                <c:pt idx="938">
                  <c:v>-6.0071087529056229</c:v>
                </c:pt>
                <c:pt idx="939">
                  <c:v>-6.0193159599016921</c:v>
                </c:pt>
                <c:pt idx="940">
                  <c:v>-6.0315231919943164</c:v>
                </c:pt>
                <c:pt idx="941">
                  <c:v>-6.0437304491831148</c:v>
                </c:pt>
                <c:pt idx="942">
                  <c:v>-6.0559377314677043</c:v>
                </c:pt>
                <c:pt idx="943">
                  <c:v>-6.0681450388477032</c:v>
                </c:pt>
                <c:pt idx="944">
                  <c:v>-6.0803523713227294</c:v>
                </c:pt>
                <c:pt idx="945">
                  <c:v>-6.0925597288924012</c:v>
                </c:pt>
                <c:pt idx="946">
                  <c:v>-6.1047671115563373</c:v>
                </c:pt>
                <c:pt idx="947">
                  <c:v>-6.1169745193141551</c:v>
                </c:pt>
                <c:pt idx="948">
                  <c:v>-6.1291819521654718</c:v>
                </c:pt>
                <c:pt idx="949">
                  <c:v>-6.1413894101099062</c:v>
                </c:pt>
                <c:pt idx="950">
                  <c:v>-6.1535968931470766</c:v>
                </c:pt>
                <c:pt idx="951">
                  <c:v>-6.1658044012766009</c:v>
                </c:pt>
                <c:pt idx="952">
                  <c:v>-6.1780119344980973</c:v>
                </c:pt>
                <c:pt idx="953">
                  <c:v>-6.1902194928111829</c:v>
                </c:pt>
                <c:pt idx="954">
                  <c:v>-6.2024270762154767</c:v>
                </c:pt>
                <c:pt idx="955">
                  <c:v>-6.2146346847105969</c:v>
                </c:pt>
                <c:pt idx="956">
                  <c:v>-6.2268423182961605</c:v>
                </c:pt>
                <c:pt idx="957">
                  <c:v>-6.2390499769717866</c:v>
                </c:pt>
                <c:pt idx="958">
                  <c:v>-6.2512576607370924</c:v>
                </c:pt>
                <c:pt idx="959">
                  <c:v>-6.2634653695916969</c:v>
                </c:pt>
                <c:pt idx="960">
                  <c:v>-6.2756731035352171</c:v>
                </c:pt>
                <c:pt idx="961">
                  <c:v>-6.2878808625672722</c:v>
                </c:pt>
                <c:pt idx="962">
                  <c:v>-6.3000886466874793</c:v>
                </c:pt>
                <c:pt idx="963">
                  <c:v>-6.3122964558954564</c:v>
                </c:pt>
                <c:pt idx="964">
                  <c:v>-6.3245042901908226</c:v>
                </c:pt>
                <c:pt idx="965">
                  <c:v>-6.3367121495731951</c:v>
                </c:pt>
                <c:pt idx="966">
                  <c:v>-6.3489200340421927</c:v>
                </c:pt>
                <c:pt idx="967">
                  <c:v>-6.3611279435974328</c:v>
                </c:pt>
                <c:pt idx="968">
                  <c:v>-6.3733358782385334</c:v>
                </c:pt>
                <c:pt idx="969">
                  <c:v>-6.3855438379651135</c:v>
                </c:pt>
                <c:pt idx="970">
                  <c:v>-6.3977518227767902</c:v>
                </c:pt>
                <c:pt idx="971">
                  <c:v>-6.4099598326731826</c:v>
                </c:pt>
                <c:pt idx="972">
                  <c:v>-6.4221678676539078</c:v>
                </c:pt>
                <c:pt idx="973">
                  <c:v>-6.4343759277185839</c:v>
                </c:pt>
                <c:pt idx="974">
                  <c:v>-6.4465840128668299</c:v>
                </c:pt>
                <c:pt idx="975">
                  <c:v>-6.458792123098263</c:v>
                </c:pt>
                <c:pt idx="976">
                  <c:v>-6.4710002584125021</c:v>
                </c:pt>
                <c:pt idx="977">
                  <c:v>-6.4832084188091654</c:v>
                </c:pt>
                <c:pt idx="978">
                  <c:v>-6.49541660428787</c:v>
                </c:pt>
                <c:pt idx="979">
                  <c:v>-6.507624814848235</c:v>
                </c:pt>
                <c:pt idx="980">
                  <c:v>-6.5198330504898774</c:v>
                </c:pt>
                <c:pt idx="981">
                  <c:v>-6.5320413112124163</c:v>
                </c:pt>
                <c:pt idx="982">
                  <c:v>-6.5442495970154697</c:v>
                </c:pt>
                <c:pt idx="983">
                  <c:v>-6.5564579078986558</c:v>
                </c:pt>
                <c:pt idx="984">
                  <c:v>-6.5686662438615926</c:v>
                </c:pt>
                <c:pt idx="985">
                  <c:v>-6.5808746049038982</c:v>
                </c:pt>
                <c:pt idx="986">
                  <c:v>-6.5930829910251907</c:v>
                </c:pt>
                <c:pt idx="987">
                  <c:v>-6.6052914022250881</c:v>
                </c:pt>
                <c:pt idx="988">
                  <c:v>-6.6174998385032087</c:v>
                </c:pt>
                <c:pt idx="989">
                  <c:v>-6.6297082998591703</c:v>
                </c:pt>
                <c:pt idx="990">
                  <c:v>-6.6419167862925912</c:v>
                </c:pt>
                <c:pt idx="991">
                  <c:v>-6.6541252978030903</c:v>
                </c:pt>
                <c:pt idx="992">
                  <c:v>-6.6663338343902847</c:v>
                </c:pt>
                <c:pt idx="993">
                  <c:v>-6.6785423960537935</c:v>
                </c:pt>
                <c:pt idx="994">
                  <c:v>-6.6907509827932339</c:v>
                </c:pt>
                <c:pt idx="995">
                  <c:v>-6.7029595946082248</c:v>
                </c:pt>
                <c:pt idx="996">
                  <c:v>-6.7151682314983843</c:v>
                </c:pt>
                <c:pt idx="997">
                  <c:v>-6.7273768934633305</c:v>
                </c:pt>
                <c:pt idx="998">
                  <c:v>-6.7395855805026814</c:v>
                </c:pt>
                <c:pt idx="999">
                  <c:v>-6.7517942926160552</c:v>
                </c:pt>
                <c:pt idx="1000">
                  <c:v>-6.76400302980307</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15.6</c:v>
                </c:pt>
                <c:pt idx="1">
                  <c:v>61.022937049678525</c:v>
                </c:pt>
                <c:pt idx="2">
                  <c:v>106.44587409935706</c:v>
                </c:pt>
                <c:pt idx="3">
                  <c:v>105.22294870846419</c:v>
                </c:pt>
                <c:pt idx="4">
                  <c:v>106.44587409935706</c:v>
                </c:pt>
                <c:pt idx="5">
                  <c:v>101.76294870846418</c:v>
                </c:pt>
                <c:pt idx="6">
                  <c:v>106.44587409935706</c:v>
                </c:pt>
              </c:numCache>
            </c:numRef>
          </c:xVal>
          <c:yVal>
            <c:numRef>
              <c:f>Trajecto!$C$132:$C$138</c:f>
              <c:numCache>
                <c:formatCode>0</c:formatCode>
                <c:ptCount val="7"/>
                <c:pt idx="0">
                  <c:v>1331.4019586613949</c:v>
                </c:pt>
                <c:pt idx="1">
                  <c:v>665.70097933069746</c:v>
                </c:pt>
                <c:pt idx="2">
                  <c:v>0</c:v>
                </c:pt>
                <c:pt idx="3">
                  <c:v>61.862518254743492</c:v>
                </c:pt>
                <c:pt idx="4">
                  <c:v>0</c:v>
                </c:pt>
                <c:pt idx="5">
                  <c:v>24.857194368165523</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4.5999999999999996</c:v>
                </c:pt>
                <c:pt idx="1">
                  <c:v>27.002522032444126</c:v>
                </c:pt>
                <c:pt idx="2">
                  <c:v>49.405044064888251</c:v>
                </c:pt>
                <c:pt idx="3">
                  <c:v>47.563395788074516</c:v>
                </c:pt>
                <c:pt idx="4">
                  <c:v>49.405044064888251</c:v>
                </c:pt>
                <c:pt idx="5">
                  <c:v>45.246692341701959</c:v>
                </c:pt>
                <c:pt idx="6">
                  <c:v>49.405044064888251</c:v>
                </c:pt>
              </c:numCache>
            </c:numRef>
          </c:xVal>
          <c:yVal>
            <c:numRef>
              <c:f>Trajecto!$C$149:$C$155</c:f>
              <c:numCache>
                <c:formatCode>0</c:formatCode>
                <c:ptCount val="7"/>
                <c:pt idx="0">
                  <c:v>567.03304099203046</c:v>
                </c:pt>
                <c:pt idx="1">
                  <c:v>283.51652049601523</c:v>
                </c:pt>
                <c:pt idx="2">
                  <c:v>0</c:v>
                </c:pt>
                <c:pt idx="3">
                  <c:v>103.05230120864681</c:v>
                </c:pt>
                <c:pt idx="4">
                  <c:v>0</c:v>
                </c:pt>
                <c:pt idx="5">
                  <c:v>22.051272973202508</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Calculs!$AE$4:$AE$1004</c:f>
              <c:numCache>
                <c:formatCode>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3.9</c:v>
                </c:pt>
              </c:numCache>
            </c:numRef>
          </c:xVal>
          <c:yVal>
            <c:numRef>
              <c:f>Trajecto!$C$158</c:f>
              <c:numCache>
                <c:formatCode>0</c:formatCode>
                <c:ptCount val="1"/>
                <c:pt idx="0">
                  <c:v>665.70097933069746</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25.450000000000049</c:v>
                </c:pt>
              </c:numCache>
            </c:numRef>
          </c:xVal>
          <c:yVal>
            <c:numRef>
              <c:f>Trajecto!$C$159</c:f>
              <c:numCache>
                <c:formatCode>0</c:formatCode>
                <c:ptCount val="1"/>
                <c:pt idx="0">
                  <c:v>666.97656154556</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Calculs!$T$4:$T$1004</c:f>
              <c:numCache>
                <c:formatCode>0.00</c:formatCode>
                <c:ptCount val="1001"/>
                <c:pt idx="0">
                  <c:v>89.839979999999997</c:v>
                </c:pt>
                <c:pt idx="1">
                  <c:v>89.835583598531841</c:v>
                </c:pt>
                <c:pt idx="2">
                  <c:v>89.822394394127386</c:v>
                </c:pt>
                <c:pt idx="3">
                  <c:v>89.800412386786633</c:v>
                </c:pt>
                <c:pt idx="4">
                  <c:v>89.769637576509552</c:v>
                </c:pt>
                <c:pt idx="5">
                  <c:v>89.730069963296188</c:v>
                </c:pt>
                <c:pt idx="6">
                  <c:v>89.686157915535091</c:v>
                </c:pt>
                <c:pt idx="7">
                  <c:v>89.642349801614856</c:v>
                </c:pt>
                <c:pt idx="8">
                  <c:v>89.598645621535468</c:v>
                </c:pt>
                <c:pt idx="9">
                  <c:v>89.555045375296942</c:v>
                </c:pt>
                <c:pt idx="10">
                  <c:v>89.511549062899277</c:v>
                </c:pt>
                <c:pt idx="11">
                  <c:v>89.46815668434246</c:v>
                </c:pt>
                <c:pt idx="12">
                  <c:v>89.424868239626491</c:v>
                </c:pt>
                <c:pt idx="13">
                  <c:v>89.381683728751369</c:v>
                </c:pt>
                <c:pt idx="14">
                  <c:v>89.338603151717123</c:v>
                </c:pt>
                <c:pt idx="15">
                  <c:v>89.295626508523725</c:v>
                </c:pt>
                <c:pt idx="16">
                  <c:v>89.252753799171188</c:v>
                </c:pt>
                <c:pt idx="17">
                  <c:v>89.209985023659485</c:v>
                </c:pt>
                <c:pt idx="18">
                  <c:v>89.167320181988643</c:v>
                </c:pt>
                <c:pt idx="19">
                  <c:v>89.124759274158677</c:v>
                </c:pt>
                <c:pt idx="20">
                  <c:v>89.082302300169545</c:v>
                </c:pt>
                <c:pt idx="21">
                  <c:v>89.039949260021274</c:v>
                </c:pt>
                <c:pt idx="22">
                  <c:v>88.997700153713851</c:v>
                </c:pt>
                <c:pt idx="23">
                  <c:v>88.955554981247275</c:v>
                </c:pt>
                <c:pt idx="24">
                  <c:v>88.913513742621575</c:v>
                </c:pt>
                <c:pt idx="25">
                  <c:v>88.871576437836723</c:v>
                </c:pt>
                <c:pt idx="26">
                  <c:v>88.829743066892718</c:v>
                </c:pt>
                <c:pt idx="27">
                  <c:v>88.788013629789575</c:v>
                </c:pt>
                <c:pt idx="28">
                  <c:v>88.746388126527293</c:v>
                </c:pt>
                <c:pt idx="29">
                  <c:v>88.704866557105859</c:v>
                </c:pt>
                <c:pt idx="30">
                  <c:v>88.663448921525273</c:v>
                </c:pt>
                <c:pt idx="31">
                  <c:v>88.622135219785548</c:v>
                </c:pt>
                <c:pt idx="32">
                  <c:v>88.580925451886671</c:v>
                </c:pt>
                <c:pt idx="33">
                  <c:v>88.53981961782867</c:v>
                </c:pt>
                <c:pt idx="34">
                  <c:v>88.498817717611502</c:v>
                </c:pt>
                <c:pt idx="35">
                  <c:v>88.457919751235195</c:v>
                </c:pt>
                <c:pt idx="36">
                  <c:v>88.417125718699737</c:v>
                </c:pt>
                <c:pt idx="37">
                  <c:v>88.37643562000514</c:v>
                </c:pt>
                <c:pt idx="38">
                  <c:v>88.335849455151404</c:v>
                </c:pt>
                <c:pt idx="39">
                  <c:v>88.295367224138516</c:v>
                </c:pt>
                <c:pt idx="40">
                  <c:v>88.254988926966476</c:v>
                </c:pt>
                <c:pt idx="41">
                  <c:v>88.214714563635297</c:v>
                </c:pt>
                <c:pt idx="42">
                  <c:v>88.174544134144966</c:v>
                </c:pt>
                <c:pt idx="43">
                  <c:v>88.134477638495497</c:v>
                </c:pt>
                <c:pt idx="44">
                  <c:v>88.094515076686889</c:v>
                </c:pt>
                <c:pt idx="45">
                  <c:v>88.054656448719129</c:v>
                </c:pt>
                <c:pt idx="46">
                  <c:v>88.014901754592216</c:v>
                </c:pt>
                <c:pt idx="47">
                  <c:v>87.975250994306165</c:v>
                </c:pt>
                <c:pt idx="48">
                  <c:v>87.935704167860976</c:v>
                </c:pt>
                <c:pt idx="49">
                  <c:v>87.896261275256634</c:v>
                </c:pt>
                <c:pt idx="50">
                  <c:v>87.85692231649314</c:v>
                </c:pt>
                <c:pt idx="51">
                  <c:v>87.817664371423504</c:v>
                </c:pt>
                <c:pt idx="52">
                  <c:v>87.778464519900695</c:v>
                </c:pt>
                <c:pt idx="53">
                  <c:v>87.739322761924726</c:v>
                </c:pt>
                <c:pt idx="54">
                  <c:v>87.700239097495597</c:v>
                </c:pt>
                <c:pt idx="55">
                  <c:v>87.661213526613295</c:v>
                </c:pt>
                <c:pt idx="56">
                  <c:v>87.62224604927782</c:v>
                </c:pt>
                <c:pt idx="57">
                  <c:v>87.583336665489199</c:v>
                </c:pt>
                <c:pt idx="58">
                  <c:v>87.544485375247405</c:v>
                </c:pt>
                <c:pt idx="59">
                  <c:v>87.505692178552451</c:v>
                </c:pt>
                <c:pt idx="60">
                  <c:v>87.466957075404324</c:v>
                </c:pt>
                <c:pt idx="61">
                  <c:v>87.428280065803037</c:v>
                </c:pt>
                <c:pt idx="62">
                  <c:v>87.389661149748591</c:v>
                </c:pt>
                <c:pt idx="63">
                  <c:v>87.351100327240985</c:v>
                </c:pt>
                <c:pt idx="64">
                  <c:v>87.312597598280192</c:v>
                </c:pt>
                <c:pt idx="65">
                  <c:v>87.274152962866239</c:v>
                </c:pt>
                <c:pt idx="66">
                  <c:v>87.235766420999141</c:v>
                </c:pt>
                <c:pt idx="67">
                  <c:v>87.19743797267887</c:v>
                </c:pt>
                <c:pt idx="68">
                  <c:v>87.159167617905439</c:v>
                </c:pt>
                <c:pt idx="69">
                  <c:v>87.12095535667882</c:v>
                </c:pt>
                <c:pt idx="70">
                  <c:v>87.082801188999071</c:v>
                </c:pt>
                <c:pt idx="71">
                  <c:v>87.044705114866147</c:v>
                </c:pt>
                <c:pt idx="72">
                  <c:v>87.00666713428005</c:v>
                </c:pt>
                <c:pt idx="73">
                  <c:v>86.968687247240794</c:v>
                </c:pt>
                <c:pt idx="74">
                  <c:v>86.930765453748364</c:v>
                </c:pt>
                <c:pt idx="75">
                  <c:v>86.892901753802775</c:v>
                </c:pt>
                <c:pt idx="76">
                  <c:v>86.855096147404026</c:v>
                </c:pt>
                <c:pt idx="77">
                  <c:v>86.817348634552104</c:v>
                </c:pt>
                <c:pt idx="78">
                  <c:v>86.779659215247023</c:v>
                </c:pt>
                <c:pt idx="79">
                  <c:v>86.742027889488767</c:v>
                </c:pt>
                <c:pt idx="80">
                  <c:v>86.704454657277367</c:v>
                </c:pt>
                <c:pt idx="81">
                  <c:v>86.666939518612793</c:v>
                </c:pt>
                <c:pt idx="82">
                  <c:v>86.629482473495045</c:v>
                </c:pt>
                <c:pt idx="83">
                  <c:v>86.592083521924138</c:v>
                </c:pt>
                <c:pt idx="84">
                  <c:v>86.554742663900086</c:v>
                </c:pt>
                <c:pt idx="85">
                  <c:v>86.517459899422846</c:v>
                </c:pt>
                <c:pt idx="86">
                  <c:v>86.480235228492461</c:v>
                </c:pt>
                <c:pt idx="87">
                  <c:v>86.443068651108888</c:v>
                </c:pt>
                <c:pt idx="88">
                  <c:v>86.405960167272156</c:v>
                </c:pt>
                <c:pt idx="89">
                  <c:v>86.368909776982278</c:v>
                </c:pt>
                <c:pt idx="90">
                  <c:v>86.331917480239227</c:v>
                </c:pt>
                <c:pt idx="91">
                  <c:v>86.294983277043002</c:v>
                </c:pt>
                <c:pt idx="92">
                  <c:v>86.258107167393618</c:v>
                </c:pt>
                <c:pt idx="93">
                  <c:v>86.221289151291074</c:v>
                </c:pt>
                <c:pt idx="94">
                  <c:v>86.184529228735371</c:v>
                </c:pt>
                <c:pt idx="95">
                  <c:v>86.147827399726495</c:v>
                </c:pt>
                <c:pt idx="96">
                  <c:v>86.111183664264445</c:v>
                </c:pt>
                <c:pt idx="97">
                  <c:v>86.074598022349235</c:v>
                </c:pt>
                <c:pt idx="98">
                  <c:v>86.038070473980866</c:v>
                </c:pt>
                <c:pt idx="99">
                  <c:v>86.001601019159338</c:v>
                </c:pt>
                <c:pt idx="100">
                  <c:v>85.965189657884636</c:v>
                </c:pt>
                <c:pt idx="101">
                  <c:v>85.928846728838835</c:v>
                </c:pt>
                <c:pt idx="102">
                  <c:v>85.892582570703993</c:v>
                </c:pt>
                <c:pt idx="103">
                  <c:v>85.856397183480127</c:v>
                </c:pt>
                <c:pt idx="104">
                  <c:v>85.820290567167206</c:v>
                </c:pt>
                <c:pt idx="105">
                  <c:v>85.784262721765259</c:v>
                </c:pt>
                <c:pt idx="106">
                  <c:v>85.748313647274273</c:v>
                </c:pt>
                <c:pt idx="107">
                  <c:v>85.712443343694247</c:v>
                </c:pt>
                <c:pt idx="108">
                  <c:v>85.676651811025195</c:v>
                </c:pt>
                <c:pt idx="109">
                  <c:v>85.640939049267118</c:v>
                </c:pt>
                <c:pt idx="110">
                  <c:v>85.605305058419987</c:v>
                </c:pt>
                <c:pt idx="111">
                  <c:v>85.56974983848383</c:v>
                </c:pt>
                <c:pt idx="112">
                  <c:v>85.534273389458647</c:v>
                </c:pt>
                <c:pt idx="113">
                  <c:v>85.498875711344411</c:v>
                </c:pt>
                <c:pt idx="114">
                  <c:v>85.463556804141135</c:v>
                </c:pt>
                <c:pt idx="115">
                  <c:v>85.428316667848833</c:v>
                </c:pt>
                <c:pt idx="116">
                  <c:v>85.393155302467491</c:v>
                </c:pt>
                <c:pt idx="117">
                  <c:v>85.35807270799711</c:v>
                </c:pt>
                <c:pt idx="118">
                  <c:v>85.323068884437689</c:v>
                </c:pt>
                <c:pt idx="119">
                  <c:v>85.288143831789242</c:v>
                </c:pt>
                <c:pt idx="120">
                  <c:v>85.253297550051741</c:v>
                </c:pt>
                <c:pt idx="121">
                  <c:v>85.218530039225215</c:v>
                </c:pt>
                <c:pt idx="122">
                  <c:v>85.183841299309648</c:v>
                </c:pt>
                <c:pt idx="123">
                  <c:v>85.149231330305042</c:v>
                </c:pt>
                <c:pt idx="124">
                  <c:v>85.114700132211411</c:v>
                </c:pt>
                <c:pt idx="125">
                  <c:v>85.080247705028725</c:v>
                </c:pt>
                <c:pt idx="126">
                  <c:v>85.045874048757014</c:v>
                </c:pt>
                <c:pt idx="127">
                  <c:v>85.011579163396263</c:v>
                </c:pt>
                <c:pt idx="128">
                  <c:v>84.977363048946472</c:v>
                </c:pt>
                <c:pt idx="129">
                  <c:v>84.943225705407642</c:v>
                </c:pt>
                <c:pt idx="130">
                  <c:v>84.909167132779785</c:v>
                </c:pt>
                <c:pt idx="131">
                  <c:v>84.875187331062889</c:v>
                </c:pt>
                <c:pt idx="132">
                  <c:v>84.841286300256968</c:v>
                </c:pt>
                <c:pt idx="133">
                  <c:v>84.807464040362021</c:v>
                </c:pt>
                <c:pt idx="134">
                  <c:v>84.77372055137802</c:v>
                </c:pt>
                <c:pt idx="135">
                  <c:v>84.740055833304993</c:v>
                </c:pt>
                <c:pt idx="136">
                  <c:v>84.706469886142912</c:v>
                </c:pt>
                <c:pt idx="137">
                  <c:v>84.672962709891806</c:v>
                </c:pt>
                <c:pt idx="138">
                  <c:v>84.63953430455166</c:v>
                </c:pt>
                <c:pt idx="139">
                  <c:v>84.606184670122488</c:v>
                </c:pt>
                <c:pt idx="140">
                  <c:v>84.572913806604262</c:v>
                </c:pt>
                <c:pt idx="141">
                  <c:v>84.539721713997011</c:v>
                </c:pt>
                <c:pt idx="142">
                  <c:v>84.50660839230072</c:v>
                </c:pt>
                <c:pt idx="143">
                  <c:v>84.473573841515389</c:v>
                </c:pt>
                <c:pt idx="144">
                  <c:v>84.440618061641018</c:v>
                </c:pt>
                <c:pt idx="145">
                  <c:v>84.407741052677608</c:v>
                </c:pt>
                <c:pt idx="146">
                  <c:v>84.374942814625172</c:v>
                </c:pt>
                <c:pt idx="147">
                  <c:v>84.342223347483696</c:v>
                </c:pt>
                <c:pt idx="148">
                  <c:v>84.309582651253166</c:v>
                </c:pt>
                <c:pt idx="149">
                  <c:v>84.277020725933625</c:v>
                </c:pt>
                <c:pt idx="150">
                  <c:v>84.244537571525029</c:v>
                </c:pt>
                <c:pt idx="151">
                  <c:v>84.212129741800041</c:v>
                </c:pt>
                <c:pt idx="152">
                  <c:v>84.179793790531335</c:v>
                </c:pt>
                <c:pt idx="153">
                  <c:v>84.147529717718868</c:v>
                </c:pt>
                <c:pt idx="154">
                  <c:v>84.115337523362655</c:v>
                </c:pt>
                <c:pt idx="155">
                  <c:v>84.083217207462695</c:v>
                </c:pt>
                <c:pt idx="156">
                  <c:v>84.051168770019004</c:v>
                </c:pt>
                <c:pt idx="157">
                  <c:v>84.019192211031552</c:v>
                </c:pt>
                <c:pt idx="158">
                  <c:v>83.987287530500353</c:v>
                </c:pt>
                <c:pt idx="159">
                  <c:v>83.955454728425394</c:v>
                </c:pt>
                <c:pt idx="160">
                  <c:v>83.923693804806703</c:v>
                </c:pt>
                <c:pt idx="161">
                  <c:v>83.892004759644266</c:v>
                </c:pt>
                <c:pt idx="162">
                  <c:v>83.860387592938096</c:v>
                </c:pt>
                <c:pt idx="163">
                  <c:v>83.82884230468818</c:v>
                </c:pt>
                <c:pt idx="164">
                  <c:v>83.797368894894504</c:v>
                </c:pt>
                <c:pt idx="165">
                  <c:v>83.765967363557095</c:v>
                </c:pt>
                <c:pt idx="166">
                  <c:v>83.734637710675926</c:v>
                </c:pt>
                <c:pt idx="167">
                  <c:v>83.703379936251025</c:v>
                </c:pt>
                <c:pt idx="168">
                  <c:v>83.672194040282363</c:v>
                </c:pt>
                <c:pt idx="169">
                  <c:v>83.641080022769955</c:v>
                </c:pt>
                <c:pt idx="170">
                  <c:v>83.610037883713801</c:v>
                </c:pt>
                <c:pt idx="171">
                  <c:v>83.5790676231139</c:v>
                </c:pt>
                <c:pt idx="172">
                  <c:v>83.548169240970282</c:v>
                </c:pt>
                <c:pt idx="173">
                  <c:v>83.517342737282902</c:v>
                </c:pt>
                <c:pt idx="174">
                  <c:v>83.486588112051777</c:v>
                </c:pt>
                <c:pt idx="175">
                  <c:v>83.455905365276905</c:v>
                </c:pt>
                <c:pt idx="176">
                  <c:v>83.425294496958273</c:v>
                </c:pt>
                <c:pt idx="177">
                  <c:v>83.394755507095908</c:v>
                </c:pt>
                <c:pt idx="178">
                  <c:v>83.364288395689798</c:v>
                </c:pt>
                <c:pt idx="179">
                  <c:v>83.33389316273994</c:v>
                </c:pt>
                <c:pt idx="180">
                  <c:v>83.303569808246323</c:v>
                </c:pt>
                <c:pt idx="181">
                  <c:v>83.273318332208959</c:v>
                </c:pt>
                <c:pt idx="182">
                  <c:v>83.243138734627877</c:v>
                </c:pt>
                <c:pt idx="183">
                  <c:v>83.213031015503034</c:v>
                </c:pt>
                <c:pt idx="184">
                  <c:v>83.18299517483446</c:v>
                </c:pt>
                <c:pt idx="185">
                  <c:v>83.153031212622125</c:v>
                </c:pt>
                <c:pt idx="186">
                  <c:v>83.123139128866043</c:v>
                </c:pt>
                <c:pt idx="187">
                  <c:v>83.09331892356623</c:v>
                </c:pt>
                <c:pt idx="188">
                  <c:v>83.063570596722656</c:v>
                </c:pt>
                <c:pt idx="189">
                  <c:v>83.033894148335335</c:v>
                </c:pt>
                <c:pt idx="190">
                  <c:v>83.004289578404254</c:v>
                </c:pt>
                <c:pt idx="191">
                  <c:v>82.974756886929441</c:v>
                </c:pt>
                <c:pt idx="192">
                  <c:v>82.945296073910896</c:v>
                </c:pt>
                <c:pt idx="193">
                  <c:v>82.915907139348604</c:v>
                </c:pt>
                <c:pt idx="194">
                  <c:v>82.886590083242567</c:v>
                </c:pt>
                <c:pt idx="195">
                  <c:v>82.857344905592768</c:v>
                </c:pt>
                <c:pt idx="196">
                  <c:v>82.828171606399238</c:v>
                </c:pt>
                <c:pt idx="197">
                  <c:v>82.799070185661947</c:v>
                </c:pt>
                <c:pt idx="198">
                  <c:v>82.770040643380923</c:v>
                </c:pt>
                <c:pt idx="199">
                  <c:v>82.74108297955614</c:v>
                </c:pt>
                <c:pt idx="200">
                  <c:v>82.71219719418761</c:v>
                </c:pt>
                <c:pt idx="201">
                  <c:v>82.683383287275362</c:v>
                </c:pt>
                <c:pt idx="202">
                  <c:v>82.654641258819353</c:v>
                </c:pt>
                <c:pt idx="203">
                  <c:v>82.625971108819598</c:v>
                </c:pt>
                <c:pt idx="204">
                  <c:v>82.597372837276097</c:v>
                </c:pt>
                <c:pt idx="205">
                  <c:v>82.56884644418885</c:v>
                </c:pt>
                <c:pt idx="206">
                  <c:v>82.540391929557856</c:v>
                </c:pt>
                <c:pt idx="207">
                  <c:v>82.512009293383116</c:v>
                </c:pt>
                <c:pt idx="208">
                  <c:v>82.48369853566463</c:v>
                </c:pt>
                <c:pt idx="209">
                  <c:v>82.455459656402397</c:v>
                </c:pt>
                <c:pt idx="210">
                  <c:v>82.427292655596403</c:v>
                </c:pt>
                <c:pt idx="211">
                  <c:v>82.399197533246692</c:v>
                </c:pt>
                <c:pt idx="212">
                  <c:v>82.371174289353235</c:v>
                </c:pt>
                <c:pt idx="213">
                  <c:v>82.343222923916016</c:v>
                </c:pt>
                <c:pt idx="214">
                  <c:v>82.315343436935066</c:v>
                </c:pt>
                <c:pt idx="215">
                  <c:v>82.287535828410356</c:v>
                </c:pt>
                <c:pt idx="216">
                  <c:v>82.259800098341898</c:v>
                </c:pt>
                <c:pt idx="217">
                  <c:v>82.232136246729709</c:v>
                </c:pt>
                <c:pt idx="218">
                  <c:v>82.204544273573759</c:v>
                </c:pt>
                <c:pt idx="219">
                  <c:v>82.177024178874063</c:v>
                </c:pt>
                <c:pt idx="220">
                  <c:v>82.149575962630621</c:v>
                </c:pt>
                <c:pt idx="221">
                  <c:v>82.122199624843446</c:v>
                </c:pt>
                <c:pt idx="222">
                  <c:v>82.094895165512526</c:v>
                </c:pt>
                <c:pt idx="223">
                  <c:v>82.067662584637858</c:v>
                </c:pt>
                <c:pt idx="224">
                  <c:v>82.040501882219445</c:v>
                </c:pt>
                <c:pt idx="225">
                  <c:v>82.013413058257271</c:v>
                </c:pt>
                <c:pt idx="226">
                  <c:v>81.986396112751365</c:v>
                </c:pt>
                <c:pt idx="227">
                  <c:v>81.959451045701712</c:v>
                </c:pt>
                <c:pt idx="228">
                  <c:v>81.932577857108299</c:v>
                </c:pt>
                <c:pt idx="229">
                  <c:v>81.905776546971154</c:v>
                </c:pt>
                <c:pt idx="230">
                  <c:v>81.879047115290248</c:v>
                </c:pt>
                <c:pt idx="231">
                  <c:v>81.852389562065611</c:v>
                </c:pt>
                <c:pt idx="232">
                  <c:v>81.825803887297241</c:v>
                </c:pt>
                <c:pt idx="233">
                  <c:v>81.79929009098511</c:v>
                </c:pt>
                <c:pt idx="234">
                  <c:v>81.772848173129233</c:v>
                </c:pt>
                <c:pt idx="235">
                  <c:v>81.74647813372961</c:v>
                </c:pt>
                <c:pt idx="236">
                  <c:v>81.720179972786241</c:v>
                </c:pt>
                <c:pt idx="237">
                  <c:v>81.693953690299125</c:v>
                </c:pt>
                <c:pt idx="238">
                  <c:v>81.667799286268263</c:v>
                </c:pt>
                <c:pt idx="239">
                  <c:v>81.641716760693654</c:v>
                </c:pt>
                <c:pt idx="240">
                  <c:v>81.6157061135753</c:v>
                </c:pt>
                <c:pt idx="241">
                  <c:v>81.589767344913199</c:v>
                </c:pt>
                <c:pt idx="242">
                  <c:v>81.563900454707365</c:v>
                </c:pt>
                <c:pt idx="243">
                  <c:v>81.538105442957786</c:v>
                </c:pt>
                <c:pt idx="244">
                  <c:v>81.512382309664446</c:v>
                </c:pt>
                <c:pt idx="245">
                  <c:v>81.486731054827374</c:v>
                </c:pt>
                <c:pt idx="246">
                  <c:v>81.461151678446541</c:v>
                </c:pt>
                <c:pt idx="247">
                  <c:v>81.435644180521976</c:v>
                </c:pt>
                <c:pt idx="248">
                  <c:v>81.410208561053651</c:v>
                </c:pt>
                <c:pt idx="249">
                  <c:v>81.384844820041579</c:v>
                </c:pt>
                <c:pt idx="250">
                  <c:v>81.359552957485761</c:v>
                </c:pt>
                <c:pt idx="251">
                  <c:v>81.334347313462956</c:v>
                </c:pt>
                <c:pt idx="252">
                  <c:v>81.309242228049882</c:v>
                </c:pt>
                <c:pt idx="253">
                  <c:v>81.284237701246553</c:v>
                </c:pt>
                <c:pt idx="254">
                  <c:v>81.259333733052955</c:v>
                </c:pt>
                <c:pt idx="255">
                  <c:v>81.234530323469116</c:v>
                </c:pt>
                <c:pt idx="256">
                  <c:v>81.209827472495007</c:v>
                </c:pt>
                <c:pt idx="257">
                  <c:v>81.185225180130644</c:v>
                </c:pt>
                <c:pt idx="258">
                  <c:v>81.160723446376025</c:v>
                </c:pt>
                <c:pt idx="259">
                  <c:v>81.136322271231137</c:v>
                </c:pt>
                <c:pt idx="260">
                  <c:v>81.112021654695994</c:v>
                </c:pt>
                <c:pt idx="261">
                  <c:v>81.087821596770596</c:v>
                </c:pt>
                <c:pt idx="262">
                  <c:v>81.063722097454942</c:v>
                </c:pt>
                <c:pt idx="263">
                  <c:v>81.039723156749019</c:v>
                </c:pt>
                <c:pt idx="264">
                  <c:v>81.015824774652842</c:v>
                </c:pt>
                <c:pt idx="265">
                  <c:v>80.992026951166409</c:v>
                </c:pt>
                <c:pt idx="266">
                  <c:v>80.968329686289721</c:v>
                </c:pt>
                <c:pt idx="267">
                  <c:v>80.944732980022764</c:v>
                </c:pt>
                <c:pt idx="268">
                  <c:v>80.921236832365551</c:v>
                </c:pt>
                <c:pt idx="269">
                  <c:v>80.897841243318069</c:v>
                </c:pt>
                <c:pt idx="270">
                  <c:v>80.874546212880318</c:v>
                </c:pt>
                <c:pt idx="271">
                  <c:v>80.851351741052312</c:v>
                </c:pt>
                <c:pt idx="272">
                  <c:v>80.828257827834051</c:v>
                </c:pt>
                <c:pt idx="273">
                  <c:v>80.80526447322552</c:v>
                </c:pt>
                <c:pt idx="274">
                  <c:v>80.782371677226749</c:v>
                </c:pt>
                <c:pt idx="275">
                  <c:v>80.759579439837708</c:v>
                </c:pt>
                <c:pt idx="276">
                  <c:v>80.736887761058412</c:v>
                </c:pt>
                <c:pt idx="277">
                  <c:v>80.714296640888847</c:v>
                </c:pt>
                <c:pt idx="278">
                  <c:v>80.691806079329027</c:v>
                </c:pt>
                <c:pt idx="279">
                  <c:v>80.669416076378951</c:v>
                </c:pt>
                <c:pt idx="280">
                  <c:v>80.647126632038621</c:v>
                </c:pt>
                <c:pt idx="281">
                  <c:v>80.624937746308021</c:v>
                </c:pt>
                <c:pt idx="282">
                  <c:v>80.60284941918718</c:v>
                </c:pt>
                <c:pt idx="283">
                  <c:v>80.58086165067607</c:v>
                </c:pt>
                <c:pt idx="284">
                  <c:v>80.558974440774691</c:v>
                </c:pt>
                <c:pt idx="285">
                  <c:v>80.53718778948307</c:v>
                </c:pt>
                <c:pt idx="286">
                  <c:v>80.515501696801181</c:v>
                </c:pt>
                <c:pt idx="287">
                  <c:v>80.493916162729036</c:v>
                </c:pt>
                <c:pt idx="288">
                  <c:v>80.472431187266622</c:v>
                </c:pt>
                <c:pt idx="289">
                  <c:v>80.451046770413967</c:v>
                </c:pt>
                <c:pt idx="290">
                  <c:v>80.429762912171043</c:v>
                </c:pt>
                <c:pt idx="291">
                  <c:v>80.408579612537864</c:v>
                </c:pt>
                <c:pt idx="292">
                  <c:v>80.387496871514415</c:v>
                </c:pt>
                <c:pt idx="293">
                  <c:v>80.366514689100725</c:v>
                </c:pt>
                <c:pt idx="294">
                  <c:v>80.345633065296767</c:v>
                </c:pt>
                <c:pt idx="295">
                  <c:v>80.324852000102553</c:v>
                </c:pt>
                <c:pt idx="296">
                  <c:v>80.304171493518069</c:v>
                </c:pt>
                <c:pt idx="297">
                  <c:v>80.283591545543345</c:v>
                </c:pt>
                <c:pt idx="298">
                  <c:v>80.263267366206421</c:v>
                </c:pt>
                <c:pt idx="299">
                  <c:v>80.243354165535393</c:v>
                </c:pt>
                <c:pt idx="300">
                  <c:v>80.223851943530263</c:v>
                </c:pt>
                <c:pt idx="301">
                  <c:v>80.204760700191031</c:v>
                </c:pt>
                <c:pt idx="302">
                  <c:v>80.186080435517695</c:v>
                </c:pt>
                <c:pt idx="303">
                  <c:v>80.167811149510257</c:v>
                </c:pt>
                <c:pt idx="304">
                  <c:v>80.149952842168702</c:v>
                </c:pt>
                <c:pt idx="305">
                  <c:v>80.132505513493058</c:v>
                </c:pt>
                <c:pt idx="306">
                  <c:v>80.115469163483311</c:v>
                </c:pt>
                <c:pt idx="307">
                  <c:v>80.098843792139462</c:v>
                </c:pt>
                <c:pt idx="308">
                  <c:v>80.082629399461496</c:v>
                </c:pt>
                <c:pt idx="309">
                  <c:v>80.066825985449441</c:v>
                </c:pt>
                <c:pt idx="310">
                  <c:v>80.051433550103283</c:v>
                </c:pt>
                <c:pt idx="311">
                  <c:v>80.036452093423023</c:v>
                </c:pt>
                <c:pt idx="312">
                  <c:v>80.021881615408645</c:v>
                </c:pt>
                <c:pt idx="313">
                  <c:v>80.007722116060165</c:v>
                </c:pt>
                <c:pt idx="314">
                  <c:v>79.993973595377597</c:v>
                </c:pt>
                <c:pt idx="315">
                  <c:v>79.980636053360925</c:v>
                </c:pt>
                <c:pt idx="316">
                  <c:v>79.967709490010137</c:v>
                </c:pt>
                <c:pt idx="317">
                  <c:v>79.955193905325245</c:v>
                </c:pt>
                <c:pt idx="318">
                  <c:v>79.943089299306251</c:v>
                </c:pt>
                <c:pt idx="319">
                  <c:v>79.931395671953169</c:v>
                </c:pt>
                <c:pt idx="320">
                  <c:v>79.920113023265969</c:v>
                </c:pt>
                <c:pt idx="321">
                  <c:v>79.909179912568334</c:v>
                </c:pt>
                <c:pt idx="322">
                  <c:v>79.898534899183957</c:v>
                </c:pt>
                <c:pt idx="323">
                  <c:v>79.888177983112811</c:v>
                </c:pt>
                <c:pt idx="324">
                  <c:v>79.878109164354925</c:v>
                </c:pt>
                <c:pt idx="325">
                  <c:v>79.868328442910283</c:v>
                </c:pt>
                <c:pt idx="326">
                  <c:v>79.858835818778871</c:v>
                </c:pt>
                <c:pt idx="327">
                  <c:v>79.849631291960733</c:v>
                </c:pt>
                <c:pt idx="328">
                  <c:v>79.84071486245584</c:v>
                </c:pt>
                <c:pt idx="329">
                  <c:v>79.832086530264206</c:v>
                </c:pt>
                <c:pt idx="330">
                  <c:v>79.823746295385803</c:v>
                </c:pt>
                <c:pt idx="331">
                  <c:v>79.815694157820644</c:v>
                </c:pt>
                <c:pt idx="332">
                  <c:v>79.807930117568731</c:v>
                </c:pt>
                <c:pt idx="333">
                  <c:v>79.800454174630076</c:v>
                </c:pt>
                <c:pt idx="334">
                  <c:v>79.793266329004652</c:v>
                </c:pt>
                <c:pt idx="335">
                  <c:v>79.786366580692473</c:v>
                </c:pt>
                <c:pt idx="336">
                  <c:v>79.779754929693553</c:v>
                </c:pt>
                <c:pt idx="337">
                  <c:v>79.773431376007863</c:v>
                </c:pt>
                <c:pt idx="338">
                  <c:v>79.767395919635433</c:v>
                </c:pt>
                <c:pt idx="339">
                  <c:v>79.761648560576234</c:v>
                </c:pt>
                <c:pt idx="340">
                  <c:v>79.756189298830293</c:v>
                </c:pt>
                <c:pt idx="341">
                  <c:v>79.751018134397597</c:v>
                </c:pt>
                <c:pt idx="342">
                  <c:v>79.746135067278146</c:v>
                </c:pt>
                <c:pt idx="343">
                  <c:v>79.741540097471926</c:v>
                </c:pt>
                <c:pt idx="344">
                  <c:v>79.737233224978965</c:v>
                </c:pt>
                <c:pt idx="345">
                  <c:v>79.733214449799249</c:v>
                </c:pt>
                <c:pt idx="346">
                  <c:v>79.729483771932777</c:v>
                </c:pt>
                <c:pt idx="347">
                  <c:v>79.726041191379551</c:v>
                </c:pt>
                <c:pt idx="348">
                  <c:v>79.72288009831199</c:v>
                </c:pt>
                <c:pt idx="349">
                  <c:v>79.719993882902457</c:v>
                </c:pt>
                <c:pt idx="350">
                  <c:v>79.717382545150997</c:v>
                </c:pt>
                <c:pt idx="351">
                  <c:v>79.715046085057566</c:v>
                </c:pt>
                <c:pt idx="352">
                  <c:v>79.712984502622206</c:v>
                </c:pt>
                <c:pt idx="353">
                  <c:v>79.711197797844875</c:v>
                </c:pt>
                <c:pt idx="354">
                  <c:v>79.709685970725616</c:v>
                </c:pt>
                <c:pt idx="355">
                  <c:v>79.708449021264386</c:v>
                </c:pt>
                <c:pt idx="356">
                  <c:v>79.707486949461213</c:v>
                </c:pt>
                <c:pt idx="357">
                  <c:v>79.706799755316084</c:v>
                </c:pt>
                <c:pt idx="358">
                  <c:v>79.706387438829012</c:v>
                </c:pt>
                <c:pt idx="359">
                  <c:v>79.706249999999983</c:v>
                </c:pt>
                <c:pt idx="360">
                  <c:v>79.706249999999983</c:v>
                </c:pt>
                <c:pt idx="361">
                  <c:v>79.706249999999983</c:v>
                </c:pt>
                <c:pt idx="362">
                  <c:v>79.706249999999983</c:v>
                </c:pt>
                <c:pt idx="363">
                  <c:v>79.706249999999983</c:v>
                </c:pt>
                <c:pt idx="364">
                  <c:v>79.706249999999983</c:v>
                </c:pt>
                <c:pt idx="365">
                  <c:v>79.706249999999983</c:v>
                </c:pt>
                <c:pt idx="366">
                  <c:v>79.706249999999983</c:v>
                </c:pt>
                <c:pt idx="367">
                  <c:v>79.706249999999983</c:v>
                </c:pt>
                <c:pt idx="368">
                  <c:v>79.706249999999983</c:v>
                </c:pt>
                <c:pt idx="369">
                  <c:v>79.706249999999983</c:v>
                </c:pt>
                <c:pt idx="370">
                  <c:v>79.706249999999983</c:v>
                </c:pt>
                <c:pt idx="371">
                  <c:v>79.706249999999983</c:v>
                </c:pt>
                <c:pt idx="372">
                  <c:v>79.706249999999983</c:v>
                </c:pt>
                <c:pt idx="373">
                  <c:v>79.706249999999983</c:v>
                </c:pt>
                <c:pt idx="374">
                  <c:v>79.706249999999983</c:v>
                </c:pt>
                <c:pt idx="375">
                  <c:v>79.706249999999983</c:v>
                </c:pt>
                <c:pt idx="376">
                  <c:v>79.706249999999983</c:v>
                </c:pt>
                <c:pt idx="377">
                  <c:v>79.706249999999983</c:v>
                </c:pt>
                <c:pt idx="378">
                  <c:v>79.706249999999983</c:v>
                </c:pt>
                <c:pt idx="379">
                  <c:v>79.706249999999983</c:v>
                </c:pt>
                <c:pt idx="380">
                  <c:v>79.706249999999983</c:v>
                </c:pt>
                <c:pt idx="381">
                  <c:v>79.706249999999983</c:v>
                </c:pt>
                <c:pt idx="382">
                  <c:v>79.706249999999983</c:v>
                </c:pt>
                <c:pt idx="383">
                  <c:v>79.706249999999983</c:v>
                </c:pt>
                <c:pt idx="384">
                  <c:v>79.706249999999983</c:v>
                </c:pt>
                <c:pt idx="385">
                  <c:v>79.706249999999983</c:v>
                </c:pt>
                <c:pt idx="386">
                  <c:v>79.706249999999983</c:v>
                </c:pt>
                <c:pt idx="387">
                  <c:v>79.706249999999983</c:v>
                </c:pt>
                <c:pt idx="388">
                  <c:v>79.706249999999983</c:v>
                </c:pt>
                <c:pt idx="389">
                  <c:v>79.706249999999983</c:v>
                </c:pt>
                <c:pt idx="390">
                  <c:v>79.706249999999983</c:v>
                </c:pt>
                <c:pt idx="391">
                  <c:v>79.706249999999983</c:v>
                </c:pt>
                <c:pt idx="392">
                  <c:v>79.706249999999983</c:v>
                </c:pt>
                <c:pt idx="393">
                  <c:v>79.706249999999983</c:v>
                </c:pt>
                <c:pt idx="394">
                  <c:v>79.706249999999983</c:v>
                </c:pt>
                <c:pt idx="395">
                  <c:v>79.706249999999983</c:v>
                </c:pt>
                <c:pt idx="396">
                  <c:v>79.706249999999983</c:v>
                </c:pt>
                <c:pt idx="397">
                  <c:v>79.706249999999983</c:v>
                </c:pt>
                <c:pt idx="398">
                  <c:v>79.706249999999983</c:v>
                </c:pt>
                <c:pt idx="399">
                  <c:v>79.706249999999983</c:v>
                </c:pt>
                <c:pt idx="400">
                  <c:v>79.706249999999983</c:v>
                </c:pt>
                <c:pt idx="401">
                  <c:v>79.706249999999983</c:v>
                </c:pt>
                <c:pt idx="402">
                  <c:v>79.706249999999983</c:v>
                </c:pt>
                <c:pt idx="403">
                  <c:v>79.706249999999983</c:v>
                </c:pt>
                <c:pt idx="404">
                  <c:v>79.706249999999983</c:v>
                </c:pt>
                <c:pt idx="405">
                  <c:v>79.706249999999983</c:v>
                </c:pt>
                <c:pt idx="406">
                  <c:v>79.706249999999983</c:v>
                </c:pt>
                <c:pt idx="407">
                  <c:v>79.706249999999983</c:v>
                </c:pt>
                <c:pt idx="408">
                  <c:v>79.706249999999983</c:v>
                </c:pt>
                <c:pt idx="409">
                  <c:v>79.706249999999983</c:v>
                </c:pt>
                <c:pt idx="410">
                  <c:v>79.706249999999983</c:v>
                </c:pt>
                <c:pt idx="411">
                  <c:v>79.706249999999983</c:v>
                </c:pt>
                <c:pt idx="412">
                  <c:v>79.706249999999983</c:v>
                </c:pt>
                <c:pt idx="413">
                  <c:v>79.706249999999983</c:v>
                </c:pt>
                <c:pt idx="414">
                  <c:v>79.706249999999983</c:v>
                </c:pt>
                <c:pt idx="415">
                  <c:v>79.706249999999983</c:v>
                </c:pt>
                <c:pt idx="416">
                  <c:v>79.706249999999983</c:v>
                </c:pt>
                <c:pt idx="417">
                  <c:v>79.706249999999983</c:v>
                </c:pt>
                <c:pt idx="418">
                  <c:v>79.706249999999983</c:v>
                </c:pt>
                <c:pt idx="419">
                  <c:v>79.706249999999983</c:v>
                </c:pt>
                <c:pt idx="420">
                  <c:v>79.706249999999983</c:v>
                </c:pt>
                <c:pt idx="421">
                  <c:v>79.706249999999983</c:v>
                </c:pt>
                <c:pt idx="422">
                  <c:v>79.706249999999983</c:v>
                </c:pt>
                <c:pt idx="423">
                  <c:v>79.706249999999983</c:v>
                </c:pt>
                <c:pt idx="424">
                  <c:v>79.706249999999983</c:v>
                </c:pt>
                <c:pt idx="425">
                  <c:v>79.706249999999983</c:v>
                </c:pt>
                <c:pt idx="426">
                  <c:v>79.706249999999983</c:v>
                </c:pt>
                <c:pt idx="427">
                  <c:v>79.706249999999983</c:v>
                </c:pt>
                <c:pt idx="428">
                  <c:v>79.706249999999983</c:v>
                </c:pt>
                <c:pt idx="429">
                  <c:v>79.706249999999983</c:v>
                </c:pt>
                <c:pt idx="430">
                  <c:v>79.706249999999983</c:v>
                </c:pt>
                <c:pt idx="431">
                  <c:v>79.706249999999983</c:v>
                </c:pt>
                <c:pt idx="432">
                  <c:v>79.706249999999983</c:v>
                </c:pt>
                <c:pt idx="433">
                  <c:v>79.706249999999983</c:v>
                </c:pt>
                <c:pt idx="434">
                  <c:v>79.706249999999983</c:v>
                </c:pt>
                <c:pt idx="435">
                  <c:v>79.706249999999983</c:v>
                </c:pt>
                <c:pt idx="436">
                  <c:v>79.706249999999983</c:v>
                </c:pt>
                <c:pt idx="437">
                  <c:v>79.706249999999983</c:v>
                </c:pt>
                <c:pt idx="438">
                  <c:v>79.706249999999983</c:v>
                </c:pt>
                <c:pt idx="439">
                  <c:v>79.706249999999983</c:v>
                </c:pt>
                <c:pt idx="440">
                  <c:v>79.706249999999983</c:v>
                </c:pt>
                <c:pt idx="441">
                  <c:v>79.706249999999983</c:v>
                </c:pt>
                <c:pt idx="442">
                  <c:v>79.706249999999983</c:v>
                </c:pt>
                <c:pt idx="443">
                  <c:v>79.706249999999983</c:v>
                </c:pt>
                <c:pt idx="444">
                  <c:v>79.706249999999983</c:v>
                </c:pt>
                <c:pt idx="445">
                  <c:v>79.706249999999983</c:v>
                </c:pt>
                <c:pt idx="446">
                  <c:v>79.706249999999983</c:v>
                </c:pt>
                <c:pt idx="447">
                  <c:v>79.706249999999983</c:v>
                </c:pt>
                <c:pt idx="448">
                  <c:v>79.706249999999983</c:v>
                </c:pt>
                <c:pt idx="449">
                  <c:v>79.706249999999983</c:v>
                </c:pt>
                <c:pt idx="450">
                  <c:v>79.706249999999983</c:v>
                </c:pt>
                <c:pt idx="451">
                  <c:v>79.706249999999983</c:v>
                </c:pt>
                <c:pt idx="452">
                  <c:v>79.706249999999983</c:v>
                </c:pt>
                <c:pt idx="453">
                  <c:v>79.706249999999983</c:v>
                </c:pt>
                <c:pt idx="454">
                  <c:v>79.706249999999983</c:v>
                </c:pt>
                <c:pt idx="455">
                  <c:v>79.706249999999983</c:v>
                </c:pt>
                <c:pt idx="456">
                  <c:v>79.706249999999983</c:v>
                </c:pt>
                <c:pt idx="457">
                  <c:v>79.706249999999983</c:v>
                </c:pt>
                <c:pt idx="458">
                  <c:v>79.706249999999983</c:v>
                </c:pt>
                <c:pt idx="459">
                  <c:v>79.706249999999983</c:v>
                </c:pt>
                <c:pt idx="460">
                  <c:v>79.706249999999983</c:v>
                </c:pt>
                <c:pt idx="461">
                  <c:v>79.706249999999983</c:v>
                </c:pt>
                <c:pt idx="462">
                  <c:v>79.706249999999983</c:v>
                </c:pt>
                <c:pt idx="463">
                  <c:v>79.706249999999983</c:v>
                </c:pt>
                <c:pt idx="464">
                  <c:v>79.706249999999983</c:v>
                </c:pt>
                <c:pt idx="465">
                  <c:v>79.706249999999983</c:v>
                </c:pt>
                <c:pt idx="466">
                  <c:v>79.706249999999983</c:v>
                </c:pt>
                <c:pt idx="467">
                  <c:v>79.706249999999983</c:v>
                </c:pt>
                <c:pt idx="468">
                  <c:v>79.706249999999983</c:v>
                </c:pt>
                <c:pt idx="469">
                  <c:v>79.706249999999983</c:v>
                </c:pt>
                <c:pt idx="470">
                  <c:v>79.706249999999983</c:v>
                </c:pt>
                <c:pt idx="471">
                  <c:v>79.706249999999983</c:v>
                </c:pt>
                <c:pt idx="472">
                  <c:v>79.706249999999983</c:v>
                </c:pt>
                <c:pt idx="473">
                  <c:v>79.706249999999983</c:v>
                </c:pt>
                <c:pt idx="474">
                  <c:v>79.706249999999983</c:v>
                </c:pt>
                <c:pt idx="475">
                  <c:v>79.706249999999983</c:v>
                </c:pt>
                <c:pt idx="476">
                  <c:v>79.706249999999983</c:v>
                </c:pt>
                <c:pt idx="477">
                  <c:v>79.706249999999983</c:v>
                </c:pt>
                <c:pt idx="478">
                  <c:v>79.706249999999983</c:v>
                </c:pt>
                <c:pt idx="479">
                  <c:v>79.706249999999983</c:v>
                </c:pt>
                <c:pt idx="480">
                  <c:v>79.706249999999983</c:v>
                </c:pt>
                <c:pt idx="481">
                  <c:v>79.706249999999983</c:v>
                </c:pt>
                <c:pt idx="482">
                  <c:v>79.706249999999983</c:v>
                </c:pt>
                <c:pt idx="483">
                  <c:v>79.706249999999983</c:v>
                </c:pt>
                <c:pt idx="484">
                  <c:v>79.706249999999983</c:v>
                </c:pt>
                <c:pt idx="485">
                  <c:v>79.706249999999983</c:v>
                </c:pt>
                <c:pt idx="486">
                  <c:v>79.706249999999983</c:v>
                </c:pt>
                <c:pt idx="487">
                  <c:v>79.706249999999983</c:v>
                </c:pt>
                <c:pt idx="488">
                  <c:v>79.706249999999983</c:v>
                </c:pt>
                <c:pt idx="489">
                  <c:v>79.706249999999983</c:v>
                </c:pt>
                <c:pt idx="490">
                  <c:v>79.706249999999983</c:v>
                </c:pt>
                <c:pt idx="491">
                  <c:v>79.706249999999983</c:v>
                </c:pt>
                <c:pt idx="492">
                  <c:v>79.706249999999983</c:v>
                </c:pt>
                <c:pt idx="493">
                  <c:v>79.706249999999983</c:v>
                </c:pt>
                <c:pt idx="494">
                  <c:v>79.706249999999983</c:v>
                </c:pt>
                <c:pt idx="495">
                  <c:v>79.706249999999983</c:v>
                </c:pt>
                <c:pt idx="496">
                  <c:v>79.706249999999983</c:v>
                </c:pt>
                <c:pt idx="497">
                  <c:v>79.706249999999983</c:v>
                </c:pt>
                <c:pt idx="498">
                  <c:v>79.706249999999983</c:v>
                </c:pt>
                <c:pt idx="499">
                  <c:v>79.706249999999983</c:v>
                </c:pt>
                <c:pt idx="500">
                  <c:v>79.706249999999983</c:v>
                </c:pt>
                <c:pt idx="501">
                  <c:v>79.706249999999983</c:v>
                </c:pt>
                <c:pt idx="502">
                  <c:v>79.706249999999983</c:v>
                </c:pt>
                <c:pt idx="503">
                  <c:v>79.706249999999983</c:v>
                </c:pt>
                <c:pt idx="504">
                  <c:v>79.706249999999983</c:v>
                </c:pt>
                <c:pt idx="505">
                  <c:v>79.706249999999983</c:v>
                </c:pt>
                <c:pt idx="506">
                  <c:v>79.706249999999983</c:v>
                </c:pt>
                <c:pt idx="507">
                  <c:v>79.706249999999983</c:v>
                </c:pt>
                <c:pt idx="508">
                  <c:v>79.706249999999983</c:v>
                </c:pt>
                <c:pt idx="509">
                  <c:v>79.706249999999983</c:v>
                </c:pt>
                <c:pt idx="510">
                  <c:v>79.706249999999983</c:v>
                </c:pt>
                <c:pt idx="511">
                  <c:v>79.706249999999983</c:v>
                </c:pt>
                <c:pt idx="512">
                  <c:v>79.706249999999983</c:v>
                </c:pt>
                <c:pt idx="513">
                  <c:v>79.706249999999983</c:v>
                </c:pt>
                <c:pt idx="514">
                  <c:v>79.706249999999983</c:v>
                </c:pt>
                <c:pt idx="515">
                  <c:v>79.706249999999983</c:v>
                </c:pt>
                <c:pt idx="516">
                  <c:v>79.706249999999983</c:v>
                </c:pt>
                <c:pt idx="517">
                  <c:v>79.706249999999983</c:v>
                </c:pt>
                <c:pt idx="518">
                  <c:v>79.706249999999983</c:v>
                </c:pt>
                <c:pt idx="519">
                  <c:v>79.706249999999983</c:v>
                </c:pt>
                <c:pt idx="520">
                  <c:v>79.706249999999983</c:v>
                </c:pt>
                <c:pt idx="521">
                  <c:v>79.706249999999983</c:v>
                </c:pt>
                <c:pt idx="522">
                  <c:v>79.706249999999983</c:v>
                </c:pt>
                <c:pt idx="523">
                  <c:v>79.706249999999983</c:v>
                </c:pt>
                <c:pt idx="524">
                  <c:v>79.706249999999983</c:v>
                </c:pt>
                <c:pt idx="525">
                  <c:v>79.706249999999983</c:v>
                </c:pt>
                <c:pt idx="526">
                  <c:v>79.706249999999983</c:v>
                </c:pt>
                <c:pt idx="527">
                  <c:v>79.706249999999983</c:v>
                </c:pt>
                <c:pt idx="528">
                  <c:v>79.706249999999983</c:v>
                </c:pt>
                <c:pt idx="529">
                  <c:v>79.706249999999983</c:v>
                </c:pt>
                <c:pt idx="530">
                  <c:v>79.706249999999983</c:v>
                </c:pt>
                <c:pt idx="531">
                  <c:v>79.706249999999983</c:v>
                </c:pt>
                <c:pt idx="532">
                  <c:v>79.706249999999983</c:v>
                </c:pt>
                <c:pt idx="533">
                  <c:v>79.706249999999983</c:v>
                </c:pt>
                <c:pt idx="534">
                  <c:v>79.706249999999983</c:v>
                </c:pt>
                <c:pt idx="535">
                  <c:v>79.706249999999983</c:v>
                </c:pt>
                <c:pt idx="536">
                  <c:v>79.706249999999983</c:v>
                </c:pt>
                <c:pt idx="537">
                  <c:v>79.706249999999983</c:v>
                </c:pt>
                <c:pt idx="538">
                  <c:v>79.706249999999983</c:v>
                </c:pt>
                <c:pt idx="539">
                  <c:v>79.706249999999983</c:v>
                </c:pt>
                <c:pt idx="540">
                  <c:v>79.706249999999983</c:v>
                </c:pt>
                <c:pt idx="541">
                  <c:v>79.706249999999983</c:v>
                </c:pt>
                <c:pt idx="542">
                  <c:v>79.706249999999983</c:v>
                </c:pt>
                <c:pt idx="543">
                  <c:v>79.706249999999983</c:v>
                </c:pt>
                <c:pt idx="544">
                  <c:v>79.706249999999983</c:v>
                </c:pt>
                <c:pt idx="545">
                  <c:v>79.706249999999983</c:v>
                </c:pt>
                <c:pt idx="546">
                  <c:v>79.706249999999983</c:v>
                </c:pt>
                <c:pt idx="547">
                  <c:v>79.706249999999983</c:v>
                </c:pt>
                <c:pt idx="548">
                  <c:v>79.706249999999983</c:v>
                </c:pt>
                <c:pt idx="549">
                  <c:v>79.706249999999983</c:v>
                </c:pt>
                <c:pt idx="550">
                  <c:v>79.706249999999983</c:v>
                </c:pt>
                <c:pt idx="551">
                  <c:v>79.706249999999983</c:v>
                </c:pt>
                <c:pt idx="552">
                  <c:v>79.706249999999983</c:v>
                </c:pt>
                <c:pt idx="553">
                  <c:v>79.706249999999983</c:v>
                </c:pt>
                <c:pt idx="554">
                  <c:v>79.706249999999983</c:v>
                </c:pt>
                <c:pt idx="555">
                  <c:v>79.706249999999983</c:v>
                </c:pt>
                <c:pt idx="556">
                  <c:v>79.706249999999983</c:v>
                </c:pt>
                <c:pt idx="557">
                  <c:v>79.706249999999983</c:v>
                </c:pt>
                <c:pt idx="558">
                  <c:v>79.706249999999983</c:v>
                </c:pt>
                <c:pt idx="559">
                  <c:v>79.706249999999983</c:v>
                </c:pt>
                <c:pt idx="560">
                  <c:v>79.706249999999983</c:v>
                </c:pt>
                <c:pt idx="561">
                  <c:v>79.706249999999983</c:v>
                </c:pt>
                <c:pt idx="562">
                  <c:v>79.706249999999983</c:v>
                </c:pt>
                <c:pt idx="563">
                  <c:v>79.706249999999983</c:v>
                </c:pt>
                <c:pt idx="564">
                  <c:v>79.706249999999983</c:v>
                </c:pt>
                <c:pt idx="565">
                  <c:v>79.706249999999983</c:v>
                </c:pt>
                <c:pt idx="566">
                  <c:v>79.706249999999983</c:v>
                </c:pt>
                <c:pt idx="567">
                  <c:v>79.706249999999983</c:v>
                </c:pt>
                <c:pt idx="568">
                  <c:v>79.706249999999983</c:v>
                </c:pt>
                <c:pt idx="569">
                  <c:v>79.706249999999983</c:v>
                </c:pt>
                <c:pt idx="570">
                  <c:v>79.706249999999983</c:v>
                </c:pt>
                <c:pt idx="571">
                  <c:v>79.706249999999983</c:v>
                </c:pt>
                <c:pt idx="572">
                  <c:v>79.706249999999983</c:v>
                </c:pt>
                <c:pt idx="573">
                  <c:v>79.706249999999983</c:v>
                </c:pt>
                <c:pt idx="574">
                  <c:v>79.706249999999983</c:v>
                </c:pt>
                <c:pt idx="575">
                  <c:v>79.706249999999983</c:v>
                </c:pt>
                <c:pt idx="576">
                  <c:v>79.706249999999983</c:v>
                </c:pt>
                <c:pt idx="577">
                  <c:v>79.706249999999983</c:v>
                </c:pt>
                <c:pt idx="578">
                  <c:v>79.706249999999983</c:v>
                </c:pt>
                <c:pt idx="579">
                  <c:v>79.706249999999983</c:v>
                </c:pt>
                <c:pt idx="580">
                  <c:v>79.706249999999983</c:v>
                </c:pt>
                <c:pt idx="581">
                  <c:v>79.706249999999983</c:v>
                </c:pt>
                <c:pt idx="582">
                  <c:v>79.706249999999983</c:v>
                </c:pt>
                <c:pt idx="583">
                  <c:v>79.706249999999983</c:v>
                </c:pt>
                <c:pt idx="584">
                  <c:v>79.706249999999983</c:v>
                </c:pt>
                <c:pt idx="585">
                  <c:v>79.706249999999983</c:v>
                </c:pt>
                <c:pt idx="586">
                  <c:v>79.706249999999983</c:v>
                </c:pt>
                <c:pt idx="587">
                  <c:v>79.706249999999983</c:v>
                </c:pt>
                <c:pt idx="588">
                  <c:v>79.706249999999983</c:v>
                </c:pt>
                <c:pt idx="589">
                  <c:v>79.706249999999983</c:v>
                </c:pt>
                <c:pt idx="590">
                  <c:v>79.706249999999983</c:v>
                </c:pt>
                <c:pt idx="591">
                  <c:v>79.706249999999983</c:v>
                </c:pt>
                <c:pt idx="592">
                  <c:v>79.706249999999983</c:v>
                </c:pt>
                <c:pt idx="593">
                  <c:v>79.706249999999983</c:v>
                </c:pt>
                <c:pt idx="594">
                  <c:v>79.706249999999983</c:v>
                </c:pt>
                <c:pt idx="595">
                  <c:v>79.706249999999983</c:v>
                </c:pt>
                <c:pt idx="596">
                  <c:v>79.706249999999983</c:v>
                </c:pt>
                <c:pt idx="597">
                  <c:v>79.706249999999983</c:v>
                </c:pt>
                <c:pt idx="598">
                  <c:v>79.706249999999983</c:v>
                </c:pt>
                <c:pt idx="599">
                  <c:v>79.706249999999983</c:v>
                </c:pt>
                <c:pt idx="600">
                  <c:v>79.706249999999983</c:v>
                </c:pt>
                <c:pt idx="601">
                  <c:v>79.706249999999983</c:v>
                </c:pt>
                <c:pt idx="602">
                  <c:v>79.706249999999983</c:v>
                </c:pt>
                <c:pt idx="603">
                  <c:v>79.706249999999983</c:v>
                </c:pt>
                <c:pt idx="604">
                  <c:v>79.706249999999983</c:v>
                </c:pt>
                <c:pt idx="605">
                  <c:v>79.706249999999983</c:v>
                </c:pt>
                <c:pt idx="606">
                  <c:v>79.706249999999983</c:v>
                </c:pt>
                <c:pt idx="607">
                  <c:v>79.706249999999983</c:v>
                </c:pt>
                <c:pt idx="608">
                  <c:v>79.706249999999983</c:v>
                </c:pt>
                <c:pt idx="609">
                  <c:v>79.706249999999983</c:v>
                </c:pt>
                <c:pt idx="610">
                  <c:v>79.706249999999983</c:v>
                </c:pt>
                <c:pt idx="611">
                  <c:v>79.706249999999983</c:v>
                </c:pt>
                <c:pt idx="612">
                  <c:v>79.706249999999983</c:v>
                </c:pt>
                <c:pt idx="613">
                  <c:v>79.706249999999983</c:v>
                </c:pt>
                <c:pt idx="614">
                  <c:v>79.706249999999983</c:v>
                </c:pt>
                <c:pt idx="615">
                  <c:v>79.706249999999983</c:v>
                </c:pt>
                <c:pt idx="616">
                  <c:v>79.706249999999983</c:v>
                </c:pt>
                <c:pt idx="617">
                  <c:v>79.706249999999983</c:v>
                </c:pt>
                <c:pt idx="618">
                  <c:v>79.706249999999983</c:v>
                </c:pt>
                <c:pt idx="619">
                  <c:v>79.706249999999983</c:v>
                </c:pt>
                <c:pt idx="620">
                  <c:v>79.706249999999983</c:v>
                </c:pt>
                <c:pt idx="621">
                  <c:v>79.706249999999983</c:v>
                </c:pt>
                <c:pt idx="622">
                  <c:v>79.706249999999983</c:v>
                </c:pt>
                <c:pt idx="623">
                  <c:v>79.706249999999983</c:v>
                </c:pt>
                <c:pt idx="624">
                  <c:v>79.706249999999983</c:v>
                </c:pt>
                <c:pt idx="625">
                  <c:v>79.706249999999983</c:v>
                </c:pt>
                <c:pt idx="626">
                  <c:v>79.706249999999983</c:v>
                </c:pt>
                <c:pt idx="627">
                  <c:v>79.706249999999983</c:v>
                </c:pt>
                <c:pt idx="628">
                  <c:v>79.706249999999983</c:v>
                </c:pt>
                <c:pt idx="629">
                  <c:v>79.706249999999983</c:v>
                </c:pt>
                <c:pt idx="630">
                  <c:v>79.706249999999983</c:v>
                </c:pt>
                <c:pt idx="631">
                  <c:v>79.706249999999983</c:v>
                </c:pt>
                <c:pt idx="632">
                  <c:v>79.706249999999983</c:v>
                </c:pt>
                <c:pt idx="633">
                  <c:v>79.706249999999983</c:v>
                </c:pt>
                <c:pt idx="634">
                  <c:v>79.706249999999983</c:v>
                </c:pt>
                <c:pt idx="635">
                  <c:v>79.706249999999983</c:v>
                </c:pt>
                <c:pt idx="636">
                  <c:v>79.706249999999983</c:v>
                </c:pt>
                <c:pt idx="637">
                  <c:v>79.706249999999983</c:v>
                </c:pt>
                <c:pt idx="638">
                  <c:v>79.706249999999983</c:v>
                </c:pt>
                <c:pt idx="639">
                  <c:v>79.706249999999983</c:v>
                </c:pt>
                <c:pt idx="640">
                  <c:v>79.706249999999983</c:v>
                </c:pt>
                <c:pt idx="641">
                  <c:v>79.706249999999983</c:v>
                </c:pt>
                <c:pt idx="642">
                  <c:v>79.706249999999983</c:v>
                </c:pt>
                <c:pt idx="643">
                  <c:v>79.706249999999983</c:v>
                </c:pt>
                <c:pt idx="644">
                  <c:v>79.706249999999983</c:v>
                </c:pt>
                <c:pt idx="645">
                  <c:v>79.706249999999983</c:v>
                </c:pt>
                <c:pt idx="646">
                  <c:v>79.706249999999983</c:v>
                </c:pt>
                <c:pt idx="647">
                  <c:v>79.706249999999983</c:v>
                </c:pt>
                <c:pt idx="648">
                  <c:v>79.706249999999983</c:v>
                </c:pt>
                <c:pt idx="649">
                  <c:v>79.706249999999983</c:v>
                </c:pt>
                <c:pt idx="650">
                  <c:v>79.706249999999983</c:v>
                </c:pt>
                <c:pt idx="651">
                  <c:v>79.706249999999983</c:v>
                </c:pt>
                <c:pt idx="652">
                  <c:v>79.706249999999983</c:v>
                </c:pt>
                <c:pt idx="653">
                  <c:v>79.706249999999983</c:v>
                </c:pt>
                <c:pt idx="654">
                  <c:v>79.706249999999983</c:v>
                </c:pt>
                <c:pt idx="655">
                  <c:v>79.706249999999983</c:v>
                </c:pt>
                <c:pt idx="656">
                  <c:v>79.706249999999983</c:v>
                </c:pt>
                <c:pt idx="657">
                  <c:v>79.706249999999983</c:v>
                </c:pt>
                <c:pt idx="658">
                  <c:v>79.706249999999983</c:v>
                </c:pt>
                <c:pt idx="659">
                  <c:v>79.706249999999983</c:v>
                </c:pt>
                <c:pt idx="660">
                  <c:v>79.706249999999983</c:v>
                </c:pt>
                <c:pt idx="661">
                  <c:v>79.706249999999983</c:v>
                </c:pt>
                <c:pt idx="662">
                  <c:v>79.706249999999983</c:v>
                </c:pt>
                <c:pt idx="663">
                  <c:v>79.706249999999983</c:v>
                </c:pt>
                <c:pt idx="664">
                  <c:v>79.706249999999983</c:v>
                </c:pt>
                <c:pt idx="665">
                  <c:v>79.706249999999983</c:v>
                </c:pt>
                <c:pt idx="666">
                  <c:v>79.706249999999983</c:v>
                </c:pt>
                <c:pt idx="667">
                  <c:v>79.706249999999983</c:v>
                </c:pt>
                <c:pt idx="668">
                  <c:v>79.706249999999983</c:v>
                </c:pt>
                <c:pt idx="669">
                  <c:v>79.706249999999983</c:v>
                </c:pt>
                <c:pt idx="670">
                  <c:v>79.706249999999983</c:v>
                </c:pt>
                <c:pt idx="671">
                  <c:v>79.706249999999983</c:v>
                </c:pt>
                <c:pt idx="672">
                  <c:v>79.706249999999983</c:v>
                </c:pt>
                <c:pt idx="673">
                  <c:v>79.706249999999983</c:v>
                </c:pt>
                <c:pt idx="674">
                  <c:v>79.706249999999983</c:v>
                </c:pt>
                <c:pt idx="675">
                  <c:v>79.706249999999983</c:v>
                </c:pt>
                <c:pt idx="676">
                  <c:v>79.706249999999983</c:v>
                </c:pt>
                <c:pt idx="677">
                  <c:v>79.706249999999983</c:v>
                </c:pt>
                <c:pt idx="678">
                  <c:v>79.706249999999983</c:v>
                </c:pt>
                <c:pt idx="679">
                  <c:v>79.706249999999983</c:v>
                </c:pt>
                <c:pt idx="680">
                  <c:v>79.706249999999983</c:v>
                </c:pt>
                <c:pt idx="681">
                  <c:v>79.706249999999983</c:v>
                </c:pt>
                <c:pt idx="682">
                  <c:v>79.706249999999983</c:v>
                </c:pt>
                <c:pt idx="683">
                  <c:v>79.706249999999983</c:v>
                </c:pt>
                <c:pt idx="684">
                  <c:v>79.706249999999983</c:v>
                </c:pt>
                <c:pt idx="685">
                  <c:v>79.706249999999983</c:v>
                </c:pt>
                <c:pt idx="686">
                  <c:v>79.706249999999983</c:v>
                </c:pt>
                <c:pt idx="687">
                  <c:v>79.706249999999983</c:v>
                </c:pt>
                <c:pt idx="688">
                  <c:v>79.706249999999983</c:v>
                </c:pt>
                <c:pt idx="689">
                  <c:v>79.706249999999983</c:v>
                </c:pt>
                <c:pt idx="690">
                  <c:v>79.706249999999983</c:v>
                </c:pt>
                <c:pt idx="691">
                  <c:v>79.706249999999983</c:v>
                </c:pt>
                <c:pt idx="692">
                  <c:v>79.706249999999983</c:v>
                </c:pt>
                <c:pt idx="693">
                  <c:v>79.706249999999983</c:v>
                </c:pt>
                <c:pt idx="694">
                  <c:v>79.706249999999983</c:v>
                </c:pt>
                <c:pt idx="695">
                  <c:v>79.706249999999983</c:v>
                </c:pt>
                <c:pt idx="696">
                  <c:v>79.706249999999983</c:v>
                </c:pt>
                <c:pt idx="697">
                  <c:v>79.706249999999983</c:v>
                </c:pt>
                <c:pt idx="698">
                  <c:v>79.706249999999983</c:v>
                </c:pt>
                <c:pt idx="699">
                  <c:v>79.706249999999983</c:v>
                </c:pt>
                <c:pt idx="700">
                  <c:v>79.706249999999983</c:v>
                </c:pt>
                <c:pt idx="701">
                  <c:v>79.706249999999983</c:v>
                </c:pt>
                <c:pt idx="702">
                  <c:v>79.706249999999983</c:v>
                </c:pt>
                <c:pt idx="703">
                  <c:v>79.706249999999983</c:v>
                </c:pt>
                <c:pt idx="704">
                  <c:v>79.706249999999983</c:v>
                </c:pt>
                <c:pt idx="705">
                  <c:v>79.706249999999983</c:v>
                </c:pt>
                <c:pt idx="706">
                  <c:v>79.706249999999983</c:v>
                </c:pt>
                <c:pt idx="707">
                  <c:v>79.706249999999983</c:v>
                </c:pt>
                <c:pt idx="708">
                  <c:v>79.706249999999983</c:v>
                </c:pt>
                <c:pt idx="709">
                  <c:v>79.706249999999983</c:v>
                </c:pt>
                <c:pt idx="710">
                  <c:v>79.706249999999983</c:v>
                </c:pt>
                <c:pt idx="711">
                  <c:v>79.706249999999983</c:v>
                </c:pt>
                <c:pt idx="712">
                  <c:v>79.706249999999983</c:v>
                </c:pt>
                <c:pt idx="713">
                  <c:v>79.706249999999983</c:v>
                </c:pt>
                <c:pt idx="714">
                  <c:v>79.706249999999983</c:v>
                </c:pt>
                <c:pt idx="715">
                  <c:v>79.706249999999983</c:v>
                </c:pt>
                <c:pt idx="716">
                  <c:v>79.706249999999983</c:v>
                </c:pt>
                <c:pt idx="717">
                  <c:v>79.706249999999983</c:v>
                </c:pt>
                <c:pt idx="718">
                  <c:v>79.706249999999983</c:v>
                </c:pt>
                <c:pt idx="719">
                  <c:v>79.706249999999983</c:v>
                </c:pt>
                <c:pt idx="720">
                  <c:v>79.706249999999983</c:v>
                </c:pt>
                <c:pt idx="721">
                  <c:v>79.706249999999983</c:v>
                </c:pt>
                <c:pt idx="722">
                  <c:v>79.706249999999983</c:v>
                </c:pt>
                <c:pt idx="723">
                  <c:v>79.706249999999983</c:v>
                </c:pt>
                <c:pt idx="724">
                  <c:v>79.706249999999983</c:v>
                </c:pt>
                <c:pt idx="725">
                  <c:v>79.706249999999983</c:v>
                </c:pt>
                <c:pt idx="726">
                  <c:v>79.706249999999983</c:v>
                </c:pt>
                <c:pt idx="727">
                  <c:v>79.706249999999983</c:v>
                </c:pt>
                <c:pt idx="728">
                  <c:v>79.706249999999983</c:v>
                </c:pt>
                <c:pt idx="729">
                  <c:v>79.706249999999983</c:v>
                </c:pt>
                <c:pt idx="730">
                  <c:v>79.706249999999983</c:v>
                </c:pt>
                <c:pt idx="731">
                  <c:v>79.706249999999983</c:v>
                </c:pt>
                <c:pt idx="732">
                  <c:v>79.706249999999983</c:v>
                </c:pt>
                <c:pt idx="733">
                  <c:v>79.706249999999983</c:v>
                </c:pt>
                <c:pt idx="734">
                  <c:v>79.706249999999983</c:v>
                </c:pt>
                <c:pt idx="735">
                  <c:v>79.706249999999983</c:v>
                </c:pt>
                <c:pt idx="736">
                  <c:v>79.706249999999983</c:v>
                </c:pt>
                <c:pt idx="737">
                  <c:v>79.706249999999983</c:v>
                </c:pt>
                <c:pt idx="738">
                  <c:v>79.706249999999983</c:v>
                </c:pt>
                <c:pt idx="739">
                  <c:v>79.706249999999983</c:v>
                </c:pt>
                <c:pt idx="740">
                  <c:v>79.706249999999983</c:v>
                </c:pt>
                <c:pt idx="741">
                  <c:v>79.706249999999983</c:v>
                </c:pt>
                <c:pt idx="742">
                  <c:v>79.706249999999983</c:v>
                </c:pt>
                <c:pt idx="743">
                  <c:v>79.706249999999983</c:v>
                </c:pt>
                <c:pt idx="744">
                  <c:v>79.706249999999983</c:v>
                </c:pt>
                <c:pt idx="745">
                  <c:v>79.706249999999983</c:v>
                </c:pt>
                <c:pt idx="746">
                  <c:v>79.706249999999983</c:v>
                </c:pt>
                <c:pt idx="747">
                  <c:v>79.706249999999983</c:v>
                </c:pt>
                <c:pt idx="748">
                  <c:v>79.706249999999983</c:v>
                </c:pt>
                <c:pt idx="749">
                  <c:v>79.706249999999983</c:v>
                </c:pt>
                <c:pt idx="750">
                  <c:v>79.706249999999983</c:v>
                </c:pt>
                <c:pt idx="751">
                  <c:v>79.706249999999983</c:v>
                </c:pt>
                <c:pt idx="752">
                  <c:v>79.706249999999983</c:v>
                </c:pt>
                <c:pt idx="753">
                  <c:v>79.706249999999983</c:v>
                </c:pt>
                <c:pt idx="754">
                  <c:v>79.706249999999983</c:v>
                </c:pt>
                <c:pt idx="755">
                  <c:v>79.706249999999983</c:v>
                </c:pt>
                <c:pt idx="756">
                  <c:v>79.706249999999983</c:v>
                </c:pt>
                <c:pt idx="757">
                  <c:v>79.706249999999983</c:v>
                </c:pt>
                <c:pt idx="758">
                  <c:v>79.706249999999983</c:v>
                </c:pt>
                <c:pt idx="759">
                  <c:v>79.706249999999983</c:v>
                </c:pt>
                <c:pt idx="760">
                  <c:v>79.706249999999983</c:v>
                </c:pt>
                <c:pt idx="761">
                  <c:v>79.706249999999983</c:v>
                </c:pt>
                <c:pt idx="762">
                  <c:v>79.706249999999983</c:v>
                </c:pt>
                <c:pt idx="763">
                  <c:v>79.706249999999983</c:v>
                </c:pt>
                <c:pt idx="764">
                  <c:v>79.706249999999983</c:v>
                </c:pt>
                <c:pt idx="765">
                  <c:v>79.706249999999983</c:v>
                </c:pt>
                <c:pt idx="766">
                  <c:v>79.706249999999983</c:v>
                </c:pt>
                <c:pt idx="767">
                  <c:v>79.706249999999983</c:v>
                </c:pt>
                <c:pt idx="768">
                  <c:v>79.706249999999983</c:v>
                </c:pt>
                <c:pt idx="769">
                  <c:v>79.706249999999983</c:v>
                </c:pt>
                <c:pt idx="770">
                  <c:v>79.706249999999983</c:v>
                </c:pt>
                <c:pt idx="771">
                  <c:v>79.706249999999983</c:v>
                </c:pt>
                <c:pt idx="772">
                  <c:v>79.706249999999983</c:v>
                </c:pt>
                <c:pt idx="773">
                  <c:v>79.706249999999983</c:v>
                </c:pt>
                <c:pt idx="774">
                  <c:v>79.706249999999983</c:v>
                </c:pt>
                <c:pt idx="775">
                  <c:v>79.706249999999983</c:v>
                </c:pt>
                <c:pt idx="776">
                  <c:v>79.706249999999983</c:v>
                </c:pt>
                <c:pt idx="777">
                  <c:v>79.706249999999983</c:v>
                </c:pt>
                <c:pt idx="778">
                  <c:v>79.706249999999983</c:v>
                </c:pt>
                <c:pt idx="779">
                  <c:v>79.706249999999983</c:v>
                </c:pt>
                <c:pt idx="780">
                  <c:v>79.706249999999983</c:v>
                </c:pt>
                <c:pt idx="781">
                  <c:v>79.706249999999983</c:v>
                </c:pt>
                <c:pt idx="782">
                  <c:v>79.706249999999983</c:v>
                </c:pt>
                <c:pt idx="783">
                  <c:v>79.706249999999983</c:v>
                </c:pt>
                <c:pt idx="784">
                  <c:v>79.706249999999983</c:v>
                </c:pt>
                <c:pt idx="785">
                  <c:v>79.706249999999983</c:v>
                </c:pt>
                <c:pt idx="786">
                  <c:v>79.706249999999983</c:v>
                </c:pt>
                <c:pt idx="787">
                  <c:v>79.706249999999983</c:v>
                </c:pt>
                <c:pt idx="788">
                  <c:v>79.706249999999983</c:v>
                </c:pt>
                <c:pt idx="789">
                  <c:v>79.706249999999983</c:v>
                </c:pt>
                <c:pt idx="790">
                  <c:v>79.706249999999983</c:v>
                </c:pt>
                <c:pt idx="791">
                  <c:v>79.706249999999983</c:v>
                </c:pt>
                <c:pt idx="792">
                  <c:v>79.706249999999983</c:v>
                </c:pt>
                <c:pt idx="793">
                  <c:v>79.706249999999983</c:v>
                </c:pt>
                <c:pt idx="794">
                  <c:v>79.706249999999983</c:v>
                </c:pt>
                <c:pt idx="795">
                  <c:v>79.706249999999983</c:v>
                </c:pt>
                <c:pt idx="796">
                  <c:v>79.706249999999983</c:v>
                </c:pt>
                <c:pt idx="797">
                  <c:v>79.706249999999983</c:v>
                </c:pt>
                <c:pt idx="798">
                  <c:v>79.706249999999983</c:v>
                </c:pt>
                <c:pt idx="799">
                  <c:v>79.706249999999983</c:v>
                </c:pt>
                <c:pt idx="800">
                  <c:v>79.706249999999983</c:v>
                </c:pt>
                <c:pt idx="801">
                  <c:v>79.706249999999983</c:v>
                </c:pt>
                <c:pt idx="802">
                  <c:v>79.706249999999983</c:v>
                </c:pt>
                <c:pt idx="803">
                  <c:v>79.706249999999983</c:v>
                </c:pt>
                <c:pt idx="804">
                  <c:v>79.706249999999983</c:v>
                </c:pt>
                <c:pt idx="805">
                  <c:v>79.706249999999983</c:v>
                </c:pt>
                <c:pt idx="806">
                  <c:v>79.706249999999983</c:v>
                </c:pt>
                <c:pt idx="807">
                  <c:v>79.706249999999983</c:v>
                </c:pt>
                <c:pt idx="808">
                  <c:v>79.706249999999983</c:v>
                </c:pt>
                <c:pt idx="809">
                  <c:v>79.706249999999983</c:v>
                </c:pt>
                <c:pt idx="810">
                  <c:v>79.706249999999983</c:v>
                </c:pt>
                <c:pt idx="811">
                  <c:v>79.706249999999983</c:v>
                </c:pt>
                <c:pt idx="812">
                  <c:v>79.706249999999983</c:v>
                </c:pt>
                <c:pt idx="813">
                  <c:v>79.706249999999983</c:v>
                </c:pt>
                <c:pt idx="814">
                  <c:v>79.706249999999983</c:v>
                </c:pt>
                <c:pt idx="815">
                  <c:v>79.706249999999983</c:v>
                </c:pt>
                <c:pt idx="816">
                  <c:v>79.706249999999983</c:v>
                </c:pt>
                <c:pt idx="817">
                  <c:v>79.706249999999983</c:v>
                </c:pt>
                <c:pt idx="818">
                  <c:v>79.706249999999983</c:v>
                </c:pt>
                <c:pt idx="819">
                  <c:v>79.706249999999983</c:v>
                </c:pt>
                <c:pt idx="820">
                  <c:v>79.706249999999983</c:v>
                </c:pt>
                <c:pt idx="821">
                  <c:v>79.706249999999983</c:v>
                </c:pt>
                <c:pt idx="822">
                  <c:v>79.706249999999983</c:v>
                </c:pt>
                <c:pt idx="823">
                  <c:v>79.706249999999983</c:v>
                </c:pt>
                <c:pt idx="824">
                  <c:v>79.706249999999983</c:v>
                </c:pt>
                <c:pt idx="825">
                  <c:v>79.706249999999983</c:v>
                </c:pt>
                <c:pt idx="826">
                  <c:v>79.706249999999983</c:v>
                </c:pt>
                <c:pt idx="827">
                  <c:v>79.706249999999983</c:v>
                </c:pt>
                <c:pt idx="828">
                  <c:v>79.706249999999983</c:v>
                </c:pt>
                <c:pt idx="829">
                  <c:v>79.706249999999983</c:v>
                </c:pt>
                <c:pt idx="830">
                  <c:v>79.706249999999983</c:v>
                </c:pt>
                <c:pt idx="831">
                  <c:v>79.706249999999983</c:v>
                </c:pt>
                <c:pt idx="832">
                  <c:v>79.706249999999983</c:v>
                </c:pt>
                <c:pt idx="833">
                  <c:v>79.706249999999983</c:v>
                </c:pt>
                <c:pt idx="834">
                  <c:v>79.706249999999983</c:v>
                </c:pt>
                <c:pt idx="835">
                  <c:v>79.706249999999983</c:v>
                </c:pt>
                <c:pt idx="836">
                  <c:v>79.706249999999983</c:v>
                </c:pt>
                <c:pt idx="837">
                  <c:v>79.706249999999983</c:v>
                </c:pt>
                <c:pt idx="838">
                  <c:v>79.706249999999983</c:v>
                </c:pt>
                <c:pt idx="839">
                  <c:v>79.706249999999983</c:v>
                </c:pt>
                <c:pt idx="840">
                  <c:v>79.706249999999983</c:v>
                </c:pt>
                <c:pt idx="841">
                  <c:v>79.706249999999983</c:v>
                </c:pt>
                <c:pt idx="842">
                  <c:v>79.706249999999983</c:v>
                </c:pt>
                <c:pt idx="843">
                  <c:v>79.706249999999983</c:v>
                </c:pt>
                <c:pt idx="844">
                  <c:v>79.706249999999983</c:v>
                </c:pt>
                <c:pt idx="845">
                  <c:v>79.706249999999983</c:v>
                </c:pt>
                <c:pt idx="846">
                  <c:v>79.706249999999983</c:v>
                </c:pt>
                <c:pt idx="847">
                  <c:v>79.706249999999983</c:v>
                </c:pt>
                <c:pt idx="848">
                  <c:v>79.706249999999983</c:v>
                </c:pt>
                <c:pt idx="849">
                  <c:v>79.706249999999983</c:v>
                </c:pt>
                <c:pt idx="850">
                  <c:v>79.706249999999983</c:v>
                </c:pt>
                <c:pt idx="851">
                  <c:v>79.706249999999983</c:v>
                </c:pt>
                <c:pt idx="852">
                  <c:v>79.706249999999983</c:v>
                </c:pt>
                <c:pt idx="853">
                  <c:v>79.706249999999983</c:v>
                </c:pt>
                <c:pt idx="854">
                  <c:v>79.706249999999983</c:v>
                </c:pt>
                <c:pt idx="855">
                  <c:v>79.706249999999983</c:v>
                </c:pt>
                <c:pt idx="856">
                  <c:v>79.706249999999983</c:v>
                </c:pt>
                <c:pt idx="857">
                  <c:v>79.706249999999983</c:v>
                </c:pt>
                <c:pt idx="858">
                  <c:v>79.706249999999983</c:v>
                </c:pt>
                <c:pt idx="859">
                  <c:v>79.706249999999983</c:v>
                </c:pt>
                <c:pt idx="860">
                  <c:v>79.706249999999983</c:v>
                </c:pt>
                <c:pt idx="861">
                  <c:v>79.706249999999983</c:v>
                </c:pt>
                <c:pt idx="862">
                  <c:v>79.706249999999983</c:v>
                </c:pt>
                <c:pt idx="863">
                  <c:v>79.706249999999983</c:v>
                </c:pt>
                <c:pt idx="864">
                  <c:v>79.706249999999983</c:v>
                </c:pt>
                <c:pt idx="865">
                  <c:v>79.706249999999983</c:v>
                </c:pt>
                <c:pt idx="866">
                  <c:v>79.706249999999983</c:v>
                </c:pt>
                <c:pt idx="867">
                  <c:v>79.706249999999983</c:v>
                </c:pt>
                <c:pt idx="868">
                  <c:v>79.706249999999983</c:v>
                </c:pt>
                <c:pt idx="869">
                  <c:v>79.706249999999983</c:v>
                </c:pt>
                <c:pt idx="870">
                  <c:v>79.706249999999983</c:v>
                </c:pt>
                <c:pt idx="871">
                  <c:v>79.706249999999983</c:v>
                </c:pt>
                <c:pt idx="872">
                  <c:v>79.706249999999983</c:v>
                </c:pt>
                <c:pt idx="873">
                  <c:v>79.706249999999983</c:v>
                </c:pt>
                <c:pt idx="874">
                  <c:v>79.706249999999983</c:v>
                </c:pt>
                <c:pt idx="875">
                  <c:v>79.706249999999983</c:v>
                </c:pt>
                <c:pt idx="876">
                  <c:v>79.706249999999983</c:v>
                </c:pt>
                <c:pt idx="877">
                  <c:v>79.706249999999983</c:v>
                </c:pt>
                <c:pt idx="878">
                  <c:v>79.706249999999983</c:v>
                </c:pt>
                <c:pt idx="879">
                  <c:v>79.706249999999983</c:v>
                </c:pt>
                <c:pt idx="880">
                  <c:v>79.706249999999983</c:v>
                </c:pt>
                <c:pt idx="881">
                  <c:v>79.706249999999983</c:v>
                </c:pt>
                <c:pt idx="882">
                  <c:v>79.706249999999983</c:v>
                </c:pt>
                <c:pt idx="883">
                  <c:v>79.706249999999983</c:v>
                </c:pt>
                <c:pt idx="884">
                  <c:v>79.706249999999983</c:v>
                </c:pt>
                <c:pt idx="885">
                  <c:v>79.706249999999983</c:v>
                </c:pt>
                <c:pt idx="886">
                  <c:v>79.706249999999983</c:v>
                </c:pt>
                <c:pt idx="887">
                  <c:v>79.706249999999983</c:v>
                </c:pt>
                <c:pt idx="888">
                  <c:v>79.706249999999983</c:v>
                </c:pt>
                <c:pt idx="889">
                  <c:v>79.706249999999983</c:v>
                </c:pt>
                <c:pt idx="890">
                  <c:v>79.706249999999983</c:v>
                </c:pt>
                <c:pt idx="891">
                  <c:v>79.706249999999983</c:v>
                </c:pt>
                <c:pt idx="892">
                  <c:v>79.706249999999983</c:v>
                </c:pt>
                <c:pt idx="893">
                  <c:v>79.706249999999983</c:v>
                </c:pt>
                <c:pt idx="894">
                  <c:v>79.706249999999983</c:v>
                </c:pt>
                <c:pt idx="895">
                  <c:v>79.706249999999983</c:v>
                </c:pt>
                <c:pt idx="896">
                  <c:v>79.706249999999983</c:v>
                </c:pt>
                <c:pt idx="897">
                  <c:v>79.706249999999983</c:v>
                </c:pt>
                <c:pt idx="898">
                  <c:v>79.706249999999983</c:v>
                </c:pt>
                <c:pt idx="899">
                  <c:v>79.706249999999983</c:v>
                </c:pt>
                <c:pt idx="900">
                  <c:v>79.706249999999983</c:v>
                </c:pt>
                <c:pt idx="901">
                  <c:v>79.706249999999983</c:v>
                </c:pt>
                <c:pt idx="902">
                  <c:v>79.706249999999983</c:v>
                </c:pt>
                <c:pt idx="903">
                  <c:v>79.706249999999983</c:v>
                </c:pt>
                <c:pt idx="904">
                  <c:v>79.706249999999983</c:v>
                </c:pt>
                <c:pt idx="905">
                  <c:v>79.706249999999983</c:v>
                </c:pt>
                <c:pt idx="906">
                  <c:v>79.706249999999983</c:v>
                </c:pt>
                <c:pt idx="907">
                  <c:v>79.706249999999983</c:v>
                </c:pt>
                <c:pt idx="908">
                  <c:v>79.706249999999983</c:v>
                </c:pt>
                <c:pt idx="909">
                  <c:v>79.706249999999983</c:v>
                </c:pt>
                <c:pt idx="910">
                  <c:v>79.706249999999983</c:v>
                </c:pt>
                <c:pt idx="911">
                  <c:v>79.706249999999983</c:v>
                </c:pt>
                <c:pt idx="912">
                  <c:v>79.706249999999983</c:v>
                </c:pt>
                <c:pt idx="913">
                  <c:v>79.706249999999983</c:v>
                </c:pt>
                <c:pt idx="914">
                  <c:v>79.706249999999983</c:v>
                </c:pt>
                <c:pt idx="915">
                  <c:v>79.706249999999983</c:v>
                </c:pt>
                <c:pt idx="916">
                  <c:v>79.706249999999983</c:v>
                </c:pt>
                <c:pt idx="917">
                  <c:v>79.706249999999983</c:v>
                </c:pt>
                <c:pt idx="918">
                  <c:v>79.706249999999983</c:v>
                </c:pt>
                <c:pt idx="919">
                  <c:v>79.706249999999983</c:v>
                </c:pt>
                <c:pt idx="920">
                  <c:v>79.706249999999983</c:v>
                </c:pt>
                <c:pt idx="921">
                  <c:v>79.706249999999983</c:v>
                </c:pt>
                <c:pt idx="922">
                  <c:v>79.706249999999983</c:v>
                </c:pt>
                <c:pt idx="923">
                  <c:v>79.706249999999983</c:v>
                </c:pt>
                <c:pt idx="924">
                  <c:v>79.706249999999983</c:v>
                </c:pt>
                <c:pt idx="925">
                  <c:v>79.706249999999983</c:v>
                </c:pt>
                <c:pt idx="926">
                  <c:v>79.706249999999983</c:v>
                </c:pt>
                <c:pt idx="927">
                  <c:v>79.706249999999983</c:v>
                </c:pt>
                <c:pt idx="928">
                  <c:v>79.706249999999983</c:v>
                </c:pt>
                <c:pt idx="929">
                  <c:v>79.706249999999983</c:v>
                </c:pt>
                <c:pt idx="930">
                  <c:v>79.706249999999983</c:v>
                </c:pt>
                <c:pt idx="931">
                  <c:v>79.706249999999983</c:v>
                </c:pt>
                <c:pt idx="932">
                  <c:v>79.706249999999983</c:v>
                </c:pt>
                <c:pt idx="933">
                  <c:v>79.706249999999983</c:v>
                </c:pt>
                <c:pt idx="934">
                  <c:v>79.706249999999983</c:v>
                </c:pt>
                <c:pt idx="935">
                  <c:v>79.706249999999983</c:v>
                </c:pt>
                <c:pt idx="936">
                  <c:v>79.706249999999983</c:v>
                </c:pt>
                <c:pt idx="937">
                  <c:v>79.706249999999983</c:v>
                </c:pt>
                <c:pt idx="938">
                  <c:v>79.706249999999983</c:v>
                </c:pt>
                <c:pt idx="939">
                  <c:v>79.706249999999983</c:v>
                </c:pt>
                <c:pt idx="940">
                  <c:v>79.706249999999983</c:v>
                </c:pt>
                <c:pt idx="941">
                  <c:v>79.706249999999983</c:v>
                </c:pt>
                <c:pt idx="942">
                  <c:v>79.706249999999983</c:v>
                </c:pt>
                <c:pt idx="943">
                  <c:v>79.706249999999983</c:v>
                </c:pt>
                <c:pt idx="944">
                  <c:v>79.706249999999983</c:v>
                </c:pt>
                <c:pt idx="945">
                  <c:v>79.706249999999983</c:v>
                </c:pt>
                <c:pt idx="946">
                  <c:v>79.706249999999983</c:v>
                </c:pt>
                <c:pt idx="947">
                  <c:v>79.706249999999983</c:v>
                </c:pt>
                <c:pt idx="948">
                  <c:v>79.706249999999983</c:v>
                </c:pt>
                <c:pt idx="949">
                  <c:v>79.706249999999983</c:v>
                </c:pt>
                <c:pt idx="950">
                  <c:v>79.706249999999983</c:v>
                </c:pt>
                <c:pt idx="951">
                  <c:v>79.706249999999983</c:v>
                </c:pt>
                <c:pt idx="952">
                  <c:v>79.706249999999983</c:v>
                </c:pt>
                <c:pt idx="953">
                  <c:v>79.706249999999983</c:v>
                </c:pt>
                <c:pt idx="954">
                  <c:v>79.706249999999983</c:v>
                </c:pt>
                <c:pt idx="955">
                  <c:v>79.706249999999983</c:v>
                </c:pt>
                <c:pt idx="956">
                  <c:v>79.706249999999983</c:v>
                </c:pt>
                <c:pt idx="957">
                  <c:v>79.706249999999983</c:v>
                </c:pt>
                <c:pt idx="958">
                  <c:v>79.706249999999983</c:v>
                </c:pt>
                <c:pt idx="959">
                  <c:v>79.706249999999983</c:v>
                </c:pt>
                <c:pt idx="960">
                  <c:v>79.706249999999983</c:v>
                </c:pt>
                <c:pt idx="961">
                  <c:v>79.706249999999983</c:v>
                </c:pt>
                <c:pt idx="962">
                  <c:v>79.706249999999983</c:v>
                </c:pt>
                <c:pt idx="963">
                  <c:v>79.706249999999983</c:v>
                </c:pt>
                <c:pt idx="964">
                  <c:v>79.706249999999983</c:v>
                </c:pt>
                <c:pt idx="965">
                  <c:v>79.706249999999983</c:v>
                </c:pt>
                <c:pt idx="966">
                  <c:v>79.706249999999983</c:v>
                </c:pt>
                <c:pt idx="967">
                  <c:v>79.706249999999983</c:v>
                </c:pt>
                <c:pt idx="968">
                  <c:v>79.706249999999983</c:v>
                </c:pt>
                <c:pt idx="969">
                  <c:v>79.706249999999983</c:v>
                </c:pt>
                <c:pt idx="970">
                  <c:v>79.706249999999983</c:v>
                </c:pt>
                <c:pt idx="971">
                  <c:v>79.706249999999983</c:v>
                </c:pt>
                <c:pt idx="972">
                  <c:v>79.706249999999983</c:v>
                </c:pt>
                <c:pt idx="973">
                  <c:v>79.706249999999983</c:v>
                </c:pt>
                <c:pt idx="974">
                  <c:v>79.706249999999983</c:v>
                </c:pt>
                <c:pt idx="975">
                  <c:v>79.706249999999983</c:v>
                </c:pt>
                <c:pt idx="976">
                  <c:v>79.706249999999983</c:v>
                </c:pt>
                <c:pt idx="977">
                  <c:v>79.706249999999983</c:v>
                </c:pt>
                <c:pt idx="978">
                  <c:v>79.706249999999983</c:v>
                </c:pt>
                <c:pt idx="979">
                  <c:v>79.706249999999983</c:v>
                </c:pt>
                <c:pt idx="980">
                  <c:v>79.706249999999983</c:v>
                </c:pt>
                <c:pt idx="981">
                  <c:v>79.706249999999983</c:v>
                </c:pt>
                <c:pt idx="982">
                  <c:v>79.706249999999983</c:v>
                </c:pt>
                <c:pt idx="983">
                  <c:v>79.706249999999983</c:v>
                </c:pt>
                <c:pt idx="984">
                  <c:v>79.706249999999983</c:v>
                </c:pt>
                <c:pt idx="985">
                  <c:v>79.706249999999983</c:v>
                </c:pt>
                <c:pt idx="986">
                  <c:v>79.706249999999983</c:v>
                </c:pt>
                <c:pt idx="987">
                  <c:v>79.706249999999983</c:v>
                </c:pt>
                <c:pt idx="988">
                  <c:v>79.706249999999983</c:v>
                </c:pt>
                <c:pt idx="989">
                  <c:v>79.706249999999983</c:v>
                </c:pt>
                <c:pt idx="990">
                  <c:v>79.706249999999983</c:v>
                </c:pt>
                <c:pt idx="991">
                  <c:v>79.706249999999983</c:v>
                </c:pt>
                <c:pt idx="992">
                  <c:v>79.706249999999983</c:v>
                </c:pt>
                <c:pt idx="993">
                  <c:v>79.706249999999983</c:v>
                </c:pt>
                <c:pt idx="994">
                  <c:v>79.706249999999983</c:v>
                </c:pt>
                <c:pt idx="995">
                  <c:v>79.706249999999983</c:v>
                </c:pt>
                <c:pt idx="996">
                  <c:v>79.706249999999983</c:v>
                </c:pt>
                <c:pt idx="997">
                  <c:v>79.706249999999983</c:v>
                </c:pt>
                <c:pt idx="998">
                  <c:v>79.706249999999983</c:v>
                </c:pt>
                <c:pt idx="999">
                  <c:v>79.706249999999983</c:v>
                </c:pt>
                <c:pt idx="1000">
                  <c:v>79.706249999999983</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Calculs!$W$4:$W$1004</c:f>
              <c:numCache>
                <c:formatCode>0.00</c:formatCode>
                <c:ptCount val="1001"/>
                <c:pt idx="0">
                  <c:v>0</c:v>
                </c:pt>
                <c:pt idx="1">
                  <c:v>3.2414270227146839E-9</c:v>
                </c:pt>
                <c:pt idx="2">
                  <c:v>1.5324144651003471E-4</c:v>
                </c:pt>
                <c:pt idx="3">
                  <c:v>1.367003148137984E-3</c:v>
                </c:pt>
                <c:pt idx="4">
                  <c:v>5.4536526344219167E-3</c:v>
                </c:pt>
                <c:pt idx="5">
                  <c:v>1.513396732393529E-2</c:v>
                </c:pt>
                <c:pt idx="6">
                  <c:v>3.17861212951615E-2</c:v>
                </c:pt>
                <c:pt idx="7">
                  <c:v>5.4492554792468666E-2</c:v>
                </c:pt>
                <c:pt idx="8">
                  <c:v>8.3214277774967968E-2</c:v>
                </c:pt>
                <c:pt idx="9">
                  <c:v>0.11791208840510192</c:v>
                </c:pt>
                <c:pt idx="10">
                  <c:v>0.158546576143545</c:v>
                </c:pt>
                <c:pt idx="11">
                  <c:v>0.2050781248602489</c:v>
                </c:pt>
                <c:pt idx="12">
                  <c:v>0.25746691596119692</c:v>
                </c:pt>
                <c:pt idx="13">
                  <c:v>0.31567293153043702</c:v>
                </c:pt>
                <c:pt idx="14">
                  <c:v>0.3796559574869538</c:v>
                </c:pt>
                <c:pt idx="15">
                  <c:v>0.44937558675594202</c:v>
                </c:pt>
                <c:pt idx="16">
                  <c:v>0.52479122245404708</c:v>
                </c:pt>
                <c:pt idx="17">
                  <c:v>0.60586208108812256</c:v>
                </c:pt>
                <c:pt idx="18">
                  <c:v>0.69254719576707269</c:v>
                </c:pt>
                <c:pt idx="19">
                  <c:v>0.78480541942632775</c:v>
                </c:pt>
                <c:pt idx="20">
                  <c:v>0.88259542806451341</c:v>
                </c:pt>
                <c:pt idx="21">
                  <c:v>0.9858757239918664</c:v>
                </c:pt>
                <c:pt idx="22">
                  <c:v>1.094604639089948</c:v>
                </c:pt>
                <c:pt idx="23">
                  <c:v>1.2087403380822128</c:v>
                </c:pt>
                <c:pt idx="24">
                  <c:v>1.3282408218149762</c:v>
                </c:pt>
                <c:pt idx="25">
                  <c:v>1.453063930548341</c:v>
                </c:pt>
                <c:pt idx="26">
                  <c:v>1.5831673472566261</c:v>
                </c:pt>
                <c:pt idx="27">
                  <c:v>1.7185086009378523</c:v>
                </c:pt>
                <c:pt idx="28">
                  <c:v>1.8590450699318304</c:v>
                </c:pt>
                <c:pt idx="29">
                  <c:v>2.0047339852464052</c:v>
                </c:pt>
                <c:pt idx="30">
                  <c:v>2.1555324338913966</c:v>
                </c:pt>
                <c:pt idx="31">
                  <c:v>2.3113973622198052</c:v>
                </c:pt>
                <c:pt idx="32">
                  <c:v>2.4722855792757987</c:v>
                </c:pt>
                <c:pt idx="33">
                  <c:v>2.6381537601490659</c:v>
                </c:pt>
                <c:pt idx="34">
                  <c:v>2.808958449335059</c:v>
                </c:pt>
                <c:pt idx="35">
                  <c:v>2.9846571806749465</c:v>
                </c:pt>
                <c:pt idx="36">
                  <c:v>3.165207546505528</c:v>
                </c:pt>
                <c:pt idx="37">
                  <c:v>3.3505658708014483</c:v>
                </c:pt>
                <c:pt idx="38">
                  <c:v>3.5406883563343428</c:v>
                </c:pt>
                <c:pt idx="39">
                  <c:v>3.7355310882298403</c:v>
                </c:pt>
                <c:pt idx="40">
                  <c:v>3.9350500375240705</c:v>
                </c:pt>
                <c:pt idx="41">
                  <c:v>4.1392010647099697</c:v>
                </c:pt>
                <c:pt idx="42">
                  <c:v>4.3479399232742439</c:v>
                </c:pt>
                <c:pt idx="43">
                  <c:v>4.5612222632256749</c:v>
                </c:pt>
                <c:pt idx="44">
                  <c:v>4.7790036346153126</c:v>
                </c:pt>
                <c:pt idx="45">
                  <c:v>5.0012394910489686</c:v>
                </c:pt>
                <c:pt idx="46">
                  <c:v>5.2278851931924262</c:v>
                </c:pt>
                <c:pt idx="47">
                  <c:v>5.4588960122695074</c:v>
                </c:pt>
                <c:pt idx="48">
                  <c:v>5.6942271335532997</c:v>
                </c:pt>
                <c:pt idx="49">
                  <c:v>5.9338336598505563</c:v>
                </c:pt>
                <c:pt idx="50">
                  <c:v>6.1776706149793901</c:v>
                </c:pt>
                <c:pt idx="51">
                  <c:v>6.4258587167374932</c:v>
                </c:pt>
                <c:pt idx="52">
                  <c:v>6.6785317322185778</c:v>
                </c:pt>
                <c:pt idx="53">
                  <c:v>6.9356640652713759</c:v>
                </c:pt>
                <c:pt idx="54">
                  <c:v>7.1972299790035219</c:v>
                </c:pt>
                <c:pt idx="55">
                  <c:v>7.4632035975201756</c:v>
                </c:pt>
                <c:pt idx="56">
                  <c:v>7.7335589076684776</c:v>
                </c:pt>
                <c:pt idx="57">
                  <c:v>8.0082697607879254</c:v>
                </c:pt>
                <c:pt idx="58">
                  <c:v>8.2873098744666169</c:v>
                </c:pt>
                <c:pt idx="59">
                  <c:v>8.5706528343033561</c:v>
                </c:pt>
                <c:pt idx="60">
                  <c:v>8.8582720956755683</c:v>
                </c:pt>
                <c:pt idx="61">
                  <c:v>9.1501409855129516</c:v>
                </c:pt>
                <c:pt idx="62">
                  <c:v>9.4462327040768432</c:v>
                </c:pt>
                <c:pt idx="63">
                  <c:v>9.746520326745161</c:v>
                </c:pt>
                <c:pt idx="64">
                  <c:v>10.050976805802865</c:v>
                </c:pt>
                <c:pt idx="65">
                  <c:v>10.35957497223786</c:v>
                </c:pt>
                <c:pt idx="66">
                  <c:v>10.672287537542164</c:v>
                </c:pt>
                <c:pt idx="67">
                  <c:v>10.989087095518295</c:v>
                </c:pt>
                <c:pt idx="68">
                  <c:v>11.309946124090699</c:v>
                </c:pt>
                <c:pt idx="69">
                  <c:v>11.634836987122135</c:v>
                </c:pt>
                <c:pt idx="70">
                  <c:v>11.963731936234867</c:v>
                </c:pt>
                <c:pt idx="71">
                  <c:v>12.296603112636495</c:v>
                </c:pt>
                <c:pt idx="72">
                  <c:v>12.6334225489503</c:v>
                </c:pt>
                <c:pt idx="73">
                  <c:v>12.974162171050001</c:v>
                </c:pt>
                <c:pt idx="74">
                  <c:v>13.318793799898625</c:v>
                </c:pt>
                <c:pt idx="75">
                  <c:v>13.667289153391536</c:v>
                </c:pt>
                <c:pt idx="76">
                  <c:v>14.019619848203289</c:v>
                </c:pt>
                <c:pt idx="77">
                  <c:v>14.375757401638236</c:v>
                </c:pt>
                <c:pt idx="78">
                  <c:v>14.735673233484649</c:v>
                </c:pt>
                <c:pt idx="79">
                  <c:v>15.099338667872283</c:v>
                </c:pt>
                <c:pt idx="80">
                  <c:v>15.466724935133112</c:v>
                </c:pt>
                <c:pt idx="81">
                  <c:v>15.837803173665137</c:v>
                </c:pt>
                <c:pt idx="82">
                  <c:v>16.21254443179901</c:v>
                </c:pt>
                <c:pt idx="83">
                  <c:v>16.590919669667386</c:v>
                </c:pt>
                <c:pt idx="84">
                  <c:v>16.972899761076711</c:v>
                </c:pt>
                <c:pt idx="85">
                  <c:v>17.358455495381424</c:v>
                </c:pt>
                <c:pt idx="86">
                  <c:v>17.747557579360208</c:v>
                </c:pt>
                <c:pt idx="87">
                  <c:v>18.140176639094239</c:v>
                </c:pt>
                <c:pt idx="88">
                  <c:v>18.536283221847146</c:v>
                </c:pt>
                <c:pt idx="89">
                  <c:v>18.935847797946622</c:v>
                </c:pt>
                <c:pt idx="90">
                  <c:v>19.33884076266737</c:v>
                </c:pt>
                <c:pt idx="91">
                  <c:v>19.745232438115238</c:v>
                </c:pt>
                <c:pt idx="92">
                  <c:v>20.154993075112429</c:v>
                </c:pt>
                <c:pt idx="93">
                  <c:v>20.568092855083471</c:v>
                </c:pt>
                <c:pt idx="94">
                  <c:v>20.984501891941843</c:v>
                </c:pt>
                <c:pt idx="95">
                  <c:v>21.404190233977019</c:v>
                </c:pt>
                <c:pt idx="96">
                  <c:v>21.827127865741836</c:v>
                </c:pt>
                <c:pt idx="97">
                  <c:v>22.253284709939781</c:v>
                </c:pt>
                <c:pt idx="98">
                  <c:v>22.682630629312307</c:v>
                </c:pt>
                <c:pt idx="99">
                  <c:v>23.115135428525726</c:v>
                </c:pt>
                <c:pt idx="100">
                  <c:v>23.550768856057555</c:v>
                </c:pt>
                <c:pt idx="101">
                  <c:v>23.989353174651495</c:v>
                </c:pt>
                <c:pt idx="102">
                  <c:v>24.430705076064346</c:v>
                </c:pt>
                <c:pt idx="103">
                  <c:v>24.874785962232252</c:v>
                </c:pt>
                <c:pt idx="104">
                  <c:v>25.32155723234461</c:v>
                </c:pt>
                <c:pt idx="105">
                  <c:v>25.770980285318924</c:v>
                </c:pt>
                <c:pt idx="106">
                  <c:v>26.22301652226686</c:v>
                </c:pt>
                <c:pt idx="107">
                  <c:v>26.677627348951479</c:v>
                </c:pt>
                <c:pt idx="108">
                  <c:v>27.134774178235091</c:v>
                </c:pt>
                <c:pt idx="109">
                  <c:v>27.594418432517667</c:v>
                </c:pt>
                <c:pt idx="110">
                  <c:v>28.056521546165644</c:v>
                </c:pt>
                <c:pt idx="111">
                  <c:v>28.521044967930692</c:v>
                </c:pt>
                <c:pt idx="112">
                  <c:v>28.987950163358345</c:v>
                </c:pt>
                <c:pt idx="113">
                  <c:v>29.457198617186194</c:v>
                </c:pt>
                <c:pt idx="114">
                  <c:v>29.928751835731504</c:v>
                </c:pt>
                <c:pt idx="115">
                  <c:v>30.402571349267948</c:v>
                </c:pt>
                <c:pt idx="116">
                  <c:v>30.878618714391227</c:v>
                </c:pt>
                <c:pt idx="117">
                  <c:v>31.35685551637334</c:v>
                </c:pt>
                <c:pt idx="118">
                  <c:v>31.837243371505458</c:v>
                </c:pt>
                <c:pt idx="119">
                  <c:v>32.319743929428981</c:v>
                </c:pt>
                <c:pt idx="120">
                  <c:v>32.804318875454562</c:v>
                </c:pt>
                <c:pt idx="121">
                  <c:v>33.290929932869098</c:v>
                </c:pt>
                <c:pt idx="122">
                  <c:v>33.779538865230229</c:v>
                </c:pt>
                <c:pt idx="123">
                  <c:v>34.270107478648285</c:v>
                </c:pt>
                <c:pt idx="124">
                  <c:v>34.762597624055545</c:v>
                </c:pt>
                <c:pt idx="125">
                  <c:v>35.256971199462257</c:v>
                </c:pt>
                <c:pt idx="126">
                  <c:v>35.75319015219975</c:v>
                </c:pt>
                <c:pt idx="127">
                  <c:v>36.251216481150074</c:v>
                </c:pt>
                <c:pt idx="128">
                  <c:v>36.751012238961827</c:v>
                </c:pt>
                <c:pt idx="129">
                  <c:v>37.252539534252634</c:v>
                </c:pt>
                <c:pt idx="130">
                  <c:v>37.755760533797329</c:v>
                </c:pt>
                <c:pt idx="131">
                  <c:v>38.26063746470227</c:v>
                </c:pt>
                <c:pt idx="132">
                  <c:v>38.767132616565007</c:v>
                </c:pt>
                <c:pt idx="133">
                  <c:v>39.275208343619859</c:v>
                </c:pt>
                <c:pt idx="134">
                  <c:v>39.784827066868502</c:v>
                </c:pt>
                <c:pt idx="135">
                  <c:v>40.295951276195851</c:v>
                </c:pt>
                <c:pt idx="136">
                  <c:v>40.808543532471028</c:v>
                </c:pt>
                <c:pt idx="137">
                  <c:v>41.32256646963291</c:v>
                </c:pt>
                <c:pt idx="138">
                  <c:v>41.837982796760585</c:v>
                </c:pt>
                <c:pt idx="139">
                  <c:v>42.354755300128254</c:v>
                </c:pt>
                <c:pt idx="140">
                  <c:v>42.872846845244396</c:v>
                </c:pt>
                <c:pt idx="141">
                  <c:v>43.392220378875237</c:v>
                </c:pt>
                <c:pt idx="142">
                  <c:v>43.91283893105215</c:v>
                </c:pt>
                <c:pt idx="143">
                  <c:v>44.43466561706321</c:v>
                </c:pt>
                <c:pt idx="144">
                  <c:v>44.957663639428183</c:v>
                </c:pt>
                <c:pt idx="145">
                  <c:v>45.481796289857421</c:v>
                </c:pt>
                <c:pt idx="146">
                  <c:v>46.007026951194007</c:v>
                </c:pt>
                <c:pt idx="147">
                  <c:v>46.533319099339423</c:v>
                </c:pt>
                <c:pt idx="148">
                  <c:v>47.06063630516244</c:v>
                </c:pt>
                <c:pt idx="149">
                  <c:v>47.588942236390963</c:v>
                </c:pt>
                <c:pt idx="150">
                  <c:v>48.118200659486988</c:v>
                </c:pt>
                <c:pt idx="151">
                  <c:v>48.648446680780978</c:v>
                </c:pt>
                <c:pt idx="152">
                  <c:v>49.17971707570176</c:v>
                </c:pt>
                <c:pt idx="153">
                  <c:v>49.71197821342065</c:v>
                </c:pt>
                <c:pt idx="154">
                  <c:v>50.245196547984968</c:v>
                </c:pt>
                <c:pt idx="155">
                  <c:v>50.779338619990227</c:v>
                </c:pt>
                <c:pt idx="156">
                  <c:v>51.314371058237633</c:v>
                </c:pt>
                <c:pt idx="157">
                  <c:v>51.850260581376872</c:v>
                </c:pt>
                <c:pt idx="158">
                  <c:v>52.386973999533517</c:v>
                </c:pt>
                <c:pt idx="159">
                  <c:v>52.92447821592171</c:v>
                </c:pt>
                <c:pt idx="160">
                  <c:v>53.462740228441433</c:v>
                </c:pt>
                <c:pt idx="161">
                  <c:v>54.001727131260559</c:v>
                </c:pt>
                <c:pt idx="162">
                  <c:v>54.541406116381509</c:v>
                </c:pt>
                <c:pt idx="163">
                  <c:v>55.081744475192536</c:v>
                </c:pt>
                <c:pt idx="164">
                  <c:v>55.622709600003361</c:v>
                </c:pt>
                <c:pt idx="165">
                  <c:v>56.164268985565322</c:v>
                </c:pt>
                <c:pt idx="166">
                  <c:v>56.706390230575622</c:v>
                </c:pt>
                <c:pt idx="167">
                  <c:v>57.249041039165938</c:v>
                </c:pt>
                <c:pt idx="168">
                  <c:v>57.792189222375306</c:v>
                </c:pt>
                <c:pt idx="169">
                  <c:v>58.335802699606781</c:v>
                </c:pt>
                <c:pt idx="170">
                  <c:v>58.879849500068325</c:v>
                </c:pt>
                <c:pt idx="171">
                  <c:v>59.424297764197696</c:v>
                </c:pt>
                <c:pt idx="172">
                  <c:v>59.969115745070908</c:v>
                </c:pt>
                <c:pt idx="173">
                  <c:v>60.514271809795076</c:v>
                </c:pt>
                <c:pt idx="174">
                  <c:v>61.059734440884355</c:v>
                </c:pt>
                <c:pt idx="175">
                  <c:v>61.605472237620205</c:v>
                </c:pt>
                <c:pt idx="176">
                  <c:v>62.151453917394896</c:v>
                </c:pt>
                <c:pt idx="177">
                  <c:v>62.697648317038926</c:v>
                </c:pt>
                <c:pt idx="178">
                  <c:v>63.244024394131706</c:v>
                </c:pt>
                <c:pt idx="179">
                  <c:v>63.790551228296181</c:v>
                </c:pt>
                <c:pt idx="180">
                  <c:v>64.337198022476557</c:v>
                </c:pt>
                <c:pt idx="181">
                  <c:v>64.883934104199639</c:v>
                </c:pt>
                <c:pt idx="182">
                  <c:v>65.430728926819612</c:v>
                </c:pt>
                <c:pt idx="183">
                  <c:v>65.977552070746171</c:v>
                </c:pt>
                <c:pt idx="184">
                  <c:v>66.524373244656005</c:v>
                </c:pt>
                <c:pt idx="185">
                  <c:v>67.071162286687553</c:v>
                </c:pt>
                <c:pt idx="186">
                  <c:v>67.617889165619189</c:v>
                </c:pt>
                <c:pt idx="187">
                  <c:v>68.16452398203046</c:v>
                </c:pt>
                <c:pt idx="188">
                  <c:v>68.711036969446781</c:v>
                </c:pt>
                <c:pt idx="189">
                  <c:v>69.257398495467342</c:v>
                </c:pt>
                <c:pt idx="190">
                  <c:v>69.803579062876082</c:v>
                </c:pt>
                <c:pt idx="191">
                  <c:v>70.34954931073618</c:v>
                </c:pt>
                <c:pt idx="192">
                  <c:v>70.895280015467208</c:v>
                </c:pt>
                <c:pt idx="193">
                  <c:v>71.440742091906117</c:v>
                </c:pt>
                <c:pt idx="194">
                  <c:v>71.985906594350936</c:v>
                </c:pt>
                <c:pt idx="195">
                  <c:v>72.530744717587822</c:v>
                </c:pt>
                <c:pt idx="196">
                  <c:v>73.075227797901306</c:v>
                </c:pt>
                <c:pt idx="197">
                  <c:v>73.61932731406776</c:v>
                </c:pt>
                <c:pt idx="198">
                  <c:v>74.163014888331617</c:v>
                </c:pt>
                <c:pt idx="199">
                  <c:v>74.706262287365661</c:v>
                </c:pt>
                <c:pt idx="200">
                  <c:v>75.249041423213612</c:v>
                </c:pt>
                <c:pt idx="201">
                  <c:v>75.791324354216329</c:v>
                </c:pt>
                <c:pt idx="202">
                  <c:v>76.333083285921347</c:v>
                </c:pt>
                <c:pt idx="203">
                  <c:v>76.874290571975465</c:v>
                </c:pt>
                <c:pt idx="204">
                  <c:v>77.414918715000411</c:v>
                </c:pt>
                <c:pt idx="205">
                  <c:v>77.954940367452309</c:v>
                </c:pt>
                <c:pt idx="206">
                  <c:v>78.494328332463837</c:v>
                </c:pt>
                <c:pt idx="207">
                  <c:v>79.03305556467015</c:v>
                </c:pt>
                <c:pt idx="208">
                  <c:v>79.571095171018044</c:v>
                </c:pt>
                <c:pt idx="209">
                  <c:v>80.108420411557987</c:v>
                </c:pt>
                <c:pt idx="210">
                  <c:v>80.645004700220667</c:v>
                </c:pt>
                <c:pt idx="211">
                  <c:v>81.180821605575801</c:v>
                </c:pt>
                <c:pt idx="212">
                  <c:v>81.7158448515749</c:v>
                </c:pt>
                <c:pt idx="213">
                  <c:v>82.250048318277862</c:v>
                </c:pt>
                <c:pt idx="214">
                  <c:v>82.783406042562504</c:v>
                </c:pt>
                <c:pt idx="215">
                  <c:v>83.315892218818163</c:v>
                </c:pt>
                <c:pt idx="216">
                  <c:v>83.847481199622436</c:v>
                </c:pt>
                <c:pt idx="217">
                  <c:v>84.37814749640215</c:v>
                </c:pt>
                <c:pt idx="218">
                  <c:v>84.907865780077586</c:v>
                </c:pt>
                <c:pt idx="219">
                  <c:v>85.436610881690683</c:v>
                </c:pt>
                <c:pt idx="220">
                  <c:v>85.964357793017044</c:v>
                </c:pt>
                <c:pt idx="221">
                  <c:v>86.491081667161708</c:v>
                </c:pt>
                <c:pt idx="222">
                  <c:v>87.016757819138817</c:v>
                </c:pt>
                <c:pt idx="223">
                  <c:v>87.541361726435568</c:v>
                </c:pt>
                <c:pt idx="224">
                  <c:v>88.064869029559745</c:v>
                </c:pt>
                <c:pt idx="225">
                  <c:v>88.587255532571547</c:v>
                </c:pt>
                <c:pt idx="226">
                  <c:v>89.10849720359974</c:v>
                </c:pt>
                <c:pt idx="227">
                  <c:v>89.628570175341451</c:v>
                </c:pt>
                <c:pt idx="228">
                  <c:v>90.147450745547189</c:v>
                </c:pt>
                <c:pt idx="229">
                  <c:v>90.665115377489087</c:v>
                </c:pt>
                <c:pt idx="230">
                  <c:v>91.181540700414288</c:v>
                </c:pt>
                <c:pt idx="231">
                  <c:v>91.696703509982697</c:v>
                </c:pt>
                <c:pt idx="232">
                  <c:v>92.210580768689027</c:v>
                </c:pt>
                <c:pt idx="233">
                  <c:v>92.723149606269644</c:v>
                </c:pt>
                <c:pt idx="234">
                  <c:v>93.234387320094058</c:v>
                </c:pt>
                <c:pt idx="235">
                  <c:v>93.744271375541203</c:v>
                </c:pt>
                <c:pt idx="236">
                  <c:v>94.252779406360418</c:v>
                </c:pt>
                <c:pt idx="237">
                  <c:v>94.759889215017637</c:v>
                </c:pt>
                <c:pt idx="238">
                  <c:v>95.265578773026064</c:v>
                </c:pt>
                <c:pt idx="239">
                  <c:v>95.769826221262576</c:v>
                </c:pt>
                <c:pt idx="240">
                  <c:v>96.272609870268525</c:v>
                </c:pt>
                <c:pt idx="241">
                  <c:v>96.773908200536539</c:v>
                </c:pt>
                <c:pt idx="242">
                  <c:v>97.273699862782138</c:v>
                </c:pt>
                <c:pt idx="243">
                  <c:v>97.771963678200692</c:v>
                </c:pt>
                <c:pt idx="244">
                  <c:v>98.268678638710412</c:v>
                </c:pt>
                <c:pt idx="245">
                  <c:v>98.76382390718031</c:v>
                </c:pt>
                <c:pt idx="246">
                  <c:v>99.257378817644238</c:v>
                </c:pt>
                <c:pt idx="247">
                  <c:v>99.749322875500397</c:v>
                </c:pt>
                <c:pt idx="248">
                  <c:v>100.23963575769679</c:v>
                </c:pt>
                <c:pt idx="249">
                  <c:v>100.72829731290302</c:v>
                </c:pt>
                <c:pt idx="250">
                  <c:v>101.21528756166703</c:v>
                </c:pt>
                <c:pt idx="251">
                  <c:v>101.70014597466917</c:v>
                </c:pt>
                <c:pt idx="252">
                  <c:v>102.18240834045241</c:v>
                </c:pt>
                <c:pt idx="253">
                  <c:v>102.66204986013418</c:v>
                </c:pt>
                <c:pt idx="254">
                  <c:v>103.13904601741008</c:v>
                </c:pt>
                <c:pt idx="255">
                  <c:v>103.61337257843891</c:v>
                </c:pt>
                <c:pt idx="256">
                  <c:v>104.08500559170488</c:v>
                </c:pt>
                <c:pt idx="257">
                  <c:v>104.55392138785616</c:v>
                </c:pt>
                <c:pt idx="258">
                  <c:v>105.02009657952173</c:v>
                </c:pt>
                <c:pt idx="259">
                  <c:v>105.48350806110514</c:v>
                </c:pt>
                <c:pt idx="260">
                  <c:v>105.94413300855607</c:v>
                </c:pt>
                <c:pt idx="261">
                  <c:v>106.4019488791201</c:v>
                </c:pt>
                <c:pt idx="262">
                  <c:v>106.85693341106679</c:v>
                </c:pt>
                <c:pt idx="263">
                  <c:v>107.30906462339581</c:v>
                </c:pt>
                <c:pt idx="264">
                  <c:v>107.75832081552237</c:v>
                </c:pt>
                <c:pt idx="265">
                  <c:v>108.20468056694102</c:v>
                </c:pt>
                <c:pt idx="266">
                  <c:v>108.64812273686887</c:v>
                </c:pt>
                <c:pt idx="267">
                  <c:v>109.08862646386855</c:v>
                </c:pt>
                <c:pt idx="268">
                  <c:v>109.52617116545034</c:v>
                </c:pt>
                <c:pt idx="269">
                  <c:v>109.96073653765414</c:v>
                </c:pt>
                <c:pt idx="270">
                  <c:v>110.39230255461236</c:v>
                </c:pt>
                <c:pt idx="271">
                  <c:v>110.82084946809216</c:v>
                </c:pt>
                <c:pt idx="272">
                  <c:v>111.24635780701911</c:v>
                </c:pt>
                <c:pt idx="273">
                  <c:v>111.66880837698122</c:v>
                </c:pt>
                <c:pt idx="274">
                  <c:v>112.08818225971432</c:v>
                </c:pt>
                <c:pt idx="275">
                  <c:v>112.50446081256871</c:v>
                </c:pt>
                <c:pt idx="276">
                  <c:v>112.91762566795752</c:v>
                </c:pt>
                <c:pt idx="277">
                  <c:v>113.3276587327864</c:v>
                </c:pt>
                <c:pt idx="278">
                  <c:v>113.73454218786632</c:v>
                </c:pt>
                <c:pt idx="279">
                  <c:v>114.13825848730737</c:v>
                </c:pt>
                <c:pt idx="280">
                  <c:v>114.5387903578962</c:v>
                </c:pt>
                <c:pt idx="281">
                  <c:v>114.93612079845572</c:v>
                </c:pt>
                <c:pt idx="282">
                  <c:v>115.3302330791881</c:v>
                </c:pt>
                <c:pt idx="283">
                  <c:v>115.72111074100077</c:v>
                </c:pt>
                <c:pt idx="284">
                  <c:v>116.10873759481623</c:v>
                </c:pt>
                <c:pt idx="285">
                  <c:v>116.49309772086571</c:v>
                </c:pt>
                <c:pt idx="286">
                  <c:v>116.87417546796637</c:v>
                </c:pt>
                <c:pt idx="287">
                  <c:v>117.25195545278342</c:v>
                </c:pt>
                <c:pt idx="288">
                  <c:v>117.62642255907623</c:v>
                </c:pt>
                <c:pt idx="289">
                  <c:v>117.99756193692957</c:v>
                </c:pt>
                <c:pt idx="290">
                  <c:v>118.36535900196938</c:v>
                </c:pt>
                <c:pt idx="291">
                  <c:v>118.72979943456446</c:v>
                </c:pt>
                <c:pt idx="292">
                  <c:v>119.09086917901301</c:v>
                </c:pt>
                <c:pt idx="293">
                  <c:v>119.44855444271529</c:v>
                </c:pt>
                <c:pt idx="294">
                  <c:v>119.80284169533208</c:v>
                </c:pt>
                <c:pt idx="295">
                  <c:v>120.15371766792921</c:v>
                </c:pt>
                <c:pt idx="296">
                  <c:v>120.50116935210895</c:v>
                </c:pt>
                <c:pt idx="297">
                  <c:v>120.84518399912771</c:v>
                </c:pt>
                <c:pt idx="298">
                  <c:v>121.18049349886647</c:v>
                </c:pt>
                <c:pt idx="299">
                  <c:v>121.50180767554558</c:v>
                </c:pt>
                <c:pt idx="300">
                  <c:v>121.80908790653011</c:v>
                </c:pt>
                <c:pt idx="301">
                  <c:v>122.10229854679368</c:v>
                </c:pt>
                <c:pt idx="302">
                  <c:v>122.38140691346531</c:v>
                </c:pt>
                <c:pt idx="303">
                  <c:v>122.64638327009172</c:v>
                </c:pt>
                <c:pt idx="304">
                  <c:v>122.89720081062288</c:v>
                </c:pt>
                <c:pt idx="305">
                  <c:v>123.13383564313058</c:v>
                </c:pt>
                <c:pt idx="306">
                  <c:v>123.35626677326991</c:v>
                </c:pt>
                <c:pt idx="307">
                  <c:v>123.56447608749266</c:v>
                </c:pt>
                <c:pt idx="308">
                  <c:v>123.75844833602083</c:v>
                </c:pt>
                <c:pt idx="309">
                  <c:v>123.9381711155913</c:v>
                </c:pt>
                <c:pt idx="310">
                  <c:v>124.10363485197907</c:v>
                </c:pt>
                <c:pt idx="311">
                  <c:v>124.25483278230904</c:v>
                </c:pt>
                <c:pt idx="312">
                  <c:v>124.39176093716496</c:v>
                </c:pt>
                <c:pt idx="313">
                  <c:v>124.51441812250481</c:v>
                </c:pt>
                <c:pt idx="314">
                  <c:v>124.62280590139045</c:v>
                </c:pt>
                <c:pt idx="315">
                  <c:v>124.71692857554225</c:v>
                </c:pt>
                <c:pt idx="316">
                  <c:v>124.79679316672505</c:v>
                </c:pt>
                <c:pt idx="317">
                  <c:v>124.86240939797615</c:v>
                </c:pt>
                <c:pt idx="318">
                  <c:v>124.91378967468222</c:v>
                </c:pt>
                <c:pt idx="319">
                  <c:v>124.95094906551495</c:v>
                </c:pt>
                <c:pt idx="320">
                  <c:v>124.97390528323311</c:v>
                </c:pt>
                <c:pt idx="321">
                  <c:v>124.98479633932095</c:v>
                </c:pt>
                <c:pt idx="322">
                  <c:v>124.98575917856668</c:v>
                </c:pt>
                <c:pt idx="323">
                  <c:v>124.97681086229386</c:v>
                </c:pt>
                <c:pt idx="324">
                  <c:v>124.95796970708912</c:v>
                </c:pt>
                <c:pt idx="325">
                  <c:v>124.92925527518064</c:v>
                </c:pt>
                <c:pt idx="326">
                  <c:v>124.89068836479989</c:v>
                </c:pt>
                <c:pt idx="327">
                  <c:v>124.84229100053112</c:v>
                </c:pt>
                <c:pt idx="328">
                  <c:v>124.78408642364832</c:v>
                </c:pt>
                <c:pt idx="329">
                  <c:v>124.71609908244538</c:v>
                </c:pt>
                <c:pt idx="330">
                  <c:v>124.63835462255919</c:v>
                </c:pt>
                <c:pt idx="331">
                  <c:v>124.55087987729047</c:v>
                </c:pt>
                <c:pt idx="332">
                  <c:v>124.45370285792295</c:v>
                </c:pt>
                <c:pt idx="333">
                  <c:v>124.34685274404463</c:v>
                </c:pt>
                <c:pt idx="334">
                  <c:v>124.23035987387283</c:v>
                </c:pt>
                <c:pt idx="335">
                  <c:v>124.10425573458541</c:v>
                </c:pt>
                <c:pt idx="336">
                  <c:v>123.96857295266088</c:v>
                </c:pt>
                <c:pt idx="337">
                  <c:v>123.82334528422946</c:v>
                </c:pt>
                <c:pt idx="338">
                  <c:v>123.66860760543692</c:v>
                </c:pt>
                <c:pt idx="339">
                  <c:v>123.50439590282434</c:v>
                </c:pt>
                <c:pt idx="340">
                  <c:v>123.33074726372514</c:v>
                </c:pt>
                <c:pt idx="341">
                  <c:v>123.14769986668189</c:v>
                </c:pt>
                <c:pt idx="342">
                  <c:v>122.95529297188516</c:v>
                </c:pt>
                <c:pt idx="343">
                  <c:v>122.75356691163589</c:v>
                </c:pt>
                <c:pt idx="344">
                  <c:v>122.54256308083447</c:v>
                </c:pt>
                <c:pt idx="345">
                  <c:v>122.32232392749684</c:v>
                </c:pt>
                <c:pt idx="346">
                  <c:v>122.09289294330136</c:v>
                </c:pt>
                <c:pt idx="347">
                  <c:v>121.8543146541674</c:v>
                </c:pt>
                <c:pt idx="348">
                  <c:v>121.60685930424211</c:v>
                </c:pt>
                <c:pt idx="349">
                  <c:v>121.3507967453414</c:v>
                </c:pt>
                <c:pt idx="350">
                  <c:v>121.08617215541028</c:v>
                </c:pt>
                <c:pt idx="351">
                  <c:v>120.8130316085756</c:v>
                </c:pt>
                <c:pt idx="352">
                  <c:v>120.53142206682746</c:v>
                </c:pt>
                <c:pt idx="353">
                  <c:v>120.24139137174099</c:v>
                </c:pt>
                <c:pt idx="354">
                  <c:v>119.94298823624079</c:v>
                </c:pt>
                <c:pt idx="355">
                  <c:v>119.63626223640868</c:v>
                </c:pt>
                <c:pt idx="356">
                  <c:v>119.3212638033374</c:v>
                </c:pt>
                <c:pt idx="357">
                  <c:v>118.99804421502955</c:v>
                </c:pt>
                <c:pt idx="358">
                  <c:v>118.66665558834566</c:v>
                </c:pt>
                <c:pt idx="359">
                  <c:v>118.32715087100064</c:v>
                </c:pt>
                <c:pt idx="360">
                  <c:v>117.98418176360799</c:v>
                </c:pt>
                <c:pt idx="361">
                  <c:v>117.64236365480942</c:v>
                </c:pt>
                <c:pt idx="362">
                  <c:v>117.30169149582508</c:v>
                </c:pt>
                <c:pt idx="363">
                  <c:v>116.96216026595786</c:v>
                </c:pt>
                <c:pt idx="364">
                  <c:v>116.62376497240562</c:v>
                </c:pt>
                <c:pt idx="365">
                  <c:v>116.28650065007481</c:v>
                </c:pt>
                <c:pt idx="366">
                  <c:v>115.95036236139588</c:v>
                </c:pt>
                <c:pt idx="367">
                  <c:v>115.61534519613947</c:v>
                </c:pt>
                <c:pt idx="368">
                  <c:v>115.28144427123505</c:v>
                </c:pt>
                <c:pt idx="369">
                  <c:v>114.94865473059023</c:v>
                </c:pt>
                <c:pt idx="370">
                  <c:v>114.61697174491144</c:v>
                </c:pt>
                <c:pt idx="371">
                  <c:v>114.28639051152635</c:v>
                </c:pt>
                <c:pt idx="372">
                  <c:v>113.95690625420771</c:v>
                </c:pt>
                <c:pt idx="373">
                  <c:v>113.62851422299813</c:v>
                </c:pt>
                <c:pt idx="374">
                  <c:v>113.30120969403647</c:v>
                </c:pt>
                <c:pt idx="375">
                  <c:v>112.97498796938586</c:v>
                </c:pt>
                <c:pt idx="376">
                  <c:v>112.64984437686248</c:v>
                </c:pt>
                <c:pt idx="377">
                  <c:v>112.32577426986592</c:v>
                </c:pt>
                <c:pt idx="378">
                  <c:v>112.00277302721103</c:v>
                </c:pt>
                <c:pt idx="379">
                  <c:v>111.68083605296096</c:v>
                </c:pt>
                <c:pt idx="380">
                  <c:v>111.359958776261</c:v>
                </c:pt>
                <c:pt idx="381">
                  <c:v>111.04013665117463</c:v>
                </c:pt>
                <c:pt idx="382">
                  <c:v>110.72136515652014</c:v>
                </c:pt>
                <c:pt idx="383">
                  <c:v>110.40363979570833</c:v>
                </c:pt>
                <c:pt idx="384">
                  <c:v>110.08695609658248</c:v>
                </c:pt>
                <c:pt idx="385">
                  <c:v>109.77130961125822</c:v>
                </c:pt>
                <c:pt idx="386">
                  <c:v>109.45669591596562</c:v>
                </c:pt>
                <c:pt idx="387">
                  <c:v>109.14311061089197</c:v>
                </c:pt>
                <c:pt idx="388">
                  <c:v>108.83054932002614</c:v>
                </c:pt>
                <c:pt idx="389">
                  <c:v>108.51900769100364</c:v>
                </c:pt>
                <c:pt idx="390">
                  <c:v>108.20848139495322</c:v>
                </c:pt>
                <c:pt idx="391">
                  <c:v>107.89896612634459</c:v>
                </c:pt>
                <c:pt idx="392">
                  <c:v>107.59045760283716</c:v>
                </c:pt>
                <c:pt idx="393">
                  <c:v>107.28295156513006</c:v>
                </c:pt>
                <c:pt idx="394">
                  <c:v>106.97644377681343</c:v>
                </c:pt>
                <c:pt idx="395">
                  <c:v>106.67093002421998</c:v>
                </c:pt>
                <c:pt idx="396">
                  <c:v>106.36640611627925</c:v>
                </c:pt>
                <c:pt idx="397">
                  <c:v>106.0628678843714</c:v>
                </c:pt>
                <c:pt idx="398">
                  <c:v>105.760311182183</c:v>
                </c:pt>
                <c:pt idx="399">
                  <c:v>105.45873188556378</c:v>
                </c:pt>
                <c:pt idx="400">
                  <c:v>105.15812589238384</c:v>
                </c:pt>
                <c:pt idx="401">
                  <c:v>102.18430672649518</c:v>
                </c:pt>
                <c:pt idx="402">
                  <c:v>99.305030826181422</c:v>
                </c:pt>
                <c:pt idx="403">
                  <c:v>96.516428575769055</c:v>
                </c:pt>
                <c:pt idx="404">
                  <c:v>93.814830191486678</c:v>
                </c:pt>
                <c:pt idx="405">
                  <c:v>91.196753431507545</c:v>
                </c:pt>
                <c:pt idx="406">
                  <c:v>88.658892183189451</c:v>
                </c:pt>
                <c:pt idx="407">
                  <c:v>86.198105856473575</c:v>
                </c:pt>
                <c:pt idx="408">
                  <c:v>83.811409518828583</c:v>
                </c:pt>
                <c:pt idx="409">
                  <c:v>81.495964712909469</c:v>
                </c:pt>
                <c:pt idx="410">
                  <c:v>79.24907090331169</c:v>
                </c:pt>
                <c:pt idx="411">
                  <c:v>77.068157503506825</c:v>
                </c:pt>
                <c:pt idx="412">
                  <c:v>74.950776438292721</c:v>
                </c:pt>
                <c:pt idx="413">
                  <c:v>72.894595200933281</c:v>
                </c:pt>
                <c:pt idx="414">
                  <c:v>70.897390367640398</c:v>
                </c:pt>
                <c:pt idx="415">
                  <c:v>68.957041535201085</c:v>
                </c:pt>
                <c:pt idx="416">
                  <c:v>67.071525650409981</c:v>
                </c:pt>
                <c:pt idx="417">
                  <c:v>65.238911702561879</c:v>
                </c:pt>
                <c:pt idx="418">
                  <c:v>63.457355752615733</c:v>
                </c:pt>
                <c:pt idx="419">
                  <c:v>61.725096274786516</c:v>
                </c:pt>
                <c:pt idx="420">
                  <c:v>60.040449788271125</c:v>
                </c:pt>
                <c:pt idx="421">
                  <c:v>58.401806758595555</c:v>
                </c:pt>
                <c:pt idx="422">
                  <c:v>56.807627749689743</c:v>
                </c:pt>
                <c:pt idx="423">
                  <c:v>55.256439809279094</c:v>
                </c:pt>
                <c:pt idx="424">
                  <c:v>53.746833071532734</c:v>
                </c:pt>
                <c:pt idx="425">
                  <c:v>52.277457562144861</c:v>
                </c:pt>
                <c:pt idx="426">
                  <c:v>50.847020192158055</c:v>
                </c:pt>
                <c:pt idx="427">
                  <c:v>49.454281927872152</c:v>
                </c:pt>
                <c:pt idx="428">
                  <c:v>48.098055125132845</c:v>
                </c:pt>
                <c:pt idx="429">
                  <c:v>46.777201017163769</c:v>
                </c:pt>
                <c:pt idx="430">
                  <c:v>45.490627345907072</c:v>
                </c:pt>
                <c:pt idx="431">
                  <c:v>44.237286127569256</c:v>
                </c:pt>
                <c:pt idx="432">
                  <c:v>43.016171543746509</c:v>
                </c:pt>
                <c:pt idx="433">
                  <c:v>41.826317950122309</c:v>
                </c:pt>
                <c:pt idx="434">
                  <c:v>40.666797995303781</c:v>
                </c:pt>
                <c:pt idx="435">
                  <c:v>39.536720842887483</c:v>
                </c:pt>
                <c:pt idx="436">
                  <c:v>38.435230490332579</c:v>
                </c:pt>
                <c:pt idx="437">
                  <c:v>37.361504178665804</c:v>
                </c:pt>
                <c:pt idx="438">
                  <c:v>36.314750887456221</c:v>
                </c:pt>
                <c:pt idx="439">
                  <c:v>35.294209909879065</c:v>
                </c:pt>
                <c:pt idx="440">
                  <c:v>34.299149503041569</c:v>
                </c:pt>
                <c:pt idx="441">
                  <c:v>33.328865609068181</c:v>
                </c:pt>
                <c:pt idx="442">
                  <c:v>32.382680642746479</c:v>
                </c:pt>
                <c:pt idx="443">
                  <c:v>31.459942341812546</c:v>
                </c:pt>
                <c:pt idx="444">
                  <c:v>30.560022676215127</c:v>
                </c:pt>
                <c:pt idx="445">
                  <c:v>29.682316812936637</c:v>
                </c:pt>
                <c:pt idx="446">
                  <c:v>28.82624213317267</c:v>
                </c:pt>
                <c:pt idx="447">
                  <c:v>27.991237298877593</c:v>
                </c:pt>
                <c:pt idx="448">
                  <c:v>27.176761365876093</c:v>
                </c:pt>
                <c:pt idx="449">
                  <c:v>26.382292940918557</c:v>
                </c:pt>
                <c:pt idx="450">
                  <c:v>25.607329380223948</c:v>
                </c:pt>
                <c:pt idx="451">
                  <c:v>24.851386027207923</c:v>
                </c:pt>
                <c:pt idx="452">
                  <c:v>24.113995487237407</c:v>
                </c:pt>
                <c:pt idx="453">
                  <c:v>23.394706937386236</c:v>
                </c:pt>
                <c:pt idx="454">
                  <c:v>22.69308546929101</c:v>
                </c:pt>
                <c:pt idx="455">
                  <c:v>22.008711463321944</c:v>
                </c:pt>
                <c:pt idx="456">
                  <c:v>21.341179992391755</c:v>
                </c:pt>
                <c:pt idx="457">
                  <c:v>20.690100253826522</c:v>
                </c:pt>
                <c:pt idx="458">
                  <c:v>20.055095027815845</c:v>
                </c:pt>
                <c:pt idx="459">
                  <c:v>19.43580016104864</c:v>
                </c:pt>
                <c:pt idx="460">
                  <c:v>18.831864074221432</c:v>
                </c:pt>
                <c:pt idx="461">
                  <c:v>18.242947292183811</c:v>
                </c:pt>
                <c:pt idx="462">
                  <c:v>17.668721995556758</c:v>
                </c:pt>
                <c:pt idx="463">
                  <c:v>17.108871592726327</c:v>
                </c:pt>
                <c:pt idx="464">
                  <c:v>16.563090311178389</c:v>
                </c:pt>
                <c:pt idx="465">
                  <c:v>16.031082807197958</c:v>
                </c:pt>
                <c:pt idx="466">
                  <c:v>15.512563793011701</c:v>
                </c:pt>
                <c:pt idx="467">
                  <c:v>15.007257680503889</c:v>
                </c:pt>
                <c:pt idx="468">
                  <c:v>14.514898240683108</c:v>
                </c:pt>
                <c:pt idx="469">
                  <c:v>14.035228278122743</c:v>
                </c:pt>
                <c:pt idx="470">
                  <c:v>13.567999319639886</c:v>
                </c:pt>
                <c:pt idx="471">
                  <c:v>13.112971316516589</c:v>
                </c:pt>
                <c:pt idx="472">
                  <c:v>12.669912359604307</c:v>
                </c:pt>
                <c:pt idx="473">
                  <c:v>12.238598406686565</c:v>
                </c:pt>
                <c:pt idx="474">
                  <c:v>11.818813021507204</c:v>
                </c:pt>
                <c:pt idx="475">
                  <c:v>11.410347123901344</c:v>
                </c:pt>
                <c:pt idx="476">
                  <c:v>11.012998750494315</c:v>
                </c:pt>
                <c:pt idx="477">
                  <c:v>10.626572825459943</c:v>
                </c:pt>
                <c:pt idx="478">
                  <c:v>10.250880940853543</c:v>
                </c:pt>
                <c:pt idx="479">
                  <c:v>9.8857411460579332</c:v>
                </c:pt>
                <c:pt idx="480">
                  <c:v>9.5309777459012182</c:v>
                </c:pt>
                <c:pt idx="481">
                  <c:v>9.1864211070246107</c:v>
                </c:pt>
                <c:pt idx="482">
                  <c:v>8.8519074720961957</c:v>
                </c:pt>
                <c:pt idx="483">
                  <c:v>8.5272787814827549</c:v>
                </c:pt>
                <c:pt idx="484">
                  <c:v>8.2123825020064825</c:v>
                </c:pt>
                <c:pt idx="485">
                  <c:v>7.9070714624268437</c:v>
                </c:pt>
                <c:pt idx="486">
                  <c:v>7.6112036952996212</c:v>
                </c:pt>
                <c:pt idx="487">
                  <c:v>7.3246422848757824</c:v>
                </c:pt>
                <c:pt idx="488">
                  <c:v>7.0472552207118841</c:v>
                </c:pt>
                <c:pt idx="489">
                  <c:v>6.7789152566714916</c:v>
                </c:pt>
                <c:pt idx="490">
                  <c:v>6.5194997750034629</c:v>
                </c:pt>
                <c:pt idx="491">
                  <c:v>6.2688906551878194</c:v>
                </c:pt>
                <c:pt idx="492">
                  <c:v>6.0269741472436644</c:v>
                </c:pt>
                <c:pt idx="493">
                  <c:v>5.7936407491955872</c:v>
                </c:pt>
                <c:pt idx="494">
                  <c:v>5.5687850883959022</c:v>
                </c:pt>
                <c:pt idx="495">
                  <c:v>5.3523058063993965</c:v>
                </c:pt>
                <c:pt idx="496">
                  <c:v>5.1441054470852547</c:v>
                </c:pt>
                <c:pt idx="497">
                  <c:v>4.9440903477175686</c:v>
                </c:pt>
                <c:pt idx="498">
                  <c:v>4.7521705326311663</c:v>
                </c:pt>
                <c:pt idx="499">
                  <c:v>4.5682596092238654</c:v>
                </c:pt>
                <c:pt idx="500">
                  <c:v>4.3922746659294036</c:v>
                </c:pt>
                <c:pt idx="501">
                  <c:v>4.2241361718378885</c:v>
                </c:pt>
                <c:pt idx="502">
                  <c:v>4.0637678776224062</c:v>
                </c:pt>
                <c:pt idx="503">
                  <c:v>3.9110967174223661</c:v>
                </c:pt>
                <c:pt idx="504">
                  <c:v>3.7660527113262154</c:v>
                </c:pt>
                <c:pt idx="505">
                  <c:v>3.6285688680892365</c:v>
                </c:pt>
                <c:pt idx="506">
                  <c:v>3.4985810877168313</c:v>
                </c:pt>
                <c:pt idx="507">
                  <c:v>3.3760280635408644</c:v>
                </c:pt>
                <c:pt idx="508">
                  <c:v>3.2608511834174041</c:v>
                </c:pt>
                <c:pt idx="509">
                  <c:v>3.1529944296793615</c:v>
                </c:pt>
                <c:pt idx="510">
                  <c:v>3.0524042774888711</c:v>
                </c:pt>
                <c:pt idx="511">
                  <c:v>2.959029591252432</c:v>
                </c:pt>
                <c:pt idx="512">
                  <c:v>2.8728215187886921</c:v>
                </c:pt>
                <c:pt idx="513">
                  <c:v>2.7937333829751343</c:v>
                </c:pt>
                <c:pt idx="514">
                  <c:v>2.7217205706470851</c:v>
                </c:pt>
                <c:pt idx="515">
                  <c:v>2.6567404185808776</c:v>
                </c:pt>
                <c:pt idx="516">
                  <c:v>2.5987520964630937</c:v>
                </c:pt>
                <c:pt idx="517">
                  <c:v>2.5477164868288753</c:v>
                </c:pt>
                <c:pt idx="518">
                  <c:v>2.503596062043536</c:v>
                </c:pt>
                <c:pt idx="519">
                  <c:v>2.4663547585006818</c:v>
                </c:pt>
                <c:pt idx="520">
                  <c:v>2.4359578483142346</c:v>
                </c:pt>
                <c:pt idx="521">
                  <c:v>2.4123718088872721</c:v>
                </c:pt>
                <c:pt idx="522">
                  <c:v>2.3955641908431096</c:v>
                </c:pt>
                <c:pt idx="523">
                  <c:v>2.3855034848988717</c:v>
                </c:pt>
                <c:pt idx="524">
                  <c:v>2.3821589883441119</c:v>
                </c:pt>
                <c:pt idx="525">
                  <c:v>2.3855006718522822</c:v>
                </c:pt>
                <c:pt idx="526">
                  <c:v>2.39549904739747</c:v>
                </c:pt>
                <c:pt idx="527">
                  <c:v>2.4121250380700197</c:v>
                </c:pt>
                <c:pt idx="528">
                  <c:v>2.4353498505813072</c:v>
                </c:pt>
                <c:pt idx="529">
                  <c:v>2.4651448512202596</c:v>
                </c:pt>
                <c:pt idx="530">
                  <c:v>2.5014814459739361</c:v>
                </c:pt>
                <c:pt idx="531">
                  <c:v>2.5443309654546802</c:v>
                </c:pt>
                <c:pt idx="532">
                  <c:v>2.5936645551910966</c:v>
                </c:pt>
                <c:pt idx="533">
                  <c:v>2.6494530717439724</c:v>
                </c:pt>
                <c:pt idx="534">
                  <c:v>2.7116669850062491</c:v>
                </c:pt>
                <c:pt idx="535">
                  <c:v>2.7802762869429611</c:v>
                </c:pt>
                <c:pt idx="536">
                  <c:v>2.8552504069266815</c:v>
                </c:pt>
                <c:pt idx="537">
                  <c:v>2.9365581337303288</c:v>
                </c:pt>
                <c:pt idx="538">
                  <c:v>3.0241675441544009</c:v>
                </c:pt>
                <c:pt idx="539">
                  <c:v>3.1180459381918455</c:v>
                </c:pt>
                <c:pt idx="540">
                  <c:v>3.2181597805716362</c:v>
                </c:pt>
                <c:pt idx="541">
                  <c:v>3.3244746484718957</c:v>
                </c:pt>
                <c:pt idx="542">
                  <c:v>3.4369551851547184</c:v>
                </c:pt>
                <c:pt idx="543">
                  <c:v>3.5555650592468693</c:v>
                </c:pt>
                <c:pt idx="544">
                  <c:v>3.680266929372042</c:v>
                </c:pt>
                <c:pt idx="545">
                  <c:v>3.8110224138302433</c:v>
                </c:pt>
                <c:pt idx="546">
                  <c:v>3.9477920650167224</c:v>
                </c:pt>
                <c:pt idx="547">
                  <c:v>4.0905353482751599</c:v>
                </c:pt>
                <c:pt idx="548">
                  <c:v>4.2392106248868773</c:v>
                </c:pt>
                <c:pt idx="549">
                  <c:v>4.3937751389079995</c:v>
                </c:pt>
                <c:pt idx="550">
                  <c:v>4.5541850075790267</c:v>
                </c:pt>
                <c:pt idx="551">
                  <c:v>4.7203952150456558</c:v>
                </c:pt>
                <c:pt idx="552">
                  <c:v>4.8923596091446226</c:v>
                </c:pt>
                <c:pt idx="553">
                  <c:v>5.0700309010240705</c:v>
                </c:pt>
                <c:pt idx="554">
                  <c:v>5.253360667383224</c:v>
                </c:pt>
                <c:pt idx="555">
                  <c:v>5.4422993551315422</c:v>
                </c:pt>
                <c:pt idx="556">
                  <c:v>5.6367962882819498</c:v>
                </c:pt>
                <c:pt idx="557">
                  <c:v>5.8367996769068204</c:v>
                </c:pt>
                <c:pt idx="558">
                  <c:v>6.0422566279982721</c:v>
                </c:pt>
                <c:pt idx="559">
                  <c:v>6.2531131580867338</c:v>
                </c:pt>
                <c:pt idx="560">
                  <c:v>6.4693142074829346</c:v>
                </c:pt>
                <c:pt idx="561">
                  <c:v>6.6908036560189492</c:v>
                </c:pt>
                <c:pt idx="562">
                  <c:v>6.9175243401735083</c:v>
                </c:pt>
                <c:pt idx="563">
                  <c:v>7.1494180714755169</c:v>
                </c:pt>
                <c:pt idx="564">
                  <c:v>7.3864256560876607</c:v>
                </c:pt>
                <c:pt idx="565">
                  <c:v>7.6284869154793205</c:v>
                </c:pt>
                <c:pt idx="566">
                  <c:v>7.8755407081044204</c:v>
                </c:pt>
                <c:pt idx="567">
                  <c:v>8.1275249520059365</c:v>
                </c:pt>
                <c:pt idx="568">
                  <c:v>8.3843766482740154</c:v>
                </c:pt>
                <c:pt idx="569">
                  <c:v>8.6460319052896537</c:v>
                </c:pt>
                <c:pt idx="570">
                  <c:v>8.9124259636901684</c:v>
                </c:pt>
                <c:pt idx="571">
                  <c:v>9.1834932219966685</c:v>
                </c:pt>
                <c:pt idx="572">
                  <c:v>9.4591672628473447</c:v>
                </c:pt>
                <c:pt idx="573">
                  <c:v>9.7393808797836918</c:v>
                </c:pt>
                <c:pt idx="574">
                  <c:v>10.0240661045395</c:v>
                </c:pt>
                <c:pt idx="575">
                  <c:v>10.313154234785404</c:v>
                </c:pt>
                <c:pt idx="576">
                  <c:v>10.606575862283934</c:v>
                </c:pt>
                <c:pt idx="577">
                  <c:v>10.904260901412421</c:v>
                </c:pt>
                <c:pt idx="578">
                  <c:v>11.206138618012897</c:v>
                </c:pt>
                <c:pt idx="579">
                  <c:v>11.512137658530174</c:v>
                </c:pt>
                <c:pt idx="580">
                  <c:v>11.822186079400915</c:v>
                </c:pt>
                <c:pt idx="581">
                  <c:v>12.136211376657842</c:v>
                </c:pt>
                <c:pt idx="582">
                  <c:v>12.454140515715078</c:v>
                </c:pt>
                <c:pt idx="583">
                  <c:v>12.775899961301514</c:v>
                </c:pt>
                <c:pt idx="584">
                  <c:v>13.101415707510649</c:v>
                </c:pt>
                <c:pt idx="585">
                  <c:v>13.430613307936271</c:v>
                </c:pt>
                <c:pt idx="586">
                  <c:v>13.763417905864666</c:v>
                </c:pt>
                <c:pt idx="587">
                  <c:v>14.099754264494793</c:v>
                </c:pt>
                <c:pt idx="588">
                  <c:v>14.439546797159018</c:v>
                </c:pt>
                <c:pt idx="589">
                  <c:v>14.782719597518014</c:v>
                </c:pt>
                <c:pt idx="590">
                  <c:v>15.129196469703837</c:v>
                </c:pt>
                <c:pt idx="591">
                  <c:v>15.478900958386694</c:v>
                </c:pt>
                <c:pt idx="592">
                  <c:v>15.831756378741243</c:v>
                </c:pt>
                <c:pt idx="593">
                  <c:v>16.187685846289082</c:v>
                </c:pt>
                <c:pt idx="594">
                  <c:v>16.546612306595197</c:v>
                </c:pt>
                <c:pt idx="595">
                  <c:v>16.908458564796391</c:v>
                </c:pt>
                <c:pt idx="596">
                  <c:v>17.273147314940797</c:v>
                </c:pt>
                <c:pt idx="597">
                  <c:v>17.640601169118121</c:v>
                </c:pt>
                <c:pt idx="598">
                  <c:v>18.010742686360988</c:v>
                </c:pt>
                <c:pt idx="599">
                  <c:v>18.383494401298339</c:v>
                </c:pt>
                <c:pt idx="600">
                  <c:v>18.758778852542754</c:v>
                </c:pt>
                <c:pt idx="601">
                  <c:v>19.136518610793853</c:v>
                </c:pt>
                <c:pt idx="602">
                  <c:v>19.516636306640951</c:v>
                </c:pt>
                <c:pt idx="603">
                  <c:v>19.899054658048485</c:v>
                </c:pt>
                <c:pt idx="604">
                  <c:v>20.283696497508579</c:v>
                </c:pt>
                <c:pt idx="605">
                  <c:v>20.670484798845596</c:v>
                </c:pt>
                <c:pt idx="606">
                  <c:v>21.059342703658142</c:v>
                </c:pt>
                <c:pt idx="607">
                  <c:v>21.450193547384867</c:v>
                </c:pt>
                <c:pt idx="608">
                  <c:v>21.842960884980524</c:v>
                </c:pt>
                <c:pt idx="609">
                  <c:v>22.237568516189953</c:v>
                </c:pt>
                <c:pt idx="610">
                  <c:v>22.633940510407619</c:v>
                </c:pt>
                <c:pt idx="611">
                  <c:v>23.032001231111604</c:v>
                </c:pt>
                <c:pt idx="612">
                  <c:v>23.431675359860897</c:v>
                </c:pt>
                <c:pt idx="613">
                  <c:v>23.83288791984597</c:v>
                </c:pt>
                <c:pt idx="614">
                  <c:v>24.235564298982656</c:v>
                </c:pt>
                <c:pt idx="615">
                  <c:v>24.639630272540693</c:v>
                </c:pt>
                <c:pt idx="616">
                  <c:v>25.045012025297886</c:v>
                </c:pt>
                <c:pt idx="617">
                  <c:v>25.451636173212275</c:v>
                </c:pt>
                <c:pt idx="618">
                  <c:v>25.859429784604739</c:v>
                </c:pt>
                <c:pt idx="619">
                  <c:v>26.268320400845351</c:v>
                </c:pt>
                <c:pt idx="620">
                  <c:v>26.678236056537038</c:v>
                </c:pt>
                <c:pt idx="621">
                  <c:v>27.089105299190784</c:v>
                </c:pt>
                <c:pt idx="622">
                  <c:v>27.500857208387362</c:v>
                </c:pt>
                <c:pt idx="623">
                  <c:v>27.913421414420664</c:v>
                </c:pt>
                <c:pt idx="624">
                  <c:v>28.326728116418685</c:v>
                </c:pt>
                <c:pt idx="625">
                  <c:v>28.740708099938214</c:v>
                </c:pt>
                <c:pt idx="626">
                  <c:v>29.15529275403059</c:v>
                </c:pt>
                <c:pt idx="627">
                  <c:v>29.570414087775276</c:v>
                </c:pt>
                <c:pt idx="628">
                  <c:v>29.98600474627953</c:v>
                </c:pt>
                <c:pt idx="629">
                  <c:v>30.401998026142426</c:v>
                </c:pt>
                <c:pt idx="630">
                  <c:v>30.818327890381809</c:v>
                </c:pt>
                <c:pt idx="631">
                  <c:v>31.234928982823728</c:v>
                </c:pt>
                <c:pt idx="632">
                  <c:v>31.651736641953843</c:v>
                </c:pt>
                <c:pt idx="633">
                  <c:v>32.068686914231172</c:v>
                </c:pt>
                <c:pt idx="634">
                  <c:v>32.485716566864554</c:v>
                </c:pt>
                <c:pt idx="635">
                  <c:v>32.902763100052951</c:v>
                </c:pt>
                <c:pt idx="636">
                  <c:v>33.319764758691001</c:v>
                </c:pt>
                <c:pt idx="637">
                  <c:v>33.736660543541781</c:v>
                </c:pt>
                <c:pt idx="638">
                  <c:v>34.153390221878681</c:v>
                </c:pt>
                <c:pt idx="639">
                  <c:v>34.569894337599372</c:v>
                </c:pt>
                <c:pt idx="640">
                  <c:v>34.986114220814443</c:v>
                </c:pt>
                <c:pt idx="641">
                  <c:v>35.401991996914397</c:v>
                </c:pt>
                <c:pt idx="642">
                  <c:v>35.817470595118529</c:v>
                </c:pt>
                <c:pt idx="643">
                  <c:v>36.232493756509555</c:v>
                </c:pt>
                <c:pt idx="644">
                  <c:v>36.647006041558512</c:v>
                </c:pt>
                <c:pt idx="645">
                  <c:v>37.060952837144534</c:v>
                </c:pt>
                <c:pt idx="646">
                  <c:v>37.474280363074534</c:v>
                </c:pt>
                <c:pt idx="647">
                  <c:v>37.886935678107569</c:v>
                </c:pt>
                <c:pt idx="648">
                  <c:v>38.298866685490125</c:v>
                </c:pt>
                <c:pt idx="649">
                  <c:v>38.710022138007503</c:v>
                </c:pt>
                <c:pt idx="650">
                  <c:v>39.12035164255753</c:v>
                </c:pt>
                <c:pt idx="651">
                  <c:v>39.529805664253061</c:v>
                </c:pt>
                <c:pt idx="652">
                  <c:v>39.938335530059256</c:v>
                </c:pt>
                <c:pt idx="653">
                  <c:v>40.345893431973074</c:v>
                </c:pt>
                <c:pt idx="654">
                  <c:v>40.752432429751103</c:v>
                </c:pt>
                <c:pt idx="655">
                  <c:v>41.157906453193533</c:v>
                </c:pt>
                <c:pt idx="656">
                  <c:v>41.562270303991205</c:v>
                </c:pt>
                <c:pt idx="657">
                  <c:v>41.965479657143213</c:v>
                </c:pt>
                <c:pt idx="658">
                  <c:v>42.367491061952947</c:v>
                </c:pt>
                <c:pt idx="659">
                  <c:v>42.768261942609982</c:v>
                </c:pt>
                <c:pt idx="660">
                  <c:v>43.167750598366126</c:v>
                </c:pt>
                <c:pt idx="661">
                  <c:v>43.565916203313449</c:v>
                </c:pt>
                <c:pt idx="662">
                  <c:v>43.962718805772376</c:v>
                </c:pt>
                <c:pt idx="663">
                  <c:v>44.358119327298631</c:v>
                </c:pt>
                <c:pt idx="664">
                  <c:v>44.752079561316627</c:v>
                </c:pt>
                <c:pt idx="665">
                  <c:v>45.144562171388465</c:v>
                </c:pt>
                <c:pt idx="666">
                  <c:v>45.535530689126745</c:v>
                </c:pt>
                <c:pt idx="667">
                  <c:v>45.924949511759749</c:v>
                </c:pt>
                <c:pt idx="668">
                  <c:v>46.312783899358003</c:v>
                </c:pt>
                <c:pt idx="669">
                  <c:v>46.698999971730473</c:v>
                </c:pt>
                <c:pt idx="670">
                  <c:v>47.083564704999418</c:v>
                </c:pt>
                <c:pt idx="671">
                  <c:v>47.466445927862907</c:v>
                </c:pt>
                <c:pt idx="672">
                  <c:v>47.847612317553128</c:v>
                </c:pt>
                <c:pt idx="673">
                  <c:v>48.227033395500086</c:v>
                </c:pt>
                <c:pt idx="674">
                  <c:v>48.604679522708963</c:v>
                </c:pt>
                <c:pt idx="675">
                  <c:v>48.980521894860253</c:v>
                </c:pt>
                <c:pt idx="676">
                  <c:v>49.354532537141239</c:v>
                </c:pt>
                <c:pt idx="677">
                  <c:v>49.726684298818014</c:v>
                </c:pt>
                <c:pt idx="678">
                  <c:v>50.096950847556194</c:v>
                </c:pt>
                <c:pt idx="679">
                  <c:v>50.465306663499859</c:v>
                </c:pt>
                <c:pt idx="680">
                  <c:v>50.831727033116401</c:v>
                </c:pt>
                <c:pt idx="681">
                  <c:v>51.196188042817091</c:v>
                </c:pt>
                <c:pt idx="682">
                  <c:v>51.558666572360863</c:v>
                </c:pt>
                <c:pt idx="683">
                  <c:v>51.919140288050713</c:v>
                </c:pt>
                <c:pt idx="684">
                  <c:v>52.277587635730491</c:v>
                </c:pt>
                <c:pt idx="685">
                  <c:v>52.633987833591107</c:v>
                </c:pt>
                <c:pt idx="686">
                  <c:v>52.988320864794055</c:v>
                </c:pt>
                <c:pt idx="687">
                  <c:v>53.340567469920558</c:v>
                </c:pt>
                <c:pt idx="688">
                  <c:v>53.690709139254643</c:v>
                </c:pt>
                <c:pt idx="689">
                  <c:v>54.038728104908131</c:v>
                </c:pt>
                <c:pt idx="690">
                  <c:v>54.384607332795433</c:v>
                </c:pt>
                <c:pt idx="691">
                  <c:v>54.728330514466315</c:v>
                </c:pt>
                <c:pt idx="692">
                  <c:v>55.06988205880382</c:v>
                </c:pt>
                <c:pt idx="693">
                  <c:v>55.409247083595744</c:v>
                </c:pt>
                <c:pt idx="694">
                  <c:v>55.746411406986724</c:v>
                </c:pt>
                <c:pt idx="695">
                  <c:v>56.081361538818392</c:v>
                </c:pt>
                <c:pt idx="696">
                  <c:v>56.41408467186524</c:v>
                </c:pt>
                <c:pt idx="697">
                  <c:v>56.744568672973003</c:v>
                </c:pt>
                <c:pt idx="698">
                  <c:v>57.072802074107017</c:v>
                </c:pt>
                <c:pt idx="699">
                  <c:v>57.398774063317184</c:v>
                </c:pt>
                <c:pt idx="700">
                  <c:v>57.722474475626612</c:v>
                </c:pt>
                <c:pt idx="701">
                  <c:v>58.043893783850336</c:v>
                </c:pt>
                <c:pt idx="702">
                  <c:v>58.363023089351252</c:v>
                </c:pt>
                <c:pt idx="703">
                  <c:v>58.679854112738965</c:v>
                </c:pt>
                <c:pt idx="704">
                  <c:v>58.994379184518372</c:v>
                </c:pt>
                <c:pt idx="705">
                  <c:v>59.306591235694029</c:v>
                </c:pt>
                <c:pt idx="706">
                  <c:v>59.616483788336382</c:v>
                </c:pt>
                <c:pt idx="707">
                  <c:v>59.616790672681752</c:v>
                </c:pt>
                <c:pt idx="708">
                  <c:v>59.617097554724374</c:v>
                </c:pt>
                <c:pt idx="709">
                  <c:v>59.617404434464284</c:v>
                </c:pt>
                <c:pt idx="710">
                  <c:v>59.617711311901438</c:v>
                </c:pt>
                <c:pt idx="711">
                  <c:v>59.618018187035872</c:v>
                </c:pt>
                <c:pt idx="712">
                  <c:v>59.618325059867509</c:v>
                </c:pt>
                <c:pt idx="713">
                  <c:v>59.618631930396418</c:v>
                </c:pt>
                <c:pt idx="714">
                  <c:v>59.618938798622573</c:v>
                </c:pt>
                <c:pt idx="715">
                  <c:v>59.619245664545971</c:v>
                </c:pt>
                <c:pt idx="716">
                  <c:v>59.619552528166579</c:v>
                </c:pt>
                <c:pt idx="717">
                  <c:v>59.619859389484432</c:v>
                </c:pt>
                <c:pt idx="718">
                  <c:v>59.620166248499494</c:v>
                </c:pt>
                <c:pt idx="719">
                  <c:v>59.620473105211779</c:v>
                </c:pt>
                <c:pt idx="720">
                  <c:v>59.62077995962126</c:v>
                </c:pt>
                <c:pt idx="721">
                  <c:v>59.621086811727963</c:v>
                </c:pt>
                <c:pt idx="722">
                  <c:v>59.621393661531854</c:v>
                </c:pt>
                <c:pt idx="723">
                  <c:v>59.621700509032941</c:v>
                </c:pt>
                <c:pt idx="724">
                  <c:v>59.622007354231194</c:v>
                </c:pt>
                <c:pt idx="725">
                  <c:v>59.622314197126627</c:v>
                </c:pt>
                <c:pt idx="726">
                  <c:v>59.62262103771927</c:v>
                </c:pt>
                <c:pt idx="727">
                  <c:v>59.622927876009051</c:v>
                </c:pt>
                <c:pt idx="728">
                  <c:v>59.623234711996005</c:v>
                </c:pt>
                <c:pt idx="729">
                  <c:v>59.623541545680119</c:v>
                </c:pt>
                <c:pt idx="730">
                  <c:v>59.6238483770614</c:v>
                </c:pt>
                <c:pt idx="731">
                  <c:v>59.624155206139832</c:v>
                </c:pt>
                <c:pt idx="732">
                  <c:v>59.624462032915396</c:v>
                </c:pt>
                <c:pt idx="733">
                  <c:v>59.624768857388098</c:v>
                </c:pt>
                <c:pt idx="734">
                  <c:v>59.625075679557931</c:v>
                </c:pt>
                <c:pt idx="735">
                  <c:v>59.62538249942493</c:v>
                </c:pt>
                <c:pt idx="736">
                  <c:v>59.625689316988989</c:v>
                </c:pt>
                <c:pt idx="737">
                  <c:v>59.625996132250229</c:v>
                </c:pt>
                <c:pt idx="738">
                  <c:v>59.626302945208522</c:v>
                </c:pt>
                <c:pt idx="739">
                  <c:v>59.626609755863946</c:v>
                </c:pt>
                <c:pt idx="740">
                  <c:v>59.626916564216486</c:v>
                </c:pt>
                <c:pt idx="741">
                  <c:v>59.627223370266094</c:v>
                </c:pt>
                <c:pt idx="742">
                  <c:v>59.627530174012804</c:v>
                </c:pt>
                <c:pt idx="743">
                  <c:v>59.627836975456603</c:v>
                </c:pt>
                <c:pt idx="744">
                  <c:v>59.62814377459749</c:v>
                </c:pt>
                <c:pt idx="745">
                  <c:v>59.62845057143543</c:v>
                </c:pt>
                <c:pt idx="746">
                  <c:v>59.628757365970465</c:v>
                </c:pt>
                <c:pt idx="747">
                  <c:v>59.629064158202567</c:v>
                </c:pt>
                <c:pt idx="748">
                  <c:v>59.629370948131694</c:v>
                </c:pt>
                <c:pt idx="749">
                  <c:v>59.629677735757888</c:v>
                </c:pt>
                <c:pt idx="750">
                  <c:v>59.629984521081163</c:v>
                </c:pt>
                <c:pt idx="751">
                  <c:v>59.630291304101441</c:v>
                </c:pt>
                <c:pt idx="752">
                  <c:v>59.630598084818772</c:v>
                </c:pt>
                <c:pt idx="753">
                  <c:v>59.630904863233113</c:v>
                </c:pt>
                <c:pt idx="754">
                  <c:v>59.6312116393445</c:v>
                </c:pt>
                <c:pt idx="755">
                  <c:v>59.631518413152911</c:v>
                </c:pt>
                <c:pt idx="756">
                  <c:v>59.631825184658318</c:v>
                </c:pt>
                <c:pt idx="757">
                  <c:v>59.632131953860743</c:v>
                </c:pt>
                <c:pt idx="758">
                  <c:v>59.632438720760184</c:v>
                </c:pt>
                <c:pt idx="759">
                  <c:v>59.632745485356629</c:v>
                </c:pt>
                <c:pt idx="760">
                  <c:v>59.633052247650042</c:v>
                </c:pt>
                <c:pt idx="761">
                  <c:v>59.633359007640443</c:v>
                </c:pt>
                <c:pt idx="762">
                  <c:v>59.633665765327848</c:v>
                </c:pt>
                <c:pt idx="763">
                  <c:v>59.63397252071222</c:v>
                </c:pt>
                <c:pt idx="764">
                  <c:v>59.634279273793602</c:v>
                </c:pt>
                <c:pt idx="765">
                  <c:v>59.634586024571902</c:v>
                </c:pt>
                <c:pt idx="766">
                  <c:v>59.634892773047191</c:v>
                </c:pt>
                <c:pt idx="767">
                  <c:v>59.635199519219434</c:v>
                </c:pt>
                <c:pt idx="768">
                  <c:v>59.635506263088622</c:v>
                </c:pt>
                <c:pt idx="769">
                  <c:v>59.635813004654771</c:v>
                </c:pt>
                <c:pt idx="770">
                  <c:v>59.636119743917838</c:v>
                </c:pt>
                <c:pt idx="771">
                  <c:v>59.636426480877851</c:v>
                </c:pt>
                <c:pt idx="772">
                  <c:v>59.636733215534818</c:v>
                </c:pt>
                <c:pt idx="773">
                  <c:v>59.637039947888681</c:v>
                </c:pt>
                <c:pt idx="774">
                  <c:v>59.637346677939462</c:v>
                </c:pt>
                <c:pt idx="775">
                  <c:v>59.637653405687161</c:v>
                </c:pt>
                <c:pt idx="776">
                  <c:v>59.63796013113177</c:v>
                </c:pt>
                <c:pt idx="777">
                  <c:v>59.638266854273304</c:v>
                </c:pt>
                <c:pt idx="778">
                  <c:v>59.638573575111714</c:v>
                </c:pt>
                <c:pt idx="779">
                  <c:v>59.63888029364702</c:v>
                </c:pt>
                <c:pt idx="780">
                  <c:v>59.639187009879208</c:v>
                </c:pt>
                <c:pt idx="781">
                  <c:v>59.639493723808279</c:v>
                </c:pt>
                <c:pt idx="782">
                  <c:v>59.639800435434239</c:v>
                </c:pt>
                <c:pt idx="783">
                  <c:v>59.640107144757067</c:v>
                </c:pt>
                <c:pt idx="784">
                  <c:v>59.640413851776771</c:v>
                </c:pt>
                <c:pt idx="785">
                  <c:v>59.640720556493314</c:v>
                </c:pt>
                <c:pt idx="786">
                  <c:v>59.641027258906703</c:v>
                </c:pt>
                <c:pt idx="787">
                  <c:v>59.641333959016983</c:v>
                </c:pt>
                <c:pt idx="788">
                  <c:v>59.641640656824087</c:v>
                </c:pt>
                <c:pt idx="789">
                  <c:v>59.641947352328025</c:v>
                </c:pt>
                <c:pt idx="790">
                  <c:v>59.642254045528823</c:v>
                </c:pt>
                <c:pt idx="791">
                  <c:v>59.642560736426418</c:v>
                </c:pt>
                <c:pt idx="792">
                  <c:v>59.642867425020839</c:v>
                </c:pt>
                <c:pt idx="793">
                  <c:v>59.643174111312099</c:v>
                </c:pt>
                <c:pt idx="794">
                  <c:v>59.643480795300171</c:v>
                </c:pt>
                <c:pt idx="795">
                  <c:v>59.643787476985018</c:v>
                </c:pt>
                <c:pt idx="796">
                  <c:v>59.644094156366691</c:v>
                </c:pt>
                <c:pt idx="797">
                  <c:v>59.644400833445161</c:v>
                </c:pt>
                <c:pt idx="798">
                  <c:v>59.644707508220442</c:v>
                </c:pt>
                <c:pt idx="799">
                  <c:v>59.645014180692478</c:v>
                </c:pt>
                <c:pt idx="800">
                  <c:v>59.645320850861317</c:v>
                </c:pt>
                <c:pt idx="801">
                  <c:v>59.645627518726918</c:v>
                </c:pt>
                <c:pt idx="802">
                  <c:v>59.64593418428931</c:v>
                </c:pt>
                <c:pt idx="803">
                  <c:v>59.646240847548434</c:v>
                </c:pt>
                <c:pt idx="804">
                  <c:v>59.646547508504334</c:v>
                </c:pt>
                <c:pt idx="805">
                  <c:v>59.646854167157002</c:v>
                </c:pt>
                <c:pt idx="806">
                  <c:v>59.647160823506397</c:v>
                </c:pt>
                <c:pt idx="807">
                  <c:v>59.647467477552524</c:v>
                </c:pt>
                <c:pt idx="808">
                  <c:v>59.647774129295428</c:v>
                </c:pt>
                <c:pt idx="809">
                  <c:v>59.648080778735036</c:v>
                </c:pt>
                <c:pt idx="810">
                  <c:v>59.648387425871391</c:v>
                </c:pt>
                <c:pt idx="811">
                  <c:v>59.648694070704451</c:v>
                </c:pt>
                <c:pt idx="812">
                  <c:v>59.649000713234273</c:v>
                </c:pt>
                <c:pt idx="813">
                  <c:v>59.649307353460763</c:v>
                </c:pt>
                <c:pt idx="814">
                  <c:v>59.649613991383951</c:v>
                </c:pt>
                <c:pt idx="815">
                  <c:v>59.649920627003851</c:v>
                </c:pt>
                <c:pt idx="816">
                  <c:v>59.650227260320442</c:v>
                </c:pt>
                <c:pt idx="817">
                  <c:v>59.65053389133373</c:v>
                </c:pt>
                <c:pt idx="818">
                  <c:v>59.650840520043744</c:v>
                </c:pt>
                <c:pt idx="819">
                  <c:v>59.651147146450398</c:v>
                </c:pt>
                <c:pt idx="820">
                  <c:v>59.651453770553729</c:v>
                </c:pt>
                <c:pt idx="821">
                  <c:v>59.651760392353715</c:v>
                </c:pt>
                <c:pt idx="822">
                  <c:v>59.652067011850406</c:v>
                </c:pt>
                <c:pt idx="823">
                  <c:v>59.652373629043723</c:v>
                </c:pt>
                <c:pt idx="824">
                  <c:v>59.652680243933695</c:v>
                </c:pt>
                <c:pt idx="825">
                  <c:v>59.652986856520329</c:v>
                </c:pt>
                <c:pt idx="826">
                  <c:v>59.653293466803611</c:v>
                </c:pt>
                <c:pt idx="827">
                  <c:v>59.653600074783498</c:v>
                </c:pt>
                <c:pt idx="828">
                  <c:v>59.653906680460047</c:v>
                </c:pt>
                <c:pt idx="829">
                  <c:v>59.654213283833194</c:v>
                </c:pt>
                <c:pt idx="830">
                  <c:v>59.654519884903003</c:v>
                </c:pt>
                <c:pt idx="831">
                  <c:v>59.654826483669403</c:v>
                </c:pt>
                <c:pt idx="832">
                  <c:v>59.655133080132408</c:v>
                </c:pt>
                <c:pt idx="833">
                  <c:v>59.655439674292062</c:v>
                </c:pt>
                <c:pt idx="834">
                  <c:v>59.65574626614827</c:v>
                </c:pt>
                <c:pt idx="835">
                  <c:v>59.65605285570107</c:v>
                </c:pt>
                <c:pt idx="836">
                  <c:v>59.656359442950482</c:v>
                </c:pt>
                <c:pt idx="837">
                  <c:v>59.656666027896478</c:v>
                </c:pt>
                <c:pt idx="838">
                  <c:v>59.656972610539064</c:v>
                </c:pt>
                <c:pt idx="839">
                  <c:v>59.657279190878214</c:v>
                </c:pt>
                <c:pt idx="840">
                  <c:v>59.657585768913911</c:v>
                </c:pt>
                <c:pt idx="841">
                  <c:v>59.657892344646207</c:v>
                </c:pt>
                <c:pt idx="842">
                  <c:v>59.658198918075044</c:v>
                </c:pt>
                <c:pt idx="843">
                  <c:v>59.658505489200444</c:v>
                </c:pt>
                <c:pt idx="844">
                  <c:v>59.658812058022377</c:v>
                </c:pt>
                <c:pt idx="845">
                  <c:v>59.659118624540866</c:v>
                </c:pt>
                <c:pt idx="846">
                  <c:v>59.659425188755876</c:v>
                </c:pt>
                <c:pt idx="847">
                  <c:v>59.659731750667397</c:v>
                </c:pt>
                <c:pt idx="848">
                  <c:v>59.660038310275496</c:v>
                </c:pt>
                <c:pt idx="849">
                  <c:v>59.660344867580108</c:v>
                </c:pt>
                <c:pt idx="850">
                  <c:v>59.660651422581196</c:v>
                </c:pt>
                <c:pt idx="851">
                  <c:v>59.660957975278826</c:v>
                </c:pt>
                <c:pt idx="852">
                  <c:v>59.661264525672934</c:v>
                </c:pt>
                <c:pt idx="853">
                  <c:v>59.661571073763575</c:v>
                </c:pt>
                <c:pt idx="854">
                  <c:v>59.661877619550694</c:v>
                </c:pt>
                <c:pt idx="855">
                  <c:v>59.662184163034333</c:v>
                </c:pt>
                <c:pt idx="856">
                  <c:v>59.66249070421442</c:v>
                </c:pt>
                <c:pt idx="857">
                  <c:v>59.662797243090978</c:v>
                </c:pt>
                <c:pt idx="858">
                  <c:v>59.66310377966402</c:v>
                </c:pt>
                <c:pt idx="859">
                  <c:v>59.663410313933532</c:v>
                </c:pt>
                <c:pt idx="860">
                  <c:v>59.663716845899508</c:v>
                </c:pt>
                <c:pt idx="861">
                  <c:v>59.664023375561953</c:v>
                </c:pt>
                <c:pt idx="862">
                  <c:v>59.664329902920862</c:v>
                </c:pt>
                <c:pt idx="863">
                  <c:v>59.664636427976198</c:v>
                </c:pt>
                <c:pt idx="864">
                  <c:v>59.664942950727962</c:v>
                </c:pt>
                <c:pt idx="865">
                  <c:v>59.665249471176161</c:v>
                </c:pt>
                <c:pt idx="866">
                  <c:v>59.665555989320822</c:v>
                </c:pt>
                <c:pt idx="867">
                  <c:v>59.665862505161883</c:v>
                </c:pt>
                <c:pt idx="868">
                  <c:v>59.666169018699343</c:v>
                </c:pt>
                <c:pt idx="869">
                  <c:v>59.66647552993328</c:v>
                </c:pt>
                <c:pt idx="870">
                  <c:v>59.666782038863587</c:v>
                </c:pt>
                <c:pt idx="871">
                  <c:v>59.667088545490316</c:v>
                </c:pt>
                <c:pt idx="872">
                  <c:v>59.66739504981345</c:v>
                </c:pt>
                <c:pt idx="873">
                  <c:v>59.667701551832955</c:v>
                </c:pt>
                <c:pt idx="874">
                  <c:v>59.668008051548838</c:v>
                </c:pt>
                <c:pt idx="875">
                  <c:v>59.668314548961114</c:v>
                </c:pt>
                <c:pt idx="876">
                  <c:v>59.668621044069795</c:v>
                </c:pt>
                <c:pt idx="877">
                  <c:v>59.668927536874854</c:v>
                </c:pt>
                <c:pt idx="878">
                  <c:v>59.669234027376262</c:v>
                </c:pt>
                <c:pt idx="879">
                  <c:v>59.669540515574027</c:v>
                </c:pt>
                <c:pt idx="880">
                  <c:v>59.669847001468156</c:v>
                </c:pt>
                <c:pt idx="881">
                  <c:v>59.67015348505862</c:v>
                </c:pt>
                <c:pt idx="882">
                  <c:v>59.67045996634544</c:v>
                </c:pt>
                <c:pt idx="883">
                  <c:v>59.67076644532861</c:v>
                </c:pt>
                <c:pt idx="884">
                  <c:v>59.671072922008129</c:v>
                </c:pt>
                <c:pt idx="885">
                  <c:v>59.671379396383962</c:v>
                </c:pt>
                <c:pt idx="886">
                  <c:v>59.671685868456137</c:v>
                </c:pt>
                <c:pt idx="887">
                  <c:v>59.671992338224598</c:v>
                </c:pt>
                <c:pt idx="888">
                  <c:v>59.672298805689408</c:v>
                </c:pt>
                <c:pt idx="889">
                  <c:v>59.672605270850497</c:v>
                </c:pt>
                <c:pt idx="890">
                  <c:v>59.672911733707906</c:v>
                </c:pt>
                <c:pt idx="891">
                  <c:v>59.673218194261615</c:v>
                </c:pt>
                <c:pt idx="892">
                  <c:v>59.673524652511595</c:v>
                </c:pt>
                <c:pt idx="893">
                  <c:v>59.673831108457918</c:v>
                </c:pt>
                <c:pt idx="894">
                  <c:v>59.674137562100512</c:v>
                </c:pt>
                <c:pt idx="895">
                  <c:v>59.674444013439356</c:v>
                </c:pt>
                <c:pt idx="896">
                  <c:v>59.674750462474485</c:v>
                </c:pt>
                <c:pt idx="897">
                  <c:v>59.675056909205871</c:v>
                </c:pt>
                <c:pt idx="898">
                  <c:v>59.675363353633522</c:v>
                </c:pt>
                <c:pt idx="899">
                  <c:v>59.675669795757443</c:v>
                </c:pt>
                <c:pt idx="900">
                  <c:v>59.6759762355776</c:v>
                </c:pt>
                <c:pt idx="901">
                  <c:v>59.676282673094036</c:v>
                </c:pt>
                <c:pt idx="902">
                  <c:v>59.676589108306658</c:v>
                </c:pt>
                <c:pt idx="903">
                  <c:v>59.676895541215558</c:v>
                </c:pt>
                <c:pt idx="904">
                  <c:v>59.677201971820686</c:v>
                </c:pt>
                <c:pt idx="905">
                  <c:v>59.677508400122029</c:v>
                </c:pt>
                <c:pt idx="906">
                  <c:v>59.677814826119587</c:v>
                </c:pt>
                <c:pt idx="907">
                  <c:v>59.678121249813394</c:v>
                </c:pt>
                <c:pt idx="908">
                  <c:v>59.678427671203352</c:v>
                </c:pt>
                <c:pt idx="909">
                  <c:v>59.678734090289581</c:v>
                </c:pt>
                <c:pt idx="910">
                  <c:v>59.679040507071967</c:v>
                </c:pt>
                <c:pt idx="911">
                  <c:v>59.679346921550582</c:v>
                </c:pt>
                <c:pt idx="912">
                  <c:v>59.679653333725355</c:v>
                </c:pt>
                <c:pt idx="913">
                  <c:v>59.679959743596299</c:v>
                </c:pt>
                <c:pt idx="914">
                  <c:v>59.680266151163444</c:v>
                </c:pt>
                <c:pt idx="915">
                  <c:v>59.68057255642676</c:v>
                </c:pt>
                <c:pt idx="916">
                  <c:v>59.68087895938622</c:v>
                </c:pt>
                <c:pt idx="917">
                  <c:v>59.681185360041887</c:v>
                </c:pt>
                <c:pt idx="918">
                  <c:v>59.681491758393705</c:v>
                </c:pt>
                <c:pt idx="919">
                  <c:v>59.681798154441644</c:v>
                </c:pt>
                <c:pt idx="920">
                  <c:v>59.682104548185734</c:v>
                </c:pt>
                <c:pt idx="921">
                  <c:v>59.68241093962596</c:v>
                </c:pt>
                <c:pt idx="922">
                  <c:v>59.682717328762337</c:v>
                </c:pt>
                <c:pt idx="923">
                  <c:v>59.683023715594857</c:v>
                </c:pt>
                <c:pt idx="924">
                  <c:v>59.683330100123491</c:v>
                </c:pt>
                <c:pt idx="925">
                  <c:v>59.683636482348241</c:v>
                </c:pt>
                <c:pt idx="926">
                  <c:v>59.683942862269099</c:v>
                </c:pt>
                <c:pt idx="927">
                  <c:v>59.684249239886086</c:v>
                </c:pt>
                <c:pt idx="928">
                  <c:v>59.68455561519918</c:v>
                </c:pt>
                <c:pt idx="929">
                  <c:v>59.684861988208361</c:v>
                </c:pt>
                <c:pt idx="930">
                  <c:v>59.685168358913614</c:v>
                </c:pt>
                <c:pt idx="931">
                  <c:v>59.685474727314983</c:v>
                </c:pt>
                <c:pt idx="932">
                  <c:v>59.685781093412452</c:v>
                </c:pt>
                <c:pt idx="933">
                  <c:v>59.686087457205964</c:v>
                </c:pt>
                <c:pt idx="934">
                  <c:v>59.686393818695564</c:v>
                </c:pt>
                <c:pt idx="935">
                  <c:v>59.686700177881235</c:v>
                </c:pt>
                <c:pt idx="936">
                  <c:v>59.687006534762972</c:v>
                </c:pt>
                <c:pt idx="937">
                  <c:v>59.68731288934076</c:v>
                </c:pt>
                <c:pt idx="938">
                  <c:v>59.687619241614598</c:v>
                </c:pt>
                <c:pt idx="939">
                  <c:v>59.68792559158446</c:v>
                </c:pt>
                <c:pt idx="940">
                  <c:v>59.688231939250429</c:v>
                </c:pt>
                <c:pt idx="941">
                  <c:v>59.688538284612378</c:v>
                </c:pt>
                <c:pt idx="942">
                  <c:v>59.688844627670377</c:v>
                </c:pt>
                <c:pt idx="943">
                  <c:v>59.6891509684244</c:v>
                </c:pt>
                <c:pt idx="944">
                  <c:v>59.689457306874445</c:v>
                </c:pt>
                <c:pt idx="945">
                  <c:v>59.689763643020491</c:v>
                </c:pt>
                <c:pt idx="946">
                  <c:v>59.690069976862574</c:v>
                </c:pt>
                <c:pt idx="947">
                  <c:v>59.690376308400658</c:v>
                </c:pt>
                <c:pt idx="948">
                  <c:v>59.690682637634737</c:v>
                </c:pt>
                <c:pt idx="949">
                  <c:v>59.690988964564802</c:v>
                </c:pt>
                <c:pt idx="950">
                  <c:v>59.691295289190869</c:v>
                </c:pt>
                <c:pt idx="951">
                  <c:v>59.691601611512908</c:v>
                </c:pt>
                <c:pt idx="952">
                  <c:v>59.69190793153092</c:v>
                </c:pt>
                <c:pt idx="953">
                  <c:v>59.69221424924492</c:v>
                </c:pt>
                <c:pt idx="954">
                  <c:v>59.692520564654899</c:v>
                </c:pt>
                <c:pt idx="955">
                  <c:v>59.692826877760808</c:v>
                </c:pt>
                <c:pt idx="956">
                  <c:v>59.693133188562669</c:v>
                </c:pt>
                <c:pt idx="957">
                  <c:v>59.69343949706051</c:v>
                </c:pt>
                <c:pt idx="958">
                  <c:v>59.693745803254281</c:v>
                </c:pt>
                <c:pt idx="959">
                  <c:v>59.694052107144032</c:v>
                </c:pt>
                <c:pt idx="960">
                  <c:v>59.69435840872972</c:v>
                </c:pt>
                <c:pt idx="961">
                  <c:v>59.694664708011295</c:v>
                </c:pt>
                <c:pt idx="962">
                  <c:v>59.694971004988822</c:v>
                </c:pt>
                <c:pt idx="963">
                  <c:v>59.695277299662287</c:v>
                </c:pt>
                <c:pt idx="964">
                  <c:v>59.69558359203161</c:v>
                </c:pt>
                <c:pt idx="965">
                  <c:v>59.6958898820969</c:v>
                </c:pt>
                <c:pt idx="966">
                  <c:v>59.696196169858077</c:v>
                </c:pt>
                <c:pt idx="967">
                  <c:v>59.696502455315162</c:v>
                </c:pt>
                <c:pt idx="968">
                  <c:v>59.696808738468093</c:v>
                </c:pt>
                <c:pt idx="969">
                  <c:v>59.697115019316996</c:v>
                </c:pt>
                <c:pt idx="970">
                  <c:v>59.697421297861744</c:v>
                </c:pt>
                <c:pt idx="971">
                  <c:v>59.697727574102359</c:v>
                </c:pt>
                <c:pt idx="972">
                  <c:v>59.698033848038875</c:v>
                </c:pt>
                <c:pt idx="973">
                  <c:v>59.698340119671229</c:v>
                </c:pt>
                <c:pt idx="974">
                  <c:v>59.698646388999457</c:v>
                </c:pt>
                <c:pt idx="975">
                  <c:v>59.698952656023593</c:v>
                </c:pt>
                <c:pt idx="976">
                  <c:v>59.699258920743524</c:v>
                </c:pt>
                <c:pt idx="977">
                  <c:v>59.699565183159308</c:v>
                </c:pt>
                <c:pt idx="978">
                  <c:v>59.699871443270929</c:v>
                </c:pt>
                <c:pt idx="979">
                  <c:v>59.700177701078417</c:v>
                </c:pt>
                <c:pt idx="980">
                  <c:v>59.700483956581742</c:v>
                </c:pt>
                <c:pt idx="981">
                  <c:v>59.700790209780862</c:v>
                </c:pt>
                <c:pt idx="982">
                  <c:v>59.701096460675835</c:v>
                </c:pt>
                <c:pt idx="983">
                  <c:v>59.701402709266603</c:v>
                </c:pt>
                <c:pt idx="984">
                  <c:v>59.701708955553173</c:v>
                </c:pt>
                <c:pt idx="985">
                  <c:v>59.70201519953558</c:v>
                </c:pt>
                <c:pt idx="986">
                  <c:v>59.702321441213755</c:v>
                </c:pt>
                <c:pt idx="987">
                  <c:v>59.702627680587767</c:v>
                </c:pt>
                <c:pt idx="988">
                  <c:v>59.702933917657546</c:v>
                </c:pt>
                <c:pt idx="989">
                  <c:v>59.703240152423113</c:v>
                </c:pt>
                <c:pt idx="990">
                  <c:v>59.703546384884461</c:v>
                </c:pt>
                <c:pt idx="991">
                  <c:v>59.703852615041569</c:v>
                </c:pt>
                <c:pt idx="992">
                  <c:v>59.704158842894479</c:v>
                </c:pt>
                <c:pt idx="993">
                  <c:v>59.704465068443135</c:v>
                </c:pt>
                <c:pt idx="994">
                  <c:v>59.704771291687564</c:v>
                </c:pt>
                <c:pt idx="995">
                  <c:v>59.705077512627732</c:v>
                </c:pt>
                <c:pt idx="996">
                  <c:v>59.705383731263645</c:v>
                </c:pt>
                <c:pt idx="997">
                  <c:v>59.705689947595317</c:v>
                </c:pt>
                <c:pt idx="998">
                  <c:v>59.705996161622714</c:v>
                </c:pt>
                <c:pt idx="999">
                  <c:v>59.706302373345842</c:v>
                </c:pt>
                <c:pt idx="1000">
                  <c:v>59.706608582764687</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Calculs!$I$4:$I$1004</c:f>
              <c:numCache>
                <c:formatCode>0.00</c:formatCode>
                <c:ptCount val="1001"/>
                <c:pt idx="0">
                  <c:v>0</c:v>
                </c:pt>
                <c:pt idx="1">
                  <c:v>9.0550524994025526E-4</c:v>
                </c:pt>
                <c:pt idx="2">
                  <c:v>0.19688425697315165</c:v>
                </c:pt>
                <c:pt idx="3">
                  <c:v>0.58804114001411256</c:v>
                </c:pt>
                <c:pt idx="4">
                  <c:v>1.1745374755286062</c:v>
                </c:pt>
                <c:pt idx="5">
                  <c:v>1.9565901945450224</c:v>
                </c:pt>
                <c:pt idx="6">
                  <c:v>2.8355855681141833</c:v>
                </c:pt>
                <c:pt idx="7">
                  <c:v>3.7127292035142623</c:v>
                </c:pt>
                <c:pt idx="8">
                  <c:v>4.5880115338528267</c:v>
                </c:pt>
                <c:pt idx="9">
                  <c:v>5.461423027421926</c:v>
                </c:pt>
                <c:pt idx="10">
                  <c:v>6.3329541880651927</c:v>
                </c:pt>
                <c:pt idx="11">
                  <c:v>7.2025955555420813</c:v>
                </c:pt>
                <c:pt idx="12">
                  <c:v>8.0703377058891554</c:v>
                </c:pt>
                <c:pt idx="13">
                  <c:v>8.9361712517784184</c:v>
                </c:pt>
                <c:pt idx="14">
                  <c:v>9.8000868428726218</c:v>
                </c:pt>
                <c:pt idx="15">
                  <c:v>10.662075166177539</c:v>
                </c:pt>
                <c:pt idx="16">
                  <c:v>11.522126946391181</c:v>
                </c:pt>
                <c:pt idx="17">
                  <c:v>12.38023294624989</c:v>
                </c:pt>
                <c:pt idx="18">
                  <c:v>13.236383966871323</c:v>
                </c:pt>
                <c:pt idx="19">
                  <c:v>14.090570848094256</c:v>
                </c:pt>
                <c:pt idx="20">
                  <c:v>14.942784468815219</c:v>
                </c:pt>
                <c:pt idx="21">
                  <c:v>15.793015747321904</c:v>
                </c:pt>
                <c:pt idx="22">
                  <c:v>16.641255641623317</c:v>
                </c:pt>
                <c:pt idx="23">
                  <c:v>17.487495149776692</c:v>
                </c:pt>
                <c:pt idx="24">
                  <c:v>18.331725310211045</c:v>
                </c:pt>
                <c:pt idx="25">
                  <c:v>19.173937202047473</c:v>
                </c:pt>
                <c:pt idx="26">
                  <c:v>20.01412194541604</c:v>
                </c:pt>
                <c:pt idx="27">
                  <c:v>20.852270701769324</c:v>
                </c:pt>
                <c:pt idx="28">
                  <c:v>21.688374674192541</c:v>
                </c:pt>
                <c:pt idx="29">
                  <c:v>22.522425107710252</c:v>
                </c:pt>
                <c:pt idx="30">
                  <c:v>23.354413289589598</c:v>
                </c:pt>
                <c:pt idx="31">
                  <c:v>24.184330549640091</c:v>
                </c:pt>
                <c:pt idx="32">
                  <c:v>25.012168260509881</c:v>
                </c:pt>
                <c:pt idx="33">
                  <c:v>25.837917837978516</c:v>
                </c:pt>
                <c:pt idx="34">
                  <c:v>26.661570741246148</c:v>
                </c:pt>
                <c:pt idx="35">
                  <c:v>27.483123593668715</c:v>
                </c:pt>
                <c:pt idx="36">
                  <c:v>28.302573279944919</c:v>
                </c:pt>
                <c:pt idx="37">
                  <c:v>29.11991116025165</c:v>
                </c:pt>
                <c:pt idx="38">
                  <c:v>29.935128651074962</c:v>
                </c:pt>
                <c:pt idx="39">
                  <c:v>30.748217224515546</c:v>
                </c:pt>
                <c:pt idx="40">
                  <c:v>31.55916840772726</c:v>
                </c:pt>
                <c:pt idx="41">
                  <c:v>32.367973782435563</c:v>
                </c:pt>
                <c:pt idx="42">
                  <c:v>33.174624984525451</c:v>
                </c:pt>
                <c:pt idx="43">
                  <c:v>33.979113703690096</c:v>
                </c:pt>
                <c:pt idx="44">
                  <c:v>34.781431683132489</c:v>
                </c:pt>
                <c:pt idx="45">
                  <c:v>35.58157071931354</c:v>
                </c:pt>
                <c:pt idx="46">
                  <c:v>36.379522661741191</c:v>
                </c:pt>
                <c:pt idx="47">
                  <c:v>37.175279412795263</c:v>
                </c:pt>
                <c:pt idx="48">
                  <c:v>37.968832927584124</c:v>
                </c:pt>
                <c:pt idx="49">
                  <c:v>38.760175213829193</c:v>
                </c:pt>
                <c:pt idx="50">
                  <c:v>39.549298331774118</c:v>
                </c:pt>
                <c:pt idx="51">
                  <c:v>40.336714690829268</c:v>
                </c:pt>
                <c:pt idx="52">
                  <c:v>41.122937492771619</c:v>
                </c:pt>
                <c:pt idx="53">
                  <c:v>41.907959953736828</c:v>
                </c:pt>
                <c:pt idx="54">
                  <c:v>42.691775315835443</c:v>
                </c:pt>
                <c:pt idx="55">
                  <c:v>43.474376847173879</c:v>
                </c:pt>
                <c:pt idx="56">
                  <c:v>44.255757841887885</c:v>
                </c:pt>
                <c:pt idx="57">
                  <c:v>45.035911620187306</c:v>
                </c:pt>
                <c:pt idx="58">
                  <c:v>45.814831528411034</c:v>
                </c:pt>
                <c:pt idx="59">
                  <c:v>46.59251093909117</c:v>
                </c:pt>
                <c:pt idx="60">
                  <c:v>47.368943251025456</c:v>
                </c:pt>
                <c:pt idx="61">
                  <c:v>48.14412188935713</c:v>
                </c:pt>
                <c:pt idx="62">
                  <c:v>48.918040305661584</c:v>
                </c:pt>
                <c:pt idx="63">
                  <c:v>49.690691978039041</c:v>
                </c:pt>
                <c:pt idx="64">
                  <c:v>50.46207041121265</c:v>
                </c:pt>
                <c:pt idx="65">
                  <c:v>51.232169136631548</c:v>
                </c:pt>
                <c:pt idx="66">
                  <c:v>52.000981712578252</c:v>
                </c:pt>
                <c:pt idx="67">
                  <c:v>52.768501724279972</c:v>
                </c:pt>
                <c:pt idx="68">
                  <c:v>53.534722784023529</c:v>
                </c:pt>
                <c:pt idx="69">
                  <c:v>54.299638531273253</c:v>
                </c:pt>
                <c:pt idx="70">
                  <c:v>55.063242632791741</c:v>
                </c:pt>
                <c:pt idx="71">
                  <c:v>55.82552878276303</c:v>
                </c:pt>
                <c:pt idx="72">
                  <c:v>56.586490702917899</c:v>
                </c:pt>
                <c:pt idx="73">
                  <c:v>57.346122142661052</c:v>
                </c:pt>
                <c:pt idx="74">
                  <c:v>58.104416879199881</c:v>
                </c:pt>
                <c:pt idx="75">
                  <c:v>58.861368717674615</c:v>
                </c:pt>
                <c:pt idx="76">
                  <c:v>59.616971491289647</c:v>
                </c:pt>
                <c:pt idx="77">
                  <c:v>60.371219061445792</c:v>
                </c:pt>
                <c:pt idx="78">
                  <c:v>61.12410531787328</c:v>
                </c:pt>
                <c:pt idx="79">
                  <c:v>61.875624178765371</c:v>
                </c:pt>
                <c:pt idx="80">
                  <c:v>62.625769590912448</c:v>
                </c:pt>
                <c:pt idx="81">
                  <c:v>63.374535529836294</c:v>
                </c:pt>
                <c:pt idx="82">
                  <c:v>64.121915999924553</c:v>
                </c:pt>
                <c:pt idx="83">
                  <c:v>64.867905034565226</c:v>
                </c:pt>
                <c:pt idx="84">
                  <c:v>65.612496696280985</c:v>
                </c:pt>
                <c:pt idx="85">
                  <c:v>66.355685076863352</c:v>
                </c:pt>
                <c:pt idx="86">
                  <c:v>67.097464297506463</c:v>
                </c:pt>
                <c:pt idx="87">
                  <c:v>67.837828508940419</c:v>
                </c:pt>
                <c:pt idx="88">
                  <c:v>68.576771891564192</c:v>
                </c:pt>
                <c:pt idx="89">
                  <c:v>69.314288655577712</c:v>
                </c:pt>
                <c:pt idx="90">
                  <c:v>70.050373041113517</c:v>
                </c:pt>
                <c:pt idx="91">
                  <c:v>70.785019318367418</c:v>
                </c:pt>
                <c:pt idx="92">
                  <c:v>71.51822178772845</c:v>
                </c:pt>
                <c:pt idx="93">
                  <c:v>72.249974779907816</c:v>
                </c:pt>
                <c:pt idx="94">
                  <c:v>72.980272656066944</c:v>
                </c:pt>
                <c:pt idx="95">
                  <c:v>73.709109807944358</c:v>
                </c:pt>
                <c:pt idx="96">
                  <c:v>74.436480657981676</c:v>
                </c:pt>
                <c:pt idx="97">
                  <c:v>75.16237965944822</c:v>
                </c:pt>
                <c:pt idx="98">
                  <c:v>75.886801296564542</c:v>
                </c:pt>
                <c:pt idx="99">
                  <c:v>76.609740084624789</c:v>
                </c:pt>
                <c:pt idx="100">
                  <c:v>77.331190570117514</c:v>
                </c:pt>
                <c:pt idx="101">
                  <c:v>78.050907487792898</c:v>
                </c:pt>
                <c:pt idx="102">
                  <c:v>78.768645370942991</c:v>
                </c:pt>
                <c:pt idx="103">
                  <c:v>79.484398604576597</c:v>
                </c:pt>
                <c:pt idx="104">
                  <c:v>80.198161616854208</c:v>
                </c:pt>
                <c:pt idx="105">
                  <c:v>80.909928879176505</c:v>
                </c:pt>
                <c:pt idx="106">
                  <c:v>81.619694906270396</c:v>
                </c:pt>
                <c:pt idx="107">
                  <c:v>82.327454256272773</c:v>
                </c:pt>
                <c:pt idx="108">
                  <c:v>83.033201530811752</c:v>
                </c:pt>
                <c:pt idx="109">
                  <c:v>83.736931375085504</c:v>
                </c:pt>
                <c:pt idx="110">
                  <c:v>84.438638477938554</c:v>
                </c:pt>
                <c:pt idx="111">
                  <c:v>85.138317571935744</c:v>
                </c:pt>
                <c:pt idx="112">
                  <c:v>85.835963433433463</c:v>
                </c:pt>
                <c:pt idx="113">
                  <c:v>86.531570882648523</c:v>
                </c:pt>
                <c:pt idx="114">
                  <c:v>87.225134783724371</c:v>
                </c:pt>
                <c:pt idx="115">
                  <c:v>87.916650044794835</c:v>
                </c:pt>
                <c:pt idx="116">
                  <c:v>88.606111618045247</c:v>
                </c:pt>
                <c:pt idx="117">
                  <c:v>89.293514499770907</c:v>
                </c:pt>
                <c:pt idx="118">
                  <c:v>89.978853730433087</c:v>
                </c:pt>
                <c:pt idx="119">
                  <c:v>90.662124394712336</c:v>
                </c:pt>
                <c:pt idx="120">
                  <c:v>91.343321621559127</c:v>
                </c:pt>
                <c:pt idx="121">
                  <c:v>92.022440584242048</c:v>
                </c:pt>
                <c:pt idx="122">
                  <c:v>92.699476500393061</c:v>
                </c:pt>
                <c:pt idx="123">
                  <c:v>93.374424632050463</c:v>
                </c:pt>
                <c:pt idx="124">
                  <c:v>94.047280285698946</c:v>
                </c:pt>
                <c:pt idx="125">
                  <c:v>94.7180388123071</c:v>
                </c:pt>
                <c:pt idx="126">
                  <c:v>95.386695607362242</c:v>
                </c:pt>
                <c:pt idx="127">
                  <c:v>96.053246110902677</c:v>
                </c:pt>
                <c:pt idx="128">
                  <c:v>96.717685807547099</c:v>
                </c:pt>
                <c:pt idx="129">
                  <c:v>97.380010226521534</c:v>
                </c:pt>
                <c:pt idx="130">
                  <c:v>98.040214941683502</c:v>
                </c:pt>
                <c:pt idx="131">
                  <c:v>98.698295571543611</c:v>
                </c:pt>
                <c:pt idx="132">
                  <c:v>99.354247779284321</c:v>
                </c:pt>
                <c:pt idx="133">
                  <c:v>100.0080672727763</c:v>
                </c:pt>
                <c:pt idx="134">
                  <c:v>100.6597498045919</c:v>
                </c:pt>
                <c:pt idx="135">
                  <c:v>101.30929117201606</c:v>
                </c:pt>
                <c:pt idx="136">
                  <c:v>101.95668721705462</c:v>
                </c:pt>
                <c:pt idx="137">
                  <c:v>102.60193382643989</c:v>
                </c:pt>
                <c:pt idx="138">
                  <c:v>103.24502693163362</c:v>
                </c:pt>
                <c:pt idx="139">
                  <c:v>103.88596250882735</c:v>
                </c:pt>
                <c:pt idx="140">
                  <c:v>104.52473657894008</c:v>
                </c:pt>
                <c:pt idx="141">
                  <c:v>105.16134520761344</c:v>
                </c:pt>
                <c:pt idx="142">
                  <c:v>105.79578450520395</c:v>
                </c:pt>
                <c:pt idx="143">
                  <c:v>106.42805062677313</c:v>
                </c:pt>
                <c:pt idx="144">
                  <c:v>107.05813977207448</c:v>
                </c:pt>
                <c:pt idx="145">
                  <c:v>107.68604818553833</c:v>
                </c:pt>
                <c:pt idx="146">
                  <c:v>108.31177215625377</c:v>
                </c:pt>
                <c:pt idx="147">
                  <c:v>108.93530801794817</c:v>
                </c:pt>
                <c:pt idx="148">
                  <c:v>109.55665214896412</c:v>
                </c:pt>
                <c:pt idx="149">
                  <c:v>110.17580097223372</c:v>
                </c:pt>
                <c:pt idx="150">
                  <c:v>110.79275095525044</c:v>
                </c:pt>
                <c:pt idx="151">
                  <c:v>111.40758018319312</c:v>
                </c:pt>
                <c:pt idx="152">
                  <c:v>112.02036682545145</c:v>
                </c:pt>
                <c:pt idx="153">
                  <c:v>112.63110749744322</c:v>
                </c:pt>
                <c:pt idx="154">
                  <c:v>113.23979885537946</c:v>
                </c:pt>
                <c:pt idx="155">
                  <c:v>113.84643759624126</c:v>
                </c:pt>
                <c:pt idx="156">
                  <c:v>114.45102045775432</c:v>
                </c:pt>
                <c:pt idx="157">
                  <c:v>115.0535442183614</c:v>
                </c:pt>
                <c:pt idx="158">
                  <c:v>115.65400569719235</c:v>
                </c:pt>
                <c:pt idx="159">
                  <c:v>116.25240175403212</c:v>
                </c:pt>
                <c:pt idx="160">
                  <c:v>116.84872928928637</c:v>
                </c:pt>
                <c:pt idx="161">
                  <c:v>117.44298524394496</c:v>
                </c:pt>
                <c:pt idx="162">
                  <c:v>118.03516659954326</c:v>
                </c:pt>
                <c:pt idx="163">
                  <c:v>118.62527037812131</c:v>
                </c:pt>
                <c:pt idx="164">
                  <c:v>119.21329364218076</c:v>
                </c:pt>
                <c:pt idx="165">
                  <c:v>119.79923349463961</c:v>
                </c:pt>
                <c:pt idx="166">
                  <c:v>120.383087078785</c:v>
                </c:pt>
                <c:pt idx="167">
                  <c:v>120.96485157822354</c:v>
                </c:pt>
                <c:pt idx="168">
                  <c:v>121.54452421682994</c:v>
                </c:pt>
                <c:pt idx="169">
                  <c:v>122.12210225869315</c:v>
                </c:pt>
                <c:pt idx="170">
                  <c:v>122.69758300806062</c:v>
                </c:pt>
                <c:pt idx="171">
                  <c:v>123.27096380928043</c:v>
                </c:pt>
                <c:pt idx="172">
                  <c:v>123.84224204674135</c:v>
                </c:pt>
                <c:pt idx="173">
                  <c:v>124.41141514481087</c:v>
                </c:pt>
                <c:pt idx="174">
                  <c:v>124.97848056777114</c:v>
                </c:pt>
                <c:pt idx="175">
                  <c:v>125.5434358197529</c:v>
                </c:pt>
                <c:pt idx="176">
                  <c:v>126.10627844466745</c:v>
                </c:pt>
                <c:pt idx="177">
                  <c:v>126.66700602613658</c:v>
                </c:pt>
                <c:pt idx="178">
                  <c:v>127.22561618742044</c:v>
                </c:pt>
                <c:pt idx="179">
                  <c:v>127.78210659134365</c:v>
                </c:pt>
                <c:pt idx="180">
                  <c:v>128.33647494021926</c:v>
                </c:pt>
                <c:pt idx="181">
                  <c:v>128.88871897577076</c:v>
                </c:pt>
                <c:pt idx="182">
                  <c:v>129.43883647905241</c:v>
                </c:pt>
                <c:pt idx="183">
                  <c:v>129.9868252703674</c:v>
                </c:pt>
                <c:pt idx="184">
                  <c:v>130.5326832091842</c:v>
                </c:pt>
                <c:pt idx="185">
                  <c:v>131.07640819405103</c:v>
                </c:pt>
                <c:pt idx="186">
                  <c:v>131.6179981625086</c:v>
                </c:pt>
                <c:pt idx="187">
                  <c:v>132.15745109100075</c:v>
                </c:pt>
                <c:pt idx="188">
                  <c:v>132.69476499478347</c:v>
                </c:pt>
                <c:pt idx="189">
                  <c:v>133.22993792783197</c:v>
                </c:pt>
                <c:pt idx="190">
                  <c:v>133.76296798274609</c:v>
                </c:pt>
                <c:pt idx="191">
                  <c:v>134.29385329065386</c:v>
                </c:pt>
                <c:pt idx="192">
                  <c:v>134.82259202111311</c:v>
                </c:pt>
                <c:pt idx="193">
                  <c:v>135.34918238201172</c:v>
                </c:pt>
                <c:pt idx="194">
                  <c:v>135.87362261946586</c:v>
                </c:pt>
                <c:pt idx="195">
                  <c:v>136.39591101771643</c:v>
                </c:pt>
                <c:pt idx="196">
                  <c:v>136.91604589902423</c:v>
                </c:pt>
                <c:pt idx="197">
                  <c:v>137.43402562356295</c:v>
                </c:pt>
                <c:pt idx="198">
                  <c:v>137.94984858931065</c:v>
                </c:pt>
                <c:pt idx="199">
                  <c:v>138.46351323193997</c:v>
                </c:pt>
                <c:pt idx="200">
                  <c:v>138.97501802470612</c:v>
                </c:pt>
                <c:pt idx="201">
                  <c:v>139.48436147833348</c:v>
                </c:pt>
                <c:pt idx="202">
                  <c:v>139.99154214090098</c:v>
                </c:pt>
                <c:pt idx="203">
                  <c:v>140.49655859772528</c:v>
                </c:pt>
                <c:pt idx="204">
                  <c:v>140.99940947124276</c:v>
                </c:pt>
                <c:pt idx="205">
                  <c:v>141.50009342088995</c:v>
                </c:pt>
                <c:pt idx="206">
                  <c:v>141.99860914298239</c:v>
                </c:pt>
                <c:pt idx="207">
                  <c:v>142.49495537059178</c:v>
                </c:pt>
                <c:pt idx="208">
                  <c:v>142.98913087342211</c:v>
                </c:pt>
                <c:pt idx="209">
                  <c:v>143.48113445768374</c:v>
                </c:pt>
                <c:pt idx="210">
                  <c:v>143.9709649659666</c:v>
                </c:pt>
                <c:pt idx="211">
                  <c:v>144.45862127711149</c:v>
                </c:pt>
                <c:pt idx="212">
                  <c:v>144.94410230608014</c:v>
                </c:pt>
                <c:pt idx="213">
                  <c:v>145.42740700382402</c:v>
                </c:pt>
                <c:pt idx="214">
                  <c:v>145.90853435715144</c:v>
                </c:pt>
                <c:pt idx="215">
                  <c:v>146.38748338859364</c:v>
                </c:pt>
                <c:pt idx="216">
                  <c:v>146.86425315626923</c:v>
                </c:pt>
                <c:pt idx="217">
                  <c:v>147.33884275374743</c:v>
                </c:pt>
                <c:pt idx="218">
                  <c:v>147.81125130991015</c:v>
                </c:pt>
                <c:pt idx="219">
                  <c:v>148.28147798881247</c:v>
                </c:pt>
                <c:pt idx="220">
                  <c:v>148.74952198954207</c:v>
                </c:pt>
                <c:pt idx="221">
                  <c:v>149.21538254607736</c:v>
                </c:pt>
                <c:pt idx="222">
                  <c:v>149.67905892714424</c:v>
                </c:pt>
                <c:pt idx="223">
                  <c:v>150.14055043607195</c:v>
                </c:pt>
                <c:pt idx="224">
                  <c:v>150.59985641064736</c:v>
                </c:pt>
                <c:pt idx="225">
                  <c:v>151.05697622296833</c:v>
                </c:pt>
                <c:pt idx="226">
                  <c:v>151.51190927929571</c:v>
                </c:pt>
                <c:pt idx="227">
                  <c:v>151.96465501990443</c:v>
                </c:pt>
                <c:pt idx="228">
                  <c:v>152.41521291893329</c:v>
                </c:pt>
                <c:pt idx="229">
                  <c:v>152.8635824842336</c:v>
                </c:pt>
                <c:pt idx="230">
                  <c:v>153.30976325721693</c:v>
                </c:pt>
                <c:pt idx="231">
                  <c:v>153.75375481270163</c:v>
                </c:pt>
                <c:pt idx="232">
                  <c:v>154.1955567587583</c:v>
                </c:pt>
                <c:pt idx="233">
                  <c:v>154.63516873655428</c:v>
                </c:pt>
                <c:pt idx="234">
                  <c:v>155.07259042019712</c:v>
                </c:pt>
                <c:pt idx="235">
                  <c:v>155.507821516577</c:v>
                </c:pt>
                <c:pt idx="236">
                  <c:v>155.94086176520821</c:v>
                </c:pt>
                <c:pt idx="237">
                  <c:v>156.37171093806973</c:v>
                </c:pt>
                <c:pt idx="238">
                  <c:v>156.80036883944459</c:v>
                </c:pt>
                <c:pt idx="239">
                  <c:v>157.22683530575878</c:v>
                </c:pt>
                <c:pt idx="240">
                  <c:v>157.65111020541866</c:v>
                </c:pt>
                <c:pt idx="241">
                  <c:v>158.07319343864808</c:v>
                </c:pt>
                <c:pt idx="242">
                  <c:v>158.49308493732417</c:v>
                </c:pt>
                <c:pt idx="243">
                  <c:v>158.91078466481241</c:v>
                </c:pt>
                <c:pt idx="244">
                  <c:v>159.32629261580112</c:v>
                </c:pt>
                <c:pt idx="245">
                  <c:v>159.73960881613462</c:v>
                </c:pt>
                <c:pt idx="246">
                  <c:v>160.15073332264609</c:v>
                </c:pt>
                <c:pt idx="247">
                  <c:v>160.55966622298928</c:v>
                </c:pt>
                <c:pt idx="248">
                  <c:v>160.96640763546964</c:v>
                </c:pt>
                <c:pt idx="249">
                  <c:v>161.37095770887484</c:v>
                </c:pt>
                <c:pt idx="250">
                  <c:v>161.77331662230404</c:v>
                </c:pt>
                <c:pt idx="251">
                  <c:v>162.17313317941824</c:v>
                </c:pt>
                <c:pt idx="252">
                  <c:v>162.57005633419772</c:v>
                </c:pt>
                <c:pt idx="253">
                  <c:v>162.96408682116876</c:v>
                </c:pt>
                <c:pt idx="254">
                  <c:v>163.35522541629354</c:v>
                </c:pt>
                <c:pt idx="255">
                  <c:v>163.74347293667307</c:v>
                </c:pt>
                <c:pt idx="256">
                  <c:v>164.12883024025004</c:v>
                </c:pt>
                <c:pt idx="257">
                  <c:v>164.51129822550982</c:v>
                </c:pt>
                <c:pt idx="258">
                  <c:v>164.89087783118183</c:v>
                </c:pt>
                <c:pt idx="259">
                  <c:v>165.26757003593937</c:v>
                </c:pt>
                <c:pt idx="260">
                  <c:v>165.64137585809922</c:v>
                </c:pt>
                <c:pt idx="261">
                  <c:v>166.01229635532025</c:v>
                </c:pt>
                <c:pt idx="262">
                  <c:v>166.38033262430179</c:v>
                </c:pt>
                <c:pt idx="263">
                  <c:v>166.74548580048105</c:v>
                </c:pt>
                <c:pt idx="264">
                  <c:v>167.10775705773023</c:v>
                </c:pt>
                <c:pt idx="265">
                  <c:v>167.4671476080529</c:v>
                </c:pt>
                <c:pt idx="266">
                  <c:v>167.82365870127995</c:v>
                </c:pt>
                <c:pt idx="267">
                  <c:v>168.1772916247653</c:v>
                </c:pt>
                <c:pt idx="268">
                  <c:v>168.52804770308066</c:v>
                </c:pt>
                <c:pt idx="269">
                  <c:v>168.87592829771032</c:v>
                </c:pt>
                <c:pt idx="270">
                  <c:v>169.22093480674542</c:v>
                </c:pt>
                <c:pt idx="271">
                  <c:v>169.56306866457777</c:v>
                </c:pt>
                <c:pt idx="272">
                  <c:v>169.90233134159345</c:v>
                </c:pt>
                <c:pt idx="273">
                  <c:v>170.23872434386604</c:v>
                </c:pt>
                <c:pt idx="274">
                  <c:v>170.57224921284967</c:v>
                </c:pt>
                <c:pt idx="275">
                  <c:v>170.90290752507173</c:v>
                </c:pt>
                <c:pt idx="276">
                  <c:v>171.23070089182545</c:v>
                </c:pt>
                <c:pt idx="277">
                  <c:v>171.55563095886214</c:v>
                </c:pt>
                <c:pt idx="278">
                  <c:v>171.87769940608359</c:v>
                </c:pt>
                <c:pt idx="279">
                  <c:v>172.19690794723383</c:v>
                </c:pt>
                <c:pt idx="280">
                  <c:v>172.51325832959134</c:v>
                </c:pt>
                <c:pt idx="281">
                  <c:v>172.82675233366075</c:v>
                </c:pt>
                <c:pt idx="282">
                  <c:v>173.13739177286482</c:v>
                </c:pt>
                <c:pt idx="283">
                  <c:v>173.445178493236</c:v>
                </c:pt>
                <c:pt idx="284">
                  <c:v>173.7501143731084</c:v>
                </c:pt>
                <c:pt idx="285">
                  <c:v>174.05220132280962</c:v>
                </c:pt>
                <c:pt idx="286">
                  <c:v>174.3514412843524</c:v>
                </c:pt>
                <c:pt idx="287">
                  <c:v>174.6478362311268</c:v>
                </c:pt>
                <c:pt idx="288">
                  <c:v>174.94138816759209</c:v>
                </c:pt>
                <c:pt idx="289">
                  <c:v>175.23209912896903</c:v>
                </c:pt>
                <c:pt idx="290">
                  <c:v>175.51997118093192</c:v>
                </c:pt>
                <c:pt idx="291">
                  <c:v>175.80500641930146</c:v>
                </c:pt>
                <c:pt idx="292">
                  <c:v>176.0872069697372</c:v>
                </c:pt>
                <c:pt idx="293">
                  <c:v>176.36657498743043</c:v>
                </c:pt>
                <c:pt idx="294">
                  <c:v>176.64311265679746</c:v>
                </c:pt>
                <c:pt idx="295">
                  <c:v>176.91682219117294</c:v>
                </c:pt>
                <c:pt idx="296">
                  <c:v>177.18770583250355</c:v>
                </c:pt>
                <c:pt idx="297">
                  <c:v>177.45576585104212</c:v>
                </c:pt>
                <c:pt idx="298">
                  <c:v>177.7171506074846</c:v>
                </c:pt>
                <c:pt idx="299">
                  <c:v>177.9680113704037</c:v>
                </c:pt>
                <c:pt idx="300">
                  <c:v>178.20835830650813</c:v>
                </c:pt>
                <c:pt idx="301">
                  <c:v>178.4382017989989</c:v>
                </c:pt>
                <c:pt idx="302">
                  <c:v>178.65755244381467</c:v>
                </c:pt>
                <c:pt idx="303">
                  <c:v>178.86642104588066</c:v>
                </c:pt>
                <c:pt idx="304">
                  <c:v>179.0648186153619</c:v>
                </c:pt>
                <c:pt idx="305">
                  <c:v>179.25275636392109</c:v>
                </c:pt>
                <c:pt idx="306">
                  <c:v>179.43024570098223</c:v>
                </c:pt>
                <c:pt idx="307">
                  <c:v>179.59729823000023</c:v>
                </c:pt>
                <c:pt idx="308">
                  <c:v>179.75392574473727</c:v>
                </c:pt>
                <c:pt idx="309">
                  <c:v>179.90014022554635</c:v>
                </c:pt>
                <c:pt idx="310">
                  <c:v>180.03595383566281</c:v>
                </c:pt>
                <c:pt idx="311">
                  <c:v>180.16137891750432</c:v>
                </c:pt>
                <c:pt idx="312">
                  <c:v>180.27642798897969</c:v>
                </c:pt>
                <c:pt idx="313">
                  <c:v>180.38111373980738</c:v>
                </c:pt>
                <c:pt idx="314">
                  <c:v>180.47544902784389</c:v>
                </c:pt>
                <c:pt idx="315">
                  <c:v>180.55944687542299</c:v>
                </c:pt>
                <c:pt idx="316">
                  <c:v>180.63312046570579</c:v>
                </c:pt>
                <c:pt idx="317">
                  <c:v>180.69648313904256</c:v>
                </c:pt>
                <c:pt idx="318">
                  <c:v>180.74954838934647</c:v>
                </c:pt>
                <c:pt idx="319">
                  <c:v>180.79232986048001</c:v>
                </c:pt>
                <c:pt idx="320">
                  <c:v>180.82484134265445</c:v>
                </c:pt>
                <c:pt idx="321">
                  <c:v>180.84862894280889</c:v>
                </c:pt>
                <c:pt idx="322">
                  <c:v>180.86523697831646</c:v>
                </c:pt>
                <c:pt idx="323">
                  <c:v>180.87467535133587</c:v>
                </c:pt>
                <c:pt idx="324">
                  <c:v>180.87695402464729</c:v>
                </c:pt>
                <c:pt idx="325">
                  <c:v>180.87208301992644</c:v>
                </c:pt>
                <c:pt idx="326">
                  <c:v>180.86007241602681</c:v>
                </c:pt>
                <c:pt idx="327">
                  <c:v>180.84093234727135</c:v>
                </c:pt>
                <c:pt idx="328">
                  <c:v>180.81467300175223</c:v>
                </c:pt>
                <c:pt idx="329">
                  <c:v>180.78130461964028</c:v>
                </c:pt>
                <c:pt idx="330">
                  <c:v>180.74083749150296</c:v>
                </c:pt>
                <c:pt idx="331">
                  <c:v>180.69328195663195</c:v>
                </c:pt>
                <c:pt idx="332">
                  <c:v>180.63864840137987</c:v>
                </c:pt>
                <c:pt idx="333">
                  <c:v>180.57694725750622</c:v>
                </c:pt>
                <c:pt idx="334">
                  <c:v>180.50818900053321</c:v>
                </c:pt>
                <c:pt idx="335">
                  <c:v>180.43238414811077</c:v>
                </c:pt>
                <c:pt idx="336">
                  <c:v>180.34954325839144</c:v>
                </c:pt>
                <c:pt idx="337">
                  <c:v>180.25967692841508</c:v>
                </c:pt>
                <c:pt idx="338">
                  <c:v>180.16279579250298</c:v>
                </c:pt>
                <c:pt idx="339">
                  <c:v>180.05891052066255</c:v>
                </c:pt>
                <c:pt idx="340">
                  <c:v>179.94803181700127</c:v>
                </c:pt>
                <c:pt idx="341">
                  <c:v>179.83017041815125</c:v>
                </c:pt>
                <c:pt idx="342">
                  <c:v>179.7053370917036</c:v>
                </c:pt>
                <c:pt idx="343">
                  <c:v>179.57354263465294</c:v>
                </c:pt>
                <c:pt idx="344">
                  <c:v>179.43479787185248</c:v>
                </c:pt>
                <c:pt idx="345">
                  <c:v>179.28911365447891</c:v>
                </c:pt>
                <c:pt idx="346">
                  <c:v>179.13650085850793</c:v>
                </c:pt>
                <c:pt idx="347">
                  <c:v>178.97697038320021</c:v>
                </c:pt>
                <c:pt idx="348">
                  <c:v>178.81069835139724</c:v>
                </c:pt>
                <c:pt idx="349">
                  <c:v>178.63786063948641</c:v>
                </c:pt>
                <c:pt idx="350">
                  <c:v>178.45846765986661</c:v>
                </c:pt>
                <c:pt idx="351">
                  <c:v>178.27252983833458</c:v>
                </c:pt>
                <c:pt idx="352">
                  <c:v>178.08005761276894</c:v>
                </c:pt>
                <c:pt idx="353">
                  <c:v>177.88106143182421</c:v>
                </c:pt>
                <c:pt idx="354">
                  <c:v>177.67555175363432</c:v>
                </c:pt>
                <c:pt idx="355">
                  <c:v>177.46353904452587</c:v>
                </c:pt>
                <c:pt idx="356">
                  <c:v>177.24503377774121</c:v>
                </c:pt>
                <c:pt idx="357">
                  <c:v>177.02004643217091</c:v>
                </c:pt>
                <c:pt idx="358">
                  <c:v>176.78858749109651</c:v>
                </c:pt>
                <c:pt idx="359">
                  <c:v>176.55066744094256</c:v>
                </c:pt>
                <c:pt idx="360">
                  <c:v>176.30973241040226</c:v>
                </c:pt>
                <c:pt idx="361">
                  <c:v>176.06922256828184</c:v>
                </c:pt>
                <c:pt idx="362">
                  <c:v>175.82913650549443</c:v>
                </c:pt>
                <c:pt idx="363">
                  <c:v>175.58947281918822</c:v>
                </c:pt>
                <c:pt idx="364">
                  <c:v>175.35023011271204</c:v>
                </c:pt>
                <c:pt idx="365">
                  <c:v>175.11140699558109</c:v>
                </c:pt>
                <c:pt idx="366">
                  <c:v>174.87300208344294</c:v>
                </c:pt>
                <c:pt idx="367">
                  <c:v>174.6350139980436</c:v>
                </c:pt>
                <c:pt idx="368">
                  <c:v>174.39744136719412</c:v>
                </c:pt>
                <c:pt idx="369">
                  <c:v>174.16028282473721</c:v>
                </c:pt>
                <c:pt idx="370">
                  <c:v>173.92353701051405</c:v>
                </c:pt>
                <c:pt idx="371">
                  <c:v>173.68720257033138</c:v>
                </c:pt>
                <c:pt idx="372">
                  <c:v>173.45127815592897</c:v>
                </c:pt>
                <c:pt idx="373">
                  <c:v>173.215762424947</c:v>
                </c:pt>
                <c:pt idx="374">
                  <c:v>172.98065404089377</c:v>
                </c:pt>
                <c:pt idx="375">
                  <c:v>172.74595167311386</c:v>
                </c:pt>
                <c:pt idx="376">
                  <c:v>172.51165399675622</c:v>
                </c:pt>
                <c:pt idx="377">
                  <c:v>172.27775969274242</c:v>
                </c:pt>
                <c:pt idx="378">
                  <c:v>172.04426744773545</c:v>
                </c:pt>
                <c:pt idx="379">
                  <c:v>171.81117595410845</c:v>
                </c:pt>
                <c:pt idx="380">
                  <c:v>171.57848390991364</c:v>
                </c:pt>
                <c:pt idx="381">
                  <c:v>171.34619001885167</c:v>
                </c:pt>
                <c:pt idx="382">
                  <c:v>171.11429299024098</c:v>
                </c:pt>
                <c:pt idx="383">
                  <c:v>170.88279153898728</c:v>
                </c:pt>
                <c:pt idx="384">
                  <c:v>170.65168438555369</c:v>
                </c:pt>
                <c:pt idx="385">
                  <c:v>170.42097025593046</c:v>
                </c:pt>
                <c:pt idx="386">
                  <c:v>170.19064788160523</c:v>
                </c:pt>
                <c:pt idx="387">
                  <c:v>169.96071599953362</c:v>
                </c:pt>
                <c:pt idx="388">
                  <c:v>169.73117335210964</c:v>
                </c:pt>
                <c:pt idx="389">
                  <c:v>169.5020186871366</c:v>
                </c:pt>
                <c:pt idx="390">
                  <c:v>169.27325075779797</c:v>
                </c:pt>
                <c:pt idx="391">
                  <c:v>169.04486832262873</c:v>
                </c:pt>
                <c:pt idx="392">
                  <c:v>168.81687014548652</c:v>
                </c:pt>
                <c:pt idx="393">
                  <c:v>168.58925499552342</c:v>
                </c:pt>
                <c:pt idx="394">
                  <c:v>168.36202164715755</c:v>
                </c:pt>
                <c:pt idx="395">
                  <c:v>168.13516888004489</c:v>
                </c:pt>
                <c:pt idx="396">
                  <c:v>167.90869547905163</c:v>
                </c:pt>
                <c:pt idx="397">
                  <c:v>167.68260023422627</c:v>
                </c:pt>
                <c:pt idx="398">
                  <c:v>167.45688194077212</c:v>
                </c:pt>
                <c:pt idx="399">
                  <c:v>167.23153939901997</c:v>
                </c:pt>
                <c:pt idx="400">
                  <c:v>167.00657141440078</c:v>
                </c:pt>
                <c:pt idx="401">
                  <c:v>164.76078006913801</c:v>
                </c:pt>
                <c:pt idx="402">
                  <c:v>162.55193851077163</c:v>
                </c:pt>
                <c:pt idx="403">
                  <c:v>160.37889200226121</c:v>
                </c:pt>
                <c:pt idx="404">
                  <c:v>158.24053370068566</c:v>
                </c:pt>
                <c:pt idx="405">
                  <c:v>156.13580220840163</c:v>
                </c:pt>
                <c:pt idx="406">
                  <c:v>154.06367927595383</c:v>
                </c:pt>
                <c:pt idx="407">
                  <c:v>152.02318764596717</c:v>
                </c:pt>
                <c:pt idx="408">
                  <c:v>150.01338902812685</c:v>
                </c:pt>
                <c:pt idx="409">
                  <c:v>148.03338219615017</c:v>
                </c:pt>
                <c:pt idx="410">
                  <c:v>146.08230119837847</c:v>
                </c:pt>
                <c:pt idx="411">
                  <c:v>144.15931367428087</c:v>
                </c:pt>
                <c:pt idx="412">
                  <c:v>142.26361926976455</c:v>
                </c:pt>
                <c:pt idx="413">
                  <c:v>140.39444814473896</c:v>
                </c:pt>
                <c:pt idx="414">
                  <c:v>138.55105956688581</c:v>
                </c:pt>
                <c:pt idx="415">
                  <c:v>136.73274058604946</c:v>
                </c:pt>
                <c:pt idx="416">
                  <c:v>134.93880478408519</c:v>
                </c:pt>
                <c:pt idx="417">
                  <c:v>133.16859109539246</c:v>
                </c:pt>
                <c:pt idx="418">
                  <c:v>131.42146269371634</c:v>
                </c:pt>
                <c:pt idx="419">
                  <c:v>129.6968059411293</c:v>
                </c:pt>
                <c:pt idx="420">
                  <c:v>127.99402939540686</c:v>
                </c:pt>
                <c:pt idx="421">
                  <c:v>126.31256287228949</c:v>
                </c:pt>
                <c:pt idx="422">
                  <c:v>124.65185655937934</c:v>
                </c:pt>
                <c:pt idx="423">
                  <c:v>123.01138017865782</c:v>
                </c:pt>
                <c:pt idx="424">
                  <c:v>121.39062219482929</c:v>
                </c:pt>
                <c:pt idx="425">
                  <c:v>119.78908906689807</c:v>
                </c:pt>
                <c:pt idx="426">
                  <c:v>118.20630454057563</c:v>
                </c:pt>
                <c:pt idx="427">
                  <c:v>116.64180897928765</c:v>
                </c:pt>
                <c:pt idx="428">
                  <c:v>115.09515873171438</c:v>
                </c:pt>
                <c:pt idx="429">
                  <c:v>113.56592553394746</c:v>
                </c:pt>
                <c:pt idx="430">
                  <c:v>112.05369594448871</c:v>
                </c:pt>
                <c:pt idx="431">
                  <c:v>110.55807081044641</c:v>
                </c:pt>
                <c:pt idx="432">
                  <c:v>109.07866476340915</c:v>
                </c:pt>
                <c:pt idx="433">
                  <c:v>107.6151057435923</c:v>
                </c:pt>
                <c:pt idx="434">
                  <c:v>106.16703455096075</c:v>
                </c:pt>
                <c:pt idx="435">
                  <c:v>104.73410442213431</c:v>
                </c:pt>
                <c:pt idx="436">
                  <c:v>103.31598063197886</c:v>
                </c:pt>
                <c:pt idx="437">
                  <c:v>101.91234011887799</c:v>
                </c:pt>
                <c:pt idx="438">
                  <c:v>100.52287113276751</c:v>
                </c:pt>
                <c:pt idx="439">
                  <c:v>99.147272905098021</c:v>
                </c:pt>
                <c:pt idx="440">
                  <c:v>97.785255339971087</c:v>
                </c:pt>
                <c:pt idx="441">
                  <c:v>96.436538725770589</c:v>
                </c:pt>
                <c:pt idx="442">
                  <c:v>95.100853466685933</c:v>
                </c:pt>
                <c:pt idx="443">
                  <c:v>93.777939833594417</c:v>
                </c:pt>
                <c:pt idx="444">
                  <c:v>92.467547733841457</c:v>
                </c:pt>
                <c:pt idx="445">
                  <c:v>91.169436499525119</c:v>
                </c:pt>
                <c:pt idx="446">
                  <c:v>89.883374693959453</c:v>
                </c:pt>
                <c:pt idx="447">
                  <c:v>88.609139936058185</c:v>
                </c:pt>
                <c:pt idx="448">
                  <c:v>87.34651874244652</c:v>
                </c:pt>
                <c:pt idx="449">
                  <c:v>86.095306387176237</c:v>
                </c:pt>
                <c:pt idx="450">
                  <c:v>84.855306778985664</c:v>
                </c:pt>
                <c:pt idx="451">
                  <c:v>83.626332356114588</c:v>
                </c:pt>
                <c:pt idx="452">
                  <c:v>82.408203998752924</c:v>
                </c:pt>
                <c:pt idx="453">
                  <c:v>81.200750959272455</c:v>
                </c:pt>
                <c:pt idx="454">
                  <c:v>80.003810810463719</c:v>
                </c:pt>
                <c:pt idx="455">
                  <c:v>78.817229412074212</c:v>
                </c:pt>
                <c:pt idx="456">
                  <c:v>77.64086089602155</c:v>
                </c:pt>
                <c:pt idx="457">
                  <c:v>76.474567670735595</c:v>
                </c:pt>
                <c:pt idx="458">
                  <c:v>75.318220445166205</c:v>
                </c:pt>
                <c:pt idx="459">
                  <c:v>74.171698273081589</c:v>
                </c:pt>
                <c:pt idx="460">
                  <c:v>73.034888618371966</c:v>
                </c:pt>
                <c:pt idx="461">
                  <c:v>71.907687442169632</c:v>
                </c:pt>
                <c:pt idx="462">
                  <c:v>70.789999312696395</c:v>
                </c:pt>
                <c:pt idx="463">
                  <c:v>69.681737538853397</c:v>
                </c:pt>
                <c:pt idx="464">
                  <c:v>68.582824328679607</c:v>
                </c:pt>
                <c:pt idx="465">
                  <c:v>67.493190973919113</c:v>
                </c:pt>
                <c:pt idx="466">
                  <c:v>66.412778062058095</c:v>
                </c:pt>
                <c:pt idx="467">
                  <c:v>65.34153571731801</c:v>
                </c:pt>
                <c:pt idx="468">
                  <c:v>64.27942387222096</c:v>
                </c:pt>
                <c:pt idx="469">
                  <c:v>63.22641257147793</c:v>
                </c:pt>
                <c:pt idx="470">
                  <c:v>62.182482310088695</c:v>
                </c:pt>
                <c:pt idx="471">
                  <c:v>61.147624407681924</c:v>
                </c:pt>
                <c:pt idx="472">
                  <c:v>60.121841421265721</c:v>
                </c:pt>
                <c:pt idx="473">
                  <c:v>59.105147598698196</c:v>
                </c:pt>
                <c:pt idx="474">
                  <c:v>58.097569375323808</c:v>
                </c:pt>
                <c:pt idx="475">
                  <c:v>57.099145916349421</c:v>
                </c:pt>
                <c:pt idx="476">
                  <c:v>56.10992970764989</c:v>
                </c:pt>
                <c:pt idx="477">
                  <c:v>55.129987197791507</c:v>
                </c:pt>
                <c:pt idx="478">
                  <c:v>54.159399494133929</c:v>
                </c:pt>
                <c:pt idx="479">
                  <c:v>53.19826311591023</c:v>
                </c:pt>
                <c:pt idx="480">
                  <c:v>52.246690807177174</c:v>
                </c:pt>
                <c:pt idx="481">
                  <c:v>51.304812412461601</c:v>
                </c:pt>
                <c:pt idx="482">
                  <c:v>50.372775817785801</c:v>
                </c:pt>
                <c:pt idx="483">
                  <c:v>49.45074795951561</c:v>
                </c:pt>
                <c:pt idx="484">
                  <c:v>48.538915903113825</c:v>
                </c:pt>
                <c:pt idx="485">
                  <c:v>47.637487993370428</c:v>
                </c:pt>
                <c:pt idx="486">
                  <c:v>46.746695076983492</c:v>
                </c:pt>
                <c:pt idx="487">
                  <c:v>45.86679179744052</c:v>
                </c:pt>
                <c:pt idx="488">
                  <c:v>44.998057960950796</c:v>
                </c:pt>
                <c:pt idx="489">
                  <c:v>44.14079997064902</c:v>
                </c:pt>
                <c:pt idx="490">
                  <c:v>43.295352324367038</c:v>
                </c:pt>
                <c:pt idx="491">
                  <c:v>42.462079168880891</c:v>
                </c:pt>
                <c:pt idx="492">
                  <c:v>41.64137590060794</c:v>
                </c:pt>
                <c:pt idx="493">
                  <c:v>40.833670799167415</c:v>
                </c:pt>
                <c:pt idx="494">
                  <c:v>40.039426675939723</c:v>
                </c:pt>
                <c:pt idx="495">
                  <c:v>39.259142514677286</c:v>
                </c:pt>
                <c:pt idx="496">
                  <c:v>38.493355075249205</c:v>
                </c:pt>
                <c:pt idx="497">
                  <c:v>37.742640424676821</c:v>
                </c:pt>
                <c:pt idx="498">
                  <c:v>37.007615351694234</c:v>
                </c:pt>
                <c:pt idx="499">
                  <c:v>36.288938612146289</c:v>
                </c:pt>
                <c:pt idx="500">
                  <c:v>35.587311942675441</c:v>
                </c:pt>
                <c:pt idx="501">
                  <c:v>34.903480769493683</c:v>
                </c:pt>
                <c:pt idx="502">
                  <c:v>34.238234527842685</c:v>
                </c:pt>
                <c:pt idx="503">
                  <c:v>33.592406496419848</c:v>
                </c:pt>
                <c:pt idx="504">
                  <c:v>32.966873040172317</c:v>
                </c:pt>
                <c:pt idx="505">
                  <c:v>32.362552145231</c:v>
                </c:pt>
                <c:pt idx="506">
                  <c:v>31.780401122403429</c:v>
                </c:pt>
                <c:pt idx="507">
                  <c:v>31.221413351845534</c:v>
                </c:pt>
                <c:pt idx="508">
                  <c:v>30.686613942796448</c:v>
                </c:pt>
                <c:pt idx="509">
                  <c:v>30.177054190272187</c:v>
                </c:pt>
                <c:pt idx="510">
                  <c:v>29.693804727137167</c:v>
                </c:pt>
                <c:pt idx="511">
                  <c:v>29.237947296681348</c:v>
                </c:pt>
                <c:pt idx="512">
                  <c:v>28.810565109088699</c:v>
                </c:pt>
                <c:pt idx="513">
                  <c:v>28.412731795748876</c:v>
                </c:pt>
                <c:pt idx="514">
                  <c:v>28.045499038065547</c:v>
                </c:pt>
                <c:pt idx="515">
                  <c:v>27.709883020812814</c:v>
                </c:pt>
                <c:pt idx="516">
                  <c:v>27.406849941203195</c:v>
                </c:pt>
                <c:pt idx="517">
                  <c:v>27.137300888988523</c:v>
                </c:pt>
                <c:pt idx="518">
                  <c:v>26.902056493832628</c:v>
                </c:pt>
                <c:pt idx="519">
                  <c:v>26.701841806324079</c:v>
                </c:pt>
                <c:pt idx="520">
                  <c:v>26.537271930200561</c:v>
                </c:pt>
                <c:pt idx="521">
                  <c:v>26.408838947865231</c:v>
                </c:pt>
                <c:pt idx="522">
                  <c:v>26.316900672837082</c:v>
                </c:pt>
                <c:pt idx="523">
                  <c:v>26.261671717804955</c:v>
                </c:pt>
                <c:pt idx="524">
                  <c:v>26.243217285455479</c:v>
                </c:pt>
                <c:pt idx="525">
                  <c:v>26.261449975296827</c:v>
                </c:pt>
                <c:pt idx="526">
                  <c:v>26.316129761313974</c:v>
                </c:pt>
                <c:pt idx="527">
                  <c:v>26.40686714360821</c:v>
                </c:pt>
                <c:pt idx="528">
                  <c:v>26.533129325096791</c:v>
                </c:pt>
                <c:pt idx="529">
                  <c:v>26.694249124843921</c:v>
                </c:pt>
                <c:pt idx="530">
                  <c:v>26.889436223977722</c:v>
                </c:pt>
                <c:pt idx="531">
                  <c:v>27.117790256682476</c:v>
                </c:pt>
                <c:pt idx="532">
                  <c:v>27.378315211797368</c:v>
                </c:pt>
                <c:pt idx="533">
                  <c:v>27.669934600363689</c:v>
                </c:pt>
                <c:pt idx="534">
                  <c:v>27.991506867646336</c:v>
                </c:pt>
                <c:pt idx="535">
                  <c:v>28.341840578564963</c:v>
                </c:pt>
                <c:pt idx="536">
                  <c:v>28.719708975353846</c:v>
                </c:pt>
                <c:pt idx="537">
                  <c:v>29.123863587431583</c:v>
                </c:pt>
                <c:pt idx="538">
                  <c:v>29.553046658244835</c:v>
                </c:pt>
                <c:pt idx="539">
                  <c:v>30.006002235835428</c:v>
                </c:pt>
                <c:pt idx="540">
                  <c:v>30.481485848264658</c:v>
                </c:pt>
                <c:pt idx="541">
                  <c:v>30.978272748714677</c:v>
                </c:pt>
                <c:pt idx="542">
                  <c:v>31.495164766547209</c:v>
                </c:pt>
                <c:pt idx="543">
                  <c:v>32.030995839604991</c:v>
                </c:pt>
                <c:pt idx="544">
                  <c:v>32.584636330323171</c:v>
                </c:pt>
                <c:pt idx="545">
                  <c:v>33.154996245135322</c:v>
                </c:pt>
                <c:pt idx="546">
                  <c:v>33.741027484901416</c:v>
                </c:pt>
                <c:pt idx="547">
                  <c:v>34.341725255438611</c:v>
                </c:pt>
                <c:pt idx="548">
                  <c:v>34.956128763416103</c:v>
                </c:pt>
                <c:pt idx="549">
                  <c:v>35.58332131541944</c:v>
                </c:pt>
                <c:pt idx="550">
                  <c:v>36.22242992820199</c:v>
                </c:pt>
                <c:pt idx="551">
                  <c:v>36.872624547078068</c:v>
                </c:pt>
                <c:pt idx="552">
                  <c:v>37.533116957885035</c:v>
                </c:pt>
                <c:pt idx="553">
                  <c:v>38.203159466549991</c:v>
                </c:pt>
                <c:pt idx="554">
                  <c:v>38.882043409451967</c:v>
                </c:pt>
                <c:pt idx="555">
                  <c:v>39.569097547738721</c:v>
                </c:pt>
                <c:pt idx="556">
                  <c:v>40.263686389684082</c:v>
                </c:pt>
                <c:pt idx="557">
                  <c:v>40.965208477119766</c:v>
                </c:pt>
                <c:pt idx="558">
                  <c:v>41.67309466494148</c:v>
                </c:pt>
                <c:pt idx="559">
                  <c:v>42.386806416630954</c:v>
                </c:pt>
                <c:pt idx="560">
                  <c:v>43.105834133581894</c:v>
                </c:pt>
                <c:pt idx="561">
                  <c:v>43.829695531685402</c:v>
                </c:pt>
                <c:pt idx="562">
                  <c:v>44.557934075027731</c:v>
                </c:pt>
                <c:pt idx="563">
                  <c:v>45.290117473590477</c:v>
                </c:pt>
                <c:pt idx="564">
                  <c:v>46.025836249433006</c:v>
                </c:pt>
                <c:pt idx="565">
                  <c:v>46.764702373899759</c:v>
                </c:pt>
                <c:pt idx="566">
                  <c:v>47.506347976857029</c:v>
                </c:pt>
                <c:pt idx="567">
                  <c:v>48.250424127761114</c:v>
                </c:pt>
                <c:pt idx="568">
                  <c:v>48.996599687435172</c:v>
                </c:pt>
                <c:pt idx="569">
                  <c:v>49.744560228737029</c:v>
                </c:pt>
                <c:pt idx="570">
                  <c:v>50.494007023791845</c:v>
                </c:pt>
                <c:pt idx="571">
                  <c:v>51.244656095107423</c:v>
                </c:pt>
                <c:pt idx="572">
                  <c:v>51.99623732765513</c:v>
                </c:pt>
                <c:pt idx="573">
                  <c:v>52.74849363886154</c:v>
                </c:pt>
                <c:pt idx="574">
                  <c:v>53.501180203393652</c:v>
                </c:pt>
                <c:pt idx="575">
                  <c:v>54.254063729617776</c:v>
                </c:pt>
                <c:pt idx="576">
                  <c:v>55.00692178465362</c:v>
                </c:pt>
                <c:pt idx="577">
                  <c:v>55.759542165020832</c:v>
                </c:pt>
                <c:pt idx="578">
                  <c:v>56.511722309974864</c:v>
                </c:pt>
                <c:pt idx="579">
                  <c:v>57.263268754745987</c:v>
                </c:pt>
                <c:pt idx="580">
                  <c:v>58.013996621023544</c:v>
                </c:pt>
                <c:pt idx="581">
                  <c:v>58.7637291421619</c:v>
                </c:pt>
                <c:pt idx="582">
                  <c:v>59.5122972207229</c:v>
                </c:pt>
                <c:pt idx="583">
                  <c:v>60.259539016107155</c:v>
                </c:pt>
                <c:pt idx="584">
                  <c:v>61.005299560163238</c:v>
                </c:pt>
                <c:pt idx="585">
                  <c:v>61.749430398796342</c:v>
                </c:pt>
                <c:pt idx="586">
                  <c:v>62.491789257726715</c:v>
                </c:pt>
                <c:pt idx="587">
                  <c:v>63.232239730671111</c:v>
                </c:pt>
                <c:pt idx="588">
                  <c:v>63.970650988337766</c:v>
                </c:pt>
                <c:pt idx="589">
                  <c:v>64.706897506737164</c:v>
                </c:pt>
                <c:pt idx="590">
                  <c:v>65.440858813415232</c:v>
                </c:pt>
                <c:pt idx="591">
                  <c:v>66.172419250315073</c:v>
                </c:pt>
                <c:pt idx="592">
                  <c:v>66.901467752065884</c:v>
                </c:pt>
                <c:pt idx="593">
                  <c:v>67.627897638584272</c:v>
                </c:pt>
                <c:pt idx="594">
                  <c:v>68.35160642095471</c:v>
                </c:pt>
                <c:pt idx="595">
                  <c:v>69.072495619630885</c:v>
                </c:pt>
                <c:pt idx="596">
                  <c:v>69.790470594070342</c:v>
                </c:pt>
                <c:pt idx="597">
                  <c:v>70.505440382980112</c:v>
                </c:pt>
                <c:pt idx="598">
                  <c:v>71.217317554411451</c:v>
                </c:pt>
                <c:pt idx="599">
                  <c:v>71.926018064998331</c:v>
                </c:pt>
                <c:pt idx="600">
                  <c:v>72.631461127686435</c:v>
                </c:pt>
                <c:pt idx="601">
                  <c:v>73.333569087347541</c:v>
                </c:pt>
                <c:pt idx="602">
                  <c:v>74.032267303719166</c:v>
                </c:pt>
                <c:pt idx="603">
                  <c:v>74.727484041150433</c:v>
                </c:pt>
                <c:pt idx="604">
                  <c:v>75.419150364673854</c:v>
                </c:pt>
                <c:pt idx="605">
                  <c:v>76.107200041957526</c:v>
                </c:pt>
                <c:pt idx="606">
                  <c:v>76.791569450725589</c:v>
                </c:pt>
                <c:pt idx="607">
                  <c:v>77.472197491264865</c:v>
                </c:pt>
                <c:pt idx="608">
                  <c:v>78.149025503663296</c:v>
                </c:pt>
                <c:pt idx="609">
                  <c:v>78.821997189452389</c:v>
                </c:pt>
                <c:pt idx="610">
                  <c:v>79.491058537349033</c:v>
                </c:pt>
                <c:pt idx="611">
                  <c:v>80.156157752814863</c:v>
                </c:pt>
                <c:pt idx="612">
                  <c:v>80.817245191171438</c:v>
                </c:pt>
                <c:pt idx="613">
                  <c:v>81.474273294028578</c:v>
                </c:pt>
                <c:pt idx="614">
                  <c:v>82.12719652880071</c:v>
                </c:pt>
                <c:pt idx="615">
                  <c:v>82.77597133110244</c:v>
                </c:pt>
                <c:pt idx="616">
                  <c:v>83.420556049829344</c:v>
                </c:pt>
                <c:pt idx="617">
                  <c:v>84.060910894743898</c:v>
                </c:pt>
                <c:pt idx="618">
                  <c:v>84.696997886399728</c:v>
                </c:pt>
                <c:pt idx="619">
                  <c:v>85.328780808248695</c:v>
                </c:pt>
                <c:pt idx="620">
                  <c:v>85.956225160786914</c:v>
                </c:pt>
                <c:pt idx="621">
                  <c:v>86.57929811760556</c:v>
                </c:pt>
                <c:pt idx="622">
                  <c:v>87.197968483222297</c:v>
                </c:pt>
                <c:pt idx="623">
                  <c:v>87.812206652577572</c:v>
                </c:pt>
                <c:pt idx="624">
                  <c:v>88.421984572088419</c:v>
                </c:pt>
                <c:pt idx="625">
                  <c:v>89.027275702159727</c:v>
                </c:pt>
                <c:pt idx="626">
                  <c:v>89.628054981060529</c:v>
                </c:pt>
                <c:pt idx="627">
                  <c:v>90.224298790078521</c:v>
                </c:pt>
                <c:pt idx="628">
                  <c:v>90.815984919872889</c:v>
                </c:pt>
                <c:pt idx="629">
                  <c:v>91.403092537950755</c:v>
                </c:pt>
                <c:pt idx="630">
                  <c:v>91.985602157197775</c:v>
                </c:pt>
                <c:pt idx="631">
                  <c:v>92.563495605398458</c:v>
                </c:pt>
                <c:pt idx="632">
                  <c:v>93.136755995686173</c:v>
                </c:pt>
                <c:pt idx="633">
                  <c:v>93.705367697866976</c:v>
                </c:pt>
                <c:pt idx="634">
                  <c:v>94.269316310565486</c:v>
                </c:pt>
                <c:pt idx="635">
                  <c:v>94.828588634144467</c:v>
                </c:pt>
                <c:pt idx="636">
                  <c:v>95.383172644353095</c:v>
                </c:pt>
                <c:pt idx="637">
                  <c:v>95.933057466662618</c:v>
                </c:pt>
                <c:pt idx="638">
                  <c:v>96.478233351250111</c:v>
                </c:pt>
                <c:pt idx="639">
                  <c:v>97.018691648594611</c:v>
                </c:pt>
                <c:pt idx="640">
                  <c:v>97.554424785651761</c:v>
                </c:pt>
                <c:pt idx="641">
                  <c:v>98.085426242576304</c:v>
                </c:pt>
                <c:pt idx="642">
                  <c:v>98.6116905299629</c:v>
                </c:pt>
                <c:pt idx="643">
                  <c:v>99.133213166578784</c:v>
                </c:pt>
                <c:pt idx="644">
                  <c:v>99.649990657563094</c:v>
                </c:pt>
                <c:pt idx="645">
                  <c:v>100.16202047306957</c:v>
                </c:pt>
                <c:pt idx="646">
                  <c:v>100.6693010273314</c:v>
                </c:pt>
                <c:pt idx="647">
                  <c:v>101.17183165812766</c:v>
                </c:pt>
                <c:pt idx="648">
                  <c:v>101.66961260663344</c:v>
                </c:pt>
                <c:pt idx="649">
                  <c:v>102.16264499763581</c:v>
                </c:pt>
                <c:pt idx="650">
                  <c:v>102.65093082010014</c:v>
                </c:pt>
                <c:pt idx="651">
                  <c:v>103.13447290807167</c:v>
                </c:pt>
                <c:pt idx="652">
                  <c:v>103.61327492189861</c:v>
                </c:pt>
                <c:pt idx="653">
                  <c:v>104.0873413297643</c:v>
                </c:pt>
                <c:pt idx="654">
                  <c:v>104.55667738951637</c:v>
                </c:pt>
                <c:pt idx="655">
                  <c:v>105.02128913078211</c:v>
                </c:pt>
                <c:pt idx="656">
                  <c:v>105.48118333736005</c:v>
                </c:pt>
                <c:pt idx="657">
                  <c:v>105.93636752987831</c:v>
                </c:pt>
                <c:pt idx="658">
                  <c:v>106.38684994871102</c:v>
                </c:pt>
                <c:pt idx="659">
                  <c:v>106.83263953714511</c:v>
                </c:pt>
                <c:pt idx="660">
                  <c:v>107.27374592478982</c:v>
                </c:pt>
                <c:pt idx="661">
                  <c:v>107.71017941122236</c:v>
                </c:pt>
                <c:pt idx="662">
                  <c:v>108.1419509498632</c:v>
                </c:pt>
                <c:pt idx="663">
                  <c:v>108.56907213207553</c:v>
                </c:pt>
                <c:pt idx="664">
                  <c:v>108.9915551714833</c:v>
                </c:pt>
                <c:pt idx="665">
                  <c:v>109.40941288850296</c:v>
                </c:pt>
                <c:pt idx="666">
                  <c:v>109.82265869508447</c:v>
                </c:pt>
                <c:pt idx="667">
                  <c:v>110.23130657965744</c:v>
                </c:pt>
                <c:pt idx="668">
                  <c:v>110.63537109227836</c:v>
                </c:pt>
                <c:pt idx="669">
                  <c:v>111.03486732997561</c:v>
                </c:pt>
                <c:pt idx="670">
                  <c:v>111.42981092228879</c:v>
                </c:pt>
                <c:pt idx="671">
                  <c:v>111.8202180169997</c:v>
                </c:pt>
                <c:pt idx="672">
                  <c:v>112.20610526605185</c:v>
                </c:pt>
                <c:pt idx="673">
                  <c:v>112.5874898116561</c:v>
                </c:pt>
                <c:pt idx="674">
                  <c:v>112.96438927258036</c:v>
                </c:pt>
                <c:pt idx="675">
                  <c:v>113.33682173062078</c:v>
                </c:pt>
                <c:pt idx="676">
                  <c:v>113.70480571725268</c:v>
                </c:pt>
                <c:pt idx="677">
                  <c:v>114.06836020045947</c:v>
                </c:pt>
                <c:pt idx="678">
                  <c:v>114.42750457173764</c:v>
                </c:pt>
                <c:pt idx="679">
                  <c:v>114.7822586332766</c:v>
                </c:pt>
                <c:pt idx="680">
                  <c:v>115.13264258531142</c:v>
                </c:pt>
                <c:pt idx="681">
                  <c:v>115.47867701364777</c:v>
                </c:pt>
                <c:pt idx="682">
                  <c:v>115.82038287735722</c:v>
                </c:pt>
                <c:pt idx="683">
                  <c:v>116.15778149664217</c:v>
                </c:pt>
                <c:pt idx="684">
                  <c:v>116.49089454086901</c:v>
                </c:pt>
                <c:pt idx="685">
                  <c:v>116.81974401676871</c:v>
                </c:pt>
                <c:pt idx="686">
                  <c:v>117.14435225680383</c:v>
                </c:pt>
                <c:pt idx="687">
                  <c:v>117.4647419077008</c:v>
                </c:pt>
                <c:pt idx="688">
                  <c:v>117.78093591914701</c:v>
                </c:pt>
                <c:pt idx="689">
                  <c:v>118.09295753265148</c:v>
                </c:pt>
                <c:pt idx="690">
                  <c:v>118.40083027056858</c:v>
                </c:pt>
                <c:pt idx="691">
                  <c:v>118.70457792528389</c:v>
                </c:pt>
                <c:pt idx="692">
                  <c:v>119.00422454856138</c:v>
                </c:pt>
                <c:pt idx="693">
                  <c:v>119.29979444105145</c:v>
                </c:pt>
                <c:pt idx="694">
                  <c:v>119.59131214195867</c:v>
                </c:pt>
                <c:pt idx="695">
                  <c:v>119.87880241886896</c:v>
                </c:pt>
                <c:pt idx="696">
                  <c:v>120.16229025773507</c:v>
                </c:pt>
                <c:pt idx="697">
                  <c:v>120.44180085302001</c:v>
                </c:pt>
                <c:pt idx="698">
                  <c:v>120.71735959799744</c:v>
                </c:pt>
                <c:pt idx="699">
                  <c:v>120.98899207520843</c:v>
                </c:pt>
                <c:pt idx="700">
                  <c:v>121.25672404707387</c:v>
                </c:pt>
                <c:pt idx="701">
                  <c:v>121.52058144666171</c:v>
                </c:pt>
                <c:pt idx="702">
                  <c:v>121.78059036860836</c:v>
                </c:pt>
                <c:pt idx="703">
                  <c:v>122.03677706019346</c:v>
                </c:pt>
                <c:pt idx="704">
                  <c:v>122.28916791256722</c:v>
                </c:pt>
                <c:pt idx="705">
                  <c:v>122.53778945212962</c:v>
                </c:pt>
                <c:pt idx="706">
                  <c:v>122.78266833206054</c:v>
                </c:pt>
                <c:pt idx="707">
                  <c:v>122.78290944625812</c:v>
                </c:pt>
                <c:pt idx="708">
                  <c:v>122.78315055677652</c:v>
                </c:pt>
                <c:pt idx="709">
                  <c:v>122.7833916636158</c:v>
                </c:pt>
                <c:pt idx="710">
                  <c:v>122.78363276677598</c:v>
                </c:pt>
                <c:pt idx="711">
                  <c:v>122.78387386625708</c:v>
                </c:pt>
                <c:pt idx="712">
                  <c:v>122.78411496205911</c:v>
                </c:pt>
                <c:pt idx="713">
                  <c:v>122.78435605418211</c:v>
                </c:pt>
                <c:pt idx="714">
                  <c:v>122.78459714262611</c:v>
                </c:pt>
                <c:pt idx="715">
                  <c:v>122.78483822739115</c:v>
                </c:pt>
                <c:pt idx="716">
                  <c:v>122.78507930847722</c:v>
                </c:pt>
                <c:pt idx="717">
                  <c:v>122.78532038588439</c:v>
                </c:pt>
                <c:pt idx="718">
                  <c:v>122.78556145961267</c:v>
                </c:pt>
                <c:pt idx="719">
                  <c:v>122.78580252966206</c:v>
                </c:pt>
                <c:pt idx="720">
                  <c:v>122.78604359603261</c:v>
                </c:pt>
                <c:pt idx="721">
                  <c:v>122.78628465872437</c:v>
                </c:pt>
                <c:pt idx="722">
                  <c:v>122.78652571773733</c:v>
                </c:pt>
                <c:pt idx="723">
                  <c:v>122.78676677307152</c:v>
                </c:pt>
                <c:pt idx="724">
                  <c:v>122.78700782472697</c:v>
                </c:pt>
                <c:pt idx="725">
                  <c:v>122.78724887270371</c:v>
                </c:pt>
                <c:pt idx="726">
                  <c:v>122.78748991700178</c:v>
                </c:pt>
                <c:pt idx="727">
                  <c:v>122.78773095762118</c:v>
                </c:pt>
                <c:pt idx="728">
                  <c:v>122.78797199456194</c:v>
                </c:pt>
                <c:pt idx="729">
                  <c:v>122.78821302782413</c:v>
                </c:pt>
                <c:pt idx="730">
                  <c:v>122.78845405740773</c:v>
                </c:pt>
                <c:pt idx="731">
                  <c:v>122.78869508331279</c:v>
                </c:pt>
                <c:pt idx="732">
                  <c:v>122.78893610553931</c:v>
                </c:pt>
                <c:pt idx="733">
                  <c:v>122.78917712408733</c:v>
                </c:pt>
                <c:pt idx="734">
                  <c:v>122.7894181389569</c:v>
                </c:pt>
                <c:pt idx="735">
                  <c:v>122.78965915014803</c:v>
                </c:pt>
                <c:pt idx="736">
                  <c:v>122.78990015766071</c:v>
                </c:pt>
                <c:pt idx="737">
                  <c:v>122.79014116149504</c:v>
                </c:pt>
                <c:pt idx="738">
                  <c:v>122.79038216165098</c:v>
                </c:pt>
                <c:pt idx="739">
                  <c:v>122.7906231581286</c:v>
                </c:pt>
                <c:pt idx="740">
                  <c:v>122.7908641509279</c:v>
                </c:pt>
                <c:pt idx="741">
                  <c:v>122.79110514004891</c:v>
                </c:pt>
                <c:pt idx="742">
                  <c:v>122.79134612549167</c:v>
                </c:pt>
                <c:pt idx="743">
                  <c:v>122.79158710725619</c:v>
                </c:pt>
                <c:pt idx="744">
                  <c:v>122.79182808534253</c:v>
                </c:pt>
                <c:pt idx="745">
                  <c:v>122.79206905975067</c:v>
                </c:pt>
                <c:pt idx="746">
                  <c:v>122.79231003048068</c:v>
                </c:pt>
                <c:pt idx="747">
                  <c:v>122.79255099753256</c:v>
                </c:pt>
                <c:pt idx="748">
                  <c:v>122.79279196090633</c:v>
                </c:pt>
                <c:pt idx="749">
                  <c:v>122.79303292060204</c:v>
                </c:pt>
                <c:pt idx="750">
                  <c:v>122.79327387661971</c:v>
                </c:pt>
                <c:pt idx="751">
                  <c:v>122.79351482895936</c:v>
                </c:pt>
                <c:pt idx="752">
                  <c:v>122.79375577762102</c:v>
                </c:pt>
                <c:pt idx="753">
                  <c:v>122.7939967226047</c:v>
                </c:pt>
                <c:pt idx="754">
                  <c:v>122.79423766391045</c:v>
                </c:pt>
                <c:pt idx="755">
                  <c:v>122.7944786015383</c:v>
                </c:pt>
                <c:pt idx="756">
                  <c:v>122.79471953548826</c:v>
                </c:pt>
                <c:pt idx="757">
                  <c:v>122.79496046576035</c:v>
                </c:pt>
                <c:pt idx="758">
                  <c:v>122.79520139235463</c:v>
                </c:pt>
                <c:pt idx="759">
                  <c:v>122.7954423152711</c:v>
                </c:pt>
                <c:pt idx="760">
                  <c:v>122.79568323450978</c:v>
                </c:pt>
                <c:pt idx="761">
                  <c:v>122.7959241500707</c:v>
                </c:pt>
                <c:pt idx="762">
                  <c:v>122.79616506195391</c:v>
                </c:pt>
                <c:pt idx="763">
                  <c:v>122.79640597015943</c:v>
                </c:pt>
                <c:pt idx="764">
                  <c:v>122.79664687468727</c:v>
                </c:pt>
                <c:pt idx="765">
                  <c:v>122.79688777553747</c:v>
                </c:pt>
                <c:pt idx="766">
                  <c:v>122.79712867271004</c:v>
                </c:pt>
                <c:pt idx="767">
                  <c:v>122.79736956620503</c:v>
                </c:pt>
                <c:pt idx="768">
                  <c:v>122.79761045602245</c:v>
                </c:pt>
                <c:pt idx="769">
                  <c:v>122.79785134216235</c:v>
                </c:pt>
                <c:pt idx="770">
                  <c:v>122.79809222462471</c:v>
                </c:pt>
                <c:pt idx="771">
                  <c:v>122.79833310340959</c:v>
                </c:pt>
                <c:pt idx="772">
                  <c:v>122.79857397851703</c:v>
                </c:pt>
                <c:pt idx="773">
                  <c:v>122.79881484994701</c:v>
                </c:pt>
                <c:pt idx="774">
                  <c:v>122.7990557176996</c:v>
                </c:pt>
                <c:pt idx="775">
                  <c:v>122.7992965817748</c:v>
                </c:pt>
                <c:pt idx="776">
                  <c:v>122.79953744217266</c:v>
                </c:pt>
                <c:pt idx="777">
                  <c:v>122.7997782988932</c:v>
                </c:pt>
                <c:pt idx="778">
                  <c:v>122.80001915193643</c:v>
                </c:pt>
                <c:pt idx="779">
                  <c:v>122.80026000130238</c:v>
                </c:pt>
                <c:pt idx="780">
                  <c:v>122.80050084699108</c:v>
                </c:pt>
                <c:pt idx="781">
                  <c:v>122.80074168900258</c:v>
                </c:pt>
                <c:pt idx="782">
                  <c:v>122.80098252733688</c:v>
                </c:pt>
                <c:pt idx="783">
                  <c:v>122.80122336199402</c:v>
                </c:pt>
                <c:pt idx="784">
                  <c:v>122.80146419297402</c:v>
                </c:pt>
                <c:pt idx="785">
                  <c:v>122.8017050202769</c:v>
                </c:pt>
                <c:pt idx="786">
                  <c:v>122.80194584390269</c:v>
                </c:pt>
                <c:pt idx="787">
                  <c:v>122.80218666385143</c:v>
                </c:pt>
                <c:pt idx="788">
                  <c:v>122.80242748012313</c:v>
                </c:pt>
                <c:pt idx="789">
                  <c:v>122.80266829271783</c:v>
                </c:pt>
                <c:pt idx="790">
                  <c:v>122.80290910163555</c:v>
                </c:pt>
                <c:pt idx="791">
                  <c:v>122.80314990687631</c:v>
                </c:pt>
                <c:pt idx="792">
                  <c:v>122.80339070844015</c:v>
                </c:pt>
                <c:pt idx="793">
                  <c:v>122.80363150632709</c:v>
                </c:pt>
                <c:pt idx="794">
                  <c:v>122.80387230053715</c:v>
                </c:pt>
                <c:pt idx="795">
                  <c:v>122.80411309107036</c:v>
                </c:pt>
                <c:pt idx="796">
                  <c:v>122.80435387792676</c:v>
                </c:pt>
                <c:pt idx="797">
                  <c:v>122.80459466110636</c:v>
                </c:pt>
                <c:pt idx="798">
                  <c:v>122.8048354406092</c:v>
                </c:pt>
                <c:pt idx="799">
                  <c:v>122.8050762164353</c:v>
                </c:pt>
                <c:pt idx="800">
                  <c:v>122.80531698858468</c:v>
                </c:pt>
                <c:pt idx="801">
                  <c:v>122.80555775705737</c:v>
                </c:pt>
                <c:pt idx="802">
                  <c:v>122.8057985218534</c:v>
                </c:pt>
                <c:pt idx="803">
                  <c:v>122.8060392829728</c:v>
                </c:pt>
                <c:pt idx="804">
                  <c:v>122.80628004041559</c:v>
                </c:pt>
                <c:pt idx="805">
                  <c:v>122.80652079418181</c:v>
                </c:pt>
                <c:pt idx="806">
                  <c:v>122.80676154427145</c:v>
                </c:pt>
                <c:pt idx="807">
                  <c:v>122.80700229068458</c:v>
                </c:pt>
                <c:pt idx="808">
                  <c:v>122.8072430334212</c:v>
                </c:pt>
                <c:pt idx="809">
                  <c:v>122.80748377248136</c:v>
                </c:pt>
                <c:pt idx="810">
                  <c:v>122.80772450786507</c:v>
                </c:pt>
                <c:pt idx="811">
                  <c:v>122.80796523957235</c:v>
                </c:pt>
                <c:pt idx="812">
                  <c:v>122.80820596760326</c:v>
                </c:pt>
                <c:pt idx="813">
                  <c:v>122.80844669195777</c:v>
                </c:pt>
                <c:pt idx="814">
                  <c:v>122.80868741263595</c:v>
                </c:pt>
                <c:pt idx="815">
                  <c:v>122.80892812963779</c:v>
                </c:pt>
                <c:pt idx="816">
                  <c:v>122.80916884296336</c:v>
                </c:pt>
                <c:pt idx="817">
                  <c:v>122.80940955261266</c:v>
                </c:pt>
                <c:pt idx="818">
                  <c:v>122.80965025858576</c:v>
                </c:pt>
                <c:pt idx="819">
                  <c:v>122.80989096088264</c:v>
                </c:pt>
                <c:pt idx="820">
                  <c:v>122.81013165950333</c:v>
                </c:pt>
                <c:pt idx="821">
                  <c:v>122.81037235444785</c:v>
                </c:pt>
                <c:pt idx="822">
                  <c:v>122.81061304571627</c:v>
                </c:pt>
                <c:pt idx="823">
                  <c:v>122.81085373330856</c:v>
                </c:pt>
                <c:pt idx="824">
                  <c:v>122.81109441722478</c:v>
                </c:pt>
                <c:pt idx="825">
                  <c:v>122.81133509746495</c:v>
                </c:pt>
                <c:pt idx="826">
                  <c:v>122.81157577402912</c:v>
                </c:pt>
                <c:pt idx="827">
                  <c:v>122.81181644691728</c:v>
                </c:pt>
                <c:pt idx="828">
                  <c:v>122.81205711612947</c:v>
                </c:pt>
                <c:pt idx="829">
                  <c:v>122.81229778166571</c:v>
                </c:pt>
                <c:pt idx="830">
                  <c:v>122.81253844352605</c:v>
                </c:pt>
                <c:pt idx="831">
                  <c:v>122.81277910171049</c:v>
                </c:pt>
                <c:pt idx="832">
                  <c:v>122.81301975621906</c:v>
                </c:pt>
                <c:pt idx="833">
                  <c:v>122.81326040705181</c:v>
                </c:pt>
                <c:pt idx="834">
                  <c:v>122.81350105420874</c:v>
                </c:pt>
                <c:pt idx="835">
                  <c:v>122.81374169768989</c:v>
                </c:pt>
                <c:pt idx="836">
                  <c:v>122.8139823374953</c:v>
                </c:pt>
                <c:pt idx="837">
                  <c:v>122.81422297362496</c:v>
                </c:pt>
                <c:pt idx="838">
                  <c:v>122.81446360607895</c:v>
                </c:pt>
                <c:pt idx="839">
                  <c:v>122.81470423485723</c:v>
                </c:pt>
                <c:pt idx="840">
                  <c:v>122.81494485995987</c:v>
                </c:pt>
                <c:pt idx="841">
                  <c:v>122.81518548138689</c:v>
                </c:pt>
                <c:pt idx="842">
                  <c:v>122.81542609913831</c:v>
                </c:pt>
                <c:pt idx="843">
                  <c:v>122.81566671321416</c:v>
                </c:pt>
                <c:pt idx="844">
                  <c:v>122.81590732361447</c:v>
                </c:pt>
                <c:pt idx="845">
                  <c:v>122.81614793033926</c:v>
                </c:pt>
                <c:pt idx="846">
                  <c:v>122.81638853338856</c:v>
                </c:pt>
                <c:pt idx="847">
                  <c:v>122.81662913276239</c:v>
                </c:pt>
                <c:pt idx="848">
                  <c:v>122.81686972846079</c:v>
                </c:pt>
                <c:pt idx="849">
                  <c:v>122.81711032048379</c:v>
                </c:pt>
                <c:pt idx="850">
                  <c:v>122.81735090883139</c:v>
                </c:pt>
                <c:pt idx="851">
                  <c:v>122.81759149350363</c:v>
                </c:pt>
                <c:pt idx="852">
                  <c:v>122.81783207450054</c:v>
                </c:pt>
                <c:pt idx="853">
                  <c:v>122.81807265182216</c:v>
                </c:pt>
                <c:pt idx="854">
                  <c:v>122.81831322546851</c:v>
                </c:pt>
                <c:pt idx="855">
                  <c:v>122.8185537954396</c:v>
                </c:pt>
                <c:pt idx="856">
                  <c:v>122.81879436173546</c:v>
                </c:pt>
                <c:pt idx="857">
                  <c:v>122.81903492435612</c:v>
                </c:pt>
                <c:pt idx="858">
                  <c:v>122.81927548330161</c:v>
                </c:pt>
                <c:pt idx="859">
                  <c:v>122.81951603857196</c:v>
                </c:pt>
                <c:pt idx="860">
                  <c:v>122.81975659016719</c:v>
                </c:pt>
                <c:pt idx="861">
                  <c:v>122.81999713808733</c:v>
                </c:pt>
                <c:pt idx="862">
                  <c:v>122.82023768233242</c:v>
                </c:pt>
                <c:pt idx="863">
                  <c:v>122.82047822290247</c:v>
                </c:pt>
                <c:pt idx="864">
                  <c:v>122.82071875979749</c:v>
                </c:pt>
                <c:pt idx="865">
                  <c:v>122.82095929301752</c:v>
                </c:pt>
                <c:pt idx="866">
                  <c:v>122.82119982256262</c:v>
                </c:pt>
                <c:pt idx="867">
                  <c:v>122.82144034843277</c:v>
                </c:pt>
                <c:pt idx="868">
                  <c:v>122.82168087062801</c:v>
                </c:pt>
                <c:pt idx="869">
                  <c:v>122.82192138914839</c:v>
                </c:pt>
                <c:pt idx="870">
                  <c:v>122.82216190399392</c:v>
                </c:pt>
                <c:pt idx="871">
                  <c:v>122.82240241516462</c:v>
                </c:pt>
                <c:pt idx="872">
                  <c:v>122.82264292266052</c:v>
                </c:pt>
                <c:pt idx="873">
                  <c:v>122.82288342648164</c:v>
                </c:pt>
                <c:pt idx="874">
                  <c:v>122.82312392662801</c:v>
                </c:pt>
                <c:pt idx="875">
                  <c:v>122.82336442309968</c:v>
                </c:pt>
                <c:pt idx="876">
                  <c:v>122.82360491589665</c:v>
                </c:pt>
                <c:pt idx="877">
                  <c:v>122.82384540501896</c:v>
                </c:pt>
                <c:pt idx="878">
                  <c:v>122.82408589046663</c:v>
                </c:pt>
                <c:pt idx="879">
                  <c:v>122.8243263722397</c:v>
                </c:pt>
                <c:pt idx="880">
                  <c:v>122.82456685033816</c:v>
                </c:pt>
                <c:pt idx="881">
                  <c:v>122.82480732476206</c:v>
                </c:pt>
                <c:pt idx="882">
                  <c:v>122.82504779551145</c:v>
                </c:pt>
                <c:pt idx="883">
                  <c:v>122.82528826258633</c:v>
                </c:pt>
                <c:pt idx="884">
                  <c:v>122.82552872598673</c:v>
                </c:pt>
                <c:pt idx="885">
                  <c:v>122.82576918571267</c:v>
                </c:pt>
                <c:pt idx="886">
                  <c:v>122.8260096417642</c:v>
                </c:pt>
                <c:pt idx="887">
                  <c:v>122.82625009414132</c:v>
                </c:pt>
                <c:pt idx="888">
                  <c:v>122.82649054284407</c:v>
                </c:pt>
                <c:pt idx="889">
                  <c:v>122.82673098787247</c:v>
                </c:pt>
                <c:pt idx="890">
                  <c:v>122.82697142922655</c:v>
                </c:pt>
                <c:pt idx="891">
                  <c:v>122.82721186690634</c:v>
                </c:pt>
                <c:pt idx="892">
                  <c:v>122.82745230091186</c:v>
                </c:pt>
                <c:pt idx="893">
                  <c:v>122.82769273124315</c:v>
                </c:pt>
                <c:pt idx="894">
                  <c:v>122.82793315790023</c:v>
                </c:pt>
                <c:pt idx="895">
                  <c:v>122.82817358088312</c:v>
                </c:pt>
                <c:pt idx="896">
                  <c:v>122.82841400019184</c:v>
                </c:pt>
                <c:pt idx="897">
                  <c:v>122.82865441582643</c:v>
                </c:pt>
                <c:pt idx="898">
                  <c:v>122.82889482778693</c:v>
                </c:pt>
                <c:pt idx="899">
                  <c:v>122.82913523607333</c:v>
                </c:pt>
                <c:pt idx="900">
                  <c:v>122.82937564068568</c:v>
                </c:pt>
                <c:pt idx="901">
                  <c:v>122.82961604162401</c:v>
                </c:pt>
                <c:pt idx="902">
                  <c:v>122.82985643888833</c:v>
                </c:pt>
                <c:pt idx="903">
                  <c:v>122.83009683247869</c:v>
                </c:pt>
                <c:pt idx="904">
                  <c:v>122.8303372223951</c:v>
                </c:pt>
                <c:pt idx="905">
                  <c:v>122.83057760863758</c:v>
                </c:pt>
                <c:pt idx="906">
                  <c:v>122.83081799120619</c:v>
                </c:pt>
                <c:pt idx="907">
                  <c:v>122.83105837010092</c:v>
                </c:pt>
                <c:pt idx="908">
                  <c:v>122.83129874532182</c:v>
                </c:pt>
                <c:pt idx="909">
                  <c:v>122.8315391168689</c:v>
                </c:pt>
                <c:pt idx="910">
                  <c:v>122.83177948474219</c:v>
                </c:pt>
                <c:pt idx="911">
                  <c:v>122.83201984894173</c:v>
                </c:pt>
                <c:pt idx="912">
                  <c:v>122.83226020946752</c:v>
                </c:pt>
                <c:pt idx="913">
                  <c:v>122.83250056631961</c:v>
                </c:pt>
                <c:pt idx="914">
                  <c:v>122.83274091949802</c:v>
                </c:pt>
                <c:pt idx="915">
                  <c:v>122.83298126900277</c:v>
                </c:pt>
                <c:pt idx="916">
                  <c:v>122.83322161483389</c:v>
                </c:pt>
                <c:pt idx="917">
                  <c:v>122.83346195699143</c:v>
                </c:pt>
                <c:pt idx="918">
                  <c:v>122.83370229547539</c:v>
                </c:pt>
                <c:pt idx="919">
                  <c:v>122.83394263028578</c:v>
                </c:pt>
                <c:pt idx="920">
                  <c:v>122.83418296142267</c:v>
                </c:pt>
                <c:pt idx="921">
                  <c:v>122.83442328888606</c:v>
                </c:pt>
                <c:pt idx="922">
                  <c:v>122.83466361267598</c:v>
                </c:pt>
                <c:pt idx="923">
                  <c:v>122.83490393279246</c:v>
                </c:pt>
                <c:pt idx="924">
                  <c:v>122.83514424923553</c:v>
                </c:pt>
                <c:pt idx="925">
                  <c:v>122.8353845620052</c:v>
                </c:pt>
                <c:pt idx="926">
                  <c:v>122.83562487110153</c:v>
                </c:pt>
                <c:pt idx="927">
                  <c:v>122.83586517652451</c:v>
                </c:pt>
                <c:pt idx="928">
                  <c:v>122.83610547827419</c:v>
                </c:pt>
                <c:pt idx="929">
                  <c:v>122.83634577635058</c:v>
                </c:pt>
                <c:pt idx="930">
                  <c:v>122.83658607075371</c:v>
                </c:pt>
                <c:pt idx="931">
                  <c:v>122.83682636148363</c:v>
                </c:pt>
                <c:pt idx="932">
                  <c:v>122.83706664854034</c:v>
                </c:pt>
                <c:pt idx="933">
                  <c:v>122.83730693192388</c:v>
                </c:pt>
                <c:pt idx="934">
                  <c:v>122.83754721163427</c:v>
                </c:pt>
                <c:pt idx="935">
                  <c:v>122.83778748767153</c:v>
                </c:pt>
                <c:pt idx="936">
                  <c:v>122.83802776003571</c:v>
                </c:pt>
                <c:pt idx="937">
                  <c:v>122.83826802872682</c:v>
                </c:pt>
                <c:pt idx="938">
                  <c:v>122.83850829374488</c:v>
                </c:pt>
                <c:pt idx="939">
                  <c:v>122.83874855508992</c:v>
                </c:pt>
                <c:pt idx="940">
                  <c:v>122.838988812762</c:v>
                </c:pt>
                <c:pt idx="941">
                  <c:v>122.83922906676109</c:v>
                </c:pt>
                <c:pt idx="942">
                  <c:v>122.83946931708725</c:v>
                </c:pt>
                <c:pt idx="943">
                  <c:v>122.83970956374051</c:v>
                </c:pt>
                <c:pt idx="944">
                  <c:v>122.83994980672088</c:v>
                </c:pt>
                <c:pt idx="945">
                  <c:v>122.84019004602838</c:v>
                </c:pt>
                <c:pt idx="946">
                  <c:v>122.84043028166307</c:v>
                </c:pt>
                <c:pt idx="947">
                  <c:v>122.84067051362497</c:v>
                </c:pt>
                <c:pt idx="948">
                  <c:v>122.84091074191409</c:v>
                </c:pt>
                <c:pt idx="949">
                  <c:v>122.84115096653045</c:v>
                </c:pt>
                <c:pt idx="950">
                  <c:v>122.8413911874741</c:v>
                </c:pt>
                <c:pt idx="951">
                  <c:v>122.84163140474503</c:v>
                </c:pt>
                <c:pt idx="952">
                  <c:v>122.8418716183433</c:v>
                </c:pt>
                <c:pt idx="953">
                  <c:v>122.84211182826894</c:v>
                </c:pt>
                <c:pt idx="954">
                  <c:v>122.84235203452197</c:v>
                </c:pt>
                <c:pt idx="955">
                  <c:v>122.84259223710238</c:v>
                </c:pt>
                <c:pt idx="956">
                  <c:v>122.84283243601024</c:v>
                </c:pt>
                <c:pt idx="957">
                  <c:v>122.84307263124556</c:v>
                </c:pt>
                <c:pt idx="958">
                  <c:v>122.84331282280839</c:v>
                </c:pt>
                <c:pt idx="959">
                  <c:v>122.84355301069873</c:v>
                </c:pt>
                <c:pt idx="960">
                  <c:v>122.84379319491661</c:v>
                </c:pt>
                <c:pt idx="961">
                  <c:v>122.84403337546208</c:v>
                </c:pt>
                <c:pt idx="962">
                  <c:v>122.84427355233512</c:v>
                </c:pt>
                <c:pt idx="963">
                  <c:v>122.8445137255358</c:v>
                </c:pt>
                <c:pt idx="964">
                  <c:v>122.84475389506412</c:v>
                </c:pt>
                <c:pt idx="965">
                  <c:v>122.84499406092013</c:v>
                </c:pt>
                <c:pt idx="966">
                  <c:v>122.84523422310383</c:v>
                </c:pt>
                <c:pt idx="967">
                  <c:v>122.84547438161528</c:v>
                </c:pt>
                <c:pt idx="968">
                  <c:v>122.84571453645445</c:v>
                </c:pt>
                <c:pt idx="969">
                  <c:v>122.84595468762144</c:v>
                </c:pt>
                <c:pt idx="970">
                  <c:v>122.84619483511624</c:v>
                </c:pt>
                <c:pt idx="971">
                  <c:v>122.84643497893886</c:v>
                </c:pt>
                <c:pt idx="972">
                  <c:v>122.84667511908934</c:v>
                </c:pt>
                <c:pt idx="973">
                  <c:v>122.84691525556772</c:v>
                </c:pt>
                <c:pt idx="974">
                  <c:v>122.84715538837402</c:v>
                </c:pt>
                <c:pt idx="975">
                  <c:v>122.84739551750826</c:v>
                </c:pt>
                <c:pt idx="976">
                  <c:v>122.84763564297046</c:v>
                </c:pt>
                <c:pt idx="977">
                  <c:v>122.84787576476067</c:v>
                </c:pt>
                <c:pt idx="978">
                  <c:v>122.84811588287889</c:v>
                </c:pt>
                <c:pt idx="979">
                  <c:v>122.84835599732517</c:v>
                </c:pt>
                <c:pt idx="980">
                  <c:v>122.84859610809954</c:v>
                </c:pt>
                <c:pt idx="981">
                  <c:v>122.84883621520198</c:v>
                </c:pt>
                <c:pt idx="982">
                  <c:v>122.84907631863258</c:v>
                </c:pt>
                <c:pt idx="983">
                  <c:v>122.84931641839133</c:v>
                </c:pt>
                <c:pt idx="984">
                  <c:v>122.84955651447825</c:v>
                </c:pt>
                <c:pt idx="985">
                  <c:v>122.84979660689339</c:v>
                </c:pt>
                <c:pt idx="986">
                  <c:v>122.85003669563676</c:v>
                </c:pt>
                <c:pt idx="987">
                  <c:v>122.8502767807084</c:v>
                </c:pt>
                <c:pt idx="988">
                  <c:v>122.85051686210832</c:v>
                </c:pt>
                <c:pt idx="989">
                  <c:v>122.85075693983657</c:v>
                </c:pt>
                <c:pt idx="990">
                  <c:v>122.85099701389316</c:v>
                </c:pt>
                <c:pt idx="991">
                  <c:v>122.8512370842781</c:v>
                </c:pt>
                <c:pt idx="992">
                  <c:v>122.85147715099146</c:v>
                </c:pt>
                <c:pt idx="993">
                  <c:v>122.85171721403323</c:v>
                </c:pt>
                <c:pt idx="994">
                  <c:v>122.85195727340346</c:v>
                </c:pt>
                <c:pt idx="995">
                  <c:v>122.85219732910217</c:v>
                </c:pt>
                <c:pt idx="996">
                  <c:v>122.85243738112936</c:v>
                </c:pt>
                <c:pt idx="997">
                  <c:v>122.85267742948508</c:v>
                </c:pt>
                <c:pt idx="998">
                  <c:v>122.85291747416937</c:v>
                </c:pt>
                <c:pt idx="999">
                  <c:v>122.85315751518223</c:v>
                </c:pt>
                <c:pt idx="1000">
                  <c:v>122.8533975525237</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Calculs!$AG$4:$AG$1004</c:f>
              <c:numCache>
                <c:formatCode>0.00</c:formatCode>
                <c:ptCount val="1001"/>
                <c:pt idx="0">
                  <c:v>0</c:v>
                </c:pt>
                <c:pt idx="1">
                  <c:v>9.0550486618399262E-2</c:v>
                </c:pt>
                <c:pt idx="2">
                  <c:v>19.597875207872207</c:v>
                </c:pt>
                <c:pt idx="3">
                  <c:v>39.115688302131538</c:v>
                </c:pt>
                <c:pt idx="4">
                  <c:v>58.649633548657441</c:v>
                </c:pt>
                <c:pt idx="5">
                  <c:v>78.205271898106446</c:v>
                </c:pt>
                <c:pt idx="6">
                  <c:v>87.899537353000511</c:v>
                </c:pt>
                <c:pt idx="7">
                  <c:v>87.714363536079105</c:v>
                </c:pt>
                <c:pt idx="8">
                  <c:v>87.528233029925758</c:v>
                </c:pt>
                <c:pt idx="9">
                  <c:v>87.341149352981262</c:v>
                </c:pt>
                <c:pt idx="10">
                  <c:v>87.153116060402027</c:v>
                </c:pt>
                <c:pt idx="11">
                  <c:v>86.964136743768947</c:v>
                </c:pt>
                <c:pt idx="12">
                  <c:v>86.774215030792973</c:v>
                </c:pt>
                <c:pt idx="13">
                  <c:v>86.583354585017446</c:v>
                </c:pt>
                <c:pt idx="14">
                  <c:v>86.391559105517189</c:v>
                </c:pt>
                <c:pt idx="15">
                  <c:v>86.198832326594754</c:v>
                </c:pt>
                <c:pt idx="16">
                  <c:v>86.005178017473142</c:v>
                </c:pt>
                <c:pt idx="17">
                  <c:v>85.810599981985973</c:v>
                </c:pt>
                <c:pt idx="18">
                  <c:v>85.61510205826427</c:v>
                </c:pt>
                <c:pt idx="19">
                  <c:v>85.418688118420533</c:v>
                </c:pt>
                <c:pt idx="20">
                  <c:v>85.221362068229794</c:v>
                </c:pt>
                <c:pt idx="21">
                  <c:v>85.023127846808023</c:v>
                </c:pt>
                <c:pt idx="22">
                  <c:v>84.823989426287369</c:v>
                </c:pt>
                <c:pt idx="23">
                  <c:v>84.623950811489095</c:v>
                </c:pt>
                <c:pt idx="24">
                  <c:v>84.423016039593364</c:v>
                </c:pt>
                <c:pt idx="25">
                  <c:v>84.221189179806757</c:v>
                </c:pt>
                <c:pt idx="26">
                  <c:v>84.018474333026944</c:v>
                </c:pt>
                <c:pt idx="27">
                  <c:v>83.814875631504847</c:v>
                </c:pt>
                <c:pt idx="28">
                  <c:v>83.610397238504333</c:v>
                </c:pt>
                <c:pt idx="29">
                  <c:v>83.405043347959463</c:v>
                </c:pt>
                <c:pt idx="30">
                  <c:v>83.198818184129209</c:v>
                </c:pt>
                <c:pt idx="31">
                  <c:v>82.991726001250044</c:v>
                </c:pt>
                <c:pt idx="32">
                  <c:v>82.783771083185897</c:v>
                </c:pt>
                <c:pt idx="33">
                  <c:v>82.574957743076212</c:v>
                </c:pt>
                <c:pt idx="34">
                  <c:v>82.365290322981537</c:v>
                </c:pt>
                <c:pt idx="35">
                  <c:v>82.154773193527092</c:v>
                </c:pt>
                <c:pt idx="36">
                  <c:v>81.944452419777235</c:v>
                </c:pt>
                <c:pt idx="37">
                  <c:v>81.733282881272828</c:v>
                </c:pt>
                <c:pt idx="38">
                  <c:v>81.521254424495993</c:v>
                </c:pt>
                <c:pt idx="39">
                  <c:v>81.308372654429974</c:v>
                </c:pt>
                <c:pt idx="40">
                  <c:v>81.094643115491976</c:v>
                </c:pt>
                <c:pt idx="41">
                  <c:v>80.880071300074704</c:v>
                </c:pt>
                <c:pt idx="42">
                  <c:v>80.664662655969224</c:v>
                </c:pt>
                <c:pt idx="43">
                  <c:v>80.448422592833992</c:v>
                </c:pt>
                <c:pt idx="44">
                  <c:v>80.231356487846995</c:v>
                </c:pt>
                <c:pt idx="45">
                  <c:v>80.013469690655981</c:v>
                </c:pt>
                <c:pt idx="46">
                  <c:v>79.79476752772257</c:v>
                </c:pt>
                <c:pt idx="47">
                  <c:v>79.575255306141358</c:v>
                </c:pt>
                <c:pt idx="48">
                  <c:v>79.354938317002734</c:v>
                </c:pt>
                <c:pt idx="49">
                  <c:v>79.133821838357704</c:v>
                </c:pt>
                <c:pt idx="50">
                  <c:v>78.911911137834181</c:v>
                </c:pt>
                <c:pt idx="51">
                  <c:v>78.741241151392288</c:v>
                </c:pt>
                <c:pt idx="52">
                  <c:v>78.621891133244617</c:v>
                </c:pt>
                <c:pt idx="53">
                  <c:v>78.501862530492076</c:v>
                </c:pt>
                <c:pt idx="54">
                  <c:v>78.381157951056963</c:v>
                </c:pt>
                <c:pt idx="55">
                  <c:v>78.25978000422127</c:v>
                </c:pt>
                <c:pt idx="56">
                  <c:v>78.137731301944854</c:v>
                </c:pt>
                <c:pt idx="57">
                  <c:v>78.015014460052626</c:v>
                </c:pt>
                <c:pt idx="58">
                  <c:v>77.891632099304928</c:v>
                </c:pt>
                <c:pt idx="59">
                  <c:v>77.767586846362377</c:v>
                </c:pt>
                <c:pt idx="60">
                  <c:v>77.642881334655996</c:v>
                </c:pt>
                <c:pt idx="61">
                  <c:v>77.517518205171598</c:v>
                </c:pt>
                <c:pt idx="62">
                  <c:v>77.391500107156816</c:v>
                </c:pt>
                <c:pt idx="63">
                  <c:v>77.264829698757865</c:v>
                </c:pt>
                <c:pt idx="64">
                  <c:v>77.137509647592438</c:v>
                </c:pt>
                <c:pt idx="65">
                  <c:v>77.009542631265063</c:v>
                </c:pt>
                <c:pt idx="66">
                  <c:v>76.880931337829011</c:v>
                </c:pt>
                <c:pt idx="67">
                  <c:v>76.751678466200701</c:v>
                </c:pt>
                <c:pt idx="68">
                  <c:v>76.621786726529507</c:v>
                </c:pt>
                <c:pt idx="69">
                  <c:v>76.491258840527649</c:v>
                </c:pt>
                <c:pt idx="70">
                  <c:v>76.360097541762784</c:v>
                </c:pt>
                <c:pt idx="71">
                  <c:v>76.22830557591692</c:v>
                </c:pt>
                <c:pt idx="72">
                  <c:v>76.095885701014041</c:v>
                </c:pt>
                <c:pt idx="73">
                  <c:v>75.962840687618765</c:v>
                </c:pt>
                <c:pt idx="74">
                  <c:v>75.829173319008987</c:v>
                </c:pt>
                <c:pt idx="75">
                  <c:v>75.694886391323436</c:v>
                </c:pt>
                <c:pt idx="76">
                  <c:v>75.559982713687276</c:v>
                </c:pt>
                <c:pt idx="77">
                  <c:v>75.424465108316113</c:v>
                </c:pt>
                <c:pt idx="78">
                  <c:v>75.288336410601119</c:v>
                </c:pt>
                <c:pt idx="79">
                  <c:v>75.151599469175792</c:v>
                </c:pt>
                <c:pt idx="80">
                  <c:v>75.014257145966198</c:v>
                </c:pt>
                <c:pt idx="81">
                  <c:v>74.876312316225579</c:v>
                </c:pt>
                <c:pt idx="82">
                  <c:v>74.737767868554457</c:v>
                </c:pt>
                <c:pt idx="83">
                  <c:v>74.598626704907275</c:v>
                </c:pt>
                <c:pt idx="84">
                  <c:v>74.458891740586282</c:v>
                </c:pt>
                <c:pt idx="85">
                  <c:v>74.318565904224101</c:v>
                </c:pt>
                <c:pt idx="86">
                  <c:v>74.177652137754663</c:v>
                </c:pt>
                <c:pt idx="87">
                  <c:v>74.036153396374374</c:v>
                </c:pt>
                <c:pt idx="88">
                  <c:v>73.894072648493307</c:v>
                </c:pt>
                <c:pt idx="89">
                  <c:v>73.751412875677673</c:v>
                </c:pt>
                <c:pt idx="90">
                  <c:v>73.608177072583516</c:v>
                </c:pt>
                <c:pt idx="91">
                  <c:v>73.464368246882671</c:v>
                </c:pt>
                <c:pt idx="92">
                  <c:v>73.319989419181084</c:v>
                </c:pt>
                <c:pt idx="93">
                  <c:v>73.175043622930204</c:v>
                </c:pt>
                <c:pt idx="94">
                  <c:v>73.029533904331828</c:v>
                </c:pt>
                <c:pt idx="95">
                  <c:v>72.883463322236508</c:v>
                </c:pt>
                <c:pt idx="96">
                  <c:v>72.736834948036332</c:v>
                </c:pt>
                <c:pt idx="97">
                  <c:v>72.589651865551971</c:v>
                </c:pt>
                <c:pt idx="98">
                  <c:v>72.441917170914678</c:v>
                </c:pt>
                <c:pt idx="99">
                  <c:v>72.29363397244326</c:v>
                </c:pt>
                <c:pt idx="100">
                  <c:v>72.144805390516439</c:v>
                </c:pt>
                <c:pt idx="101">
                  <c:v>71.971450251444224</c:v>
                </c:pt>
                <c:pt idx="102">
                  <c:v>71.773548409579035</c:v>
                </c:pt>
                <c:pt idx="103">
                  <c:v>71.575085037487327</c:v>
                </c:pt>
                <c:pt idx="104">
                  <c:v>71.376064451197465</c:v>
                </c:pt>
                <c:pt idx="105">
                  <c:v>71.176490975552241</c:v>
                </c:pt>
                <c:pt idx="106">
                  <c:v>70.976368943973213</c:v>
                </c:pt>
                <c:pt idx="107">
                  <c:v>70.77570269822246</c:v>
                </c:pt>
                <c:pt idx="108">
                  <c:v>70.574496588161097</c:v>
                </c:pt>
                <c:pt idx="109">
                  <c:v>70.372754971505742</c:v>
                </c:pt>
                <c:pt idx="110">
                  <c:v>70.17048221358246</c:v>
                </c:pt>
                <c:pt idx="111">
                  <c:v>69.967682687078309</c:v>
                </c:pt>
                <c:pt idx="112">
                  <c:v>69.764360771791317</c:v>
                </c:pt>
                <c:pt idx="113">
                  <c:v>69.560520854378197</c:v>
                </c:pt>
                <c:pt idx="114">
                  <c:v>69.356167328100568</c:v>
                </c:pt>
                <c:pt idx="115">
                  <c:v>69.15130459256963</c:v>
                </c:pt>
                <c:pt idx="116">
                  <c:v>68.945937053489274</c:v>
                </c:pt>
                <c:pt idx="117">
                  <c:v>68.740069122397955</c:v>
                </c:pt>
                <c:pt idx="118">
                  <c:v>68.533705216409402</c:v>
                </c:pt>
                <c:pt idx="119">
                  <c:v>68.326849757952218</c:v>
                </c:pt>
                <c:pt idx="120">
                  <c:v>68.119507174508584</c:v>
                </c:pt>
                <c:pt idx="121">
                  <c:v>67.911681898352057</c:v>
                </c:pt>
                <c:pt idx="122">
                  <c:v>67.70337836628461</c:v>
                </c:pt>
                <c:pt idx="123">
                  <c:v>67.494601019373036</c:v>
                </c:pt>
                <c:pt idx="124">
                  <c:v>67.28535430268488</c:v>
                </c:pt>
                <c:pt idx="125">
                  <c:v>67.07564266502375</c:v>
                </c:pt>
                <c:pt idx="126">
                  <c:v>66.865470558664398</c:v>
                </c:pt>
                <c:pt idx="127">
                  <c:v>66.654842439087332</c:v>
                </c:pt>
                <c:pt idx="128">
                  <c:v>66.443762764713412</c:v>
                </c:pt>
                <c:pt idx="129">
                  <c:v>66.232235996638096</c:v>
                </c:pt>
                <c:pt idx="130">
                  <c:v>66.020266598365836</c:v>
                </c:pt>
                <c:pt idx="131">
                  <c:v>65.807859035544212</c:v>
                </c:pt>
                <c:pt idx="132">
                  <c:v>65.595017775698437</c:v>
                </c:pt>
                <c:pt idx="133">
                  <c:v>65.381747287965723</c:v>
                </c:pt>
                <c:pt idx="134">
                  <c:v>65.168052042830126</c:v>
                </c:pt>
                <c:pt idx="135">
                  <c:v>64.953936511857236</c:v>
                </c:pt>
                <c:pt idx="136">
                  <c:v>64.739405167429808</c:v>
                </c:pt>
                <c:pt idx="137">
                  <c:v>64.524462482483116</c:v>
                </c:pt>
                <c:pt idx="138">
                  <c:v>64.309112930241284</c:v>
                </c:pt>
                <c:pt idx="139">
                  <c:v>64.093360983953758</c:v>
                </c:pt>
                <c:pt idx="140">
                  <c:v>63.877211116632438</c:v>
                </c:pt>
                <c:pt idx="141">
                  <c:v>63.660667800789504</c:v>
                </c:pt>
                <c:pt idx="142">
                  <c:v>63.44373550817577</c:v>
                </c:pt>
                <c:pt idx="143">
                  <c:v>63.226418709519706</c:v>
                </c:pt>
                <c:pt idx="144">
                  <c:v>63.008721874267394</c:v>
                </c:pt>
                <c:pt idx="145">
                  <c:v>62.790649470322947</c:v>
                </c:pt>
                <c:pt idx="146">
                  <c:v>62.572205963790182</c:v>
                </c:pt>
                <c:pt idx="147">
                  <c:v>62.353395818714723</c:v>
                </c:pt>
                <c:pt idx="148">
                  <c:v>62.134223496827403</c:v>
                </c:pt>
                <c:pt idx="149">
                  <c:v>61.914693457288365</c:v>
                </c:pt>
                <c:pt idx="150">
                  <c:v>61.694810156432268</c:v>
                </c:pt>
                <c:pt idx="151">
                  <c:v>61.482735363132569</c:v>
                </c:pt>
                <c:pt idx="152">
                  <c:v>61.278477498795851</c:v>
                </c:pt>
                <c:pt idx="153">
                  <c:v>61.073881166411617</c:v>
                </c:pt>
                <c:pt idx="154">
                  <c:v>60.868950445475591</c:v>
                </c:pt>
                <c:pt idx="155">
                  <c:v>60.66368941316388</c:v>
                </c:pt>
                <c:pt idx="156">
                  <c:v>60.458102144108096</c:v>
                </c:pt>
                <c:pt idx="157">
                  <c:v>60.252192710171315</c:v>
                </c:pt>
                <c:pt idx="158">
                  <c:v>60.045965180224968</c:v>
                </c:pt>
                <c:pt idx="159">
                  <c:v>59.839423619926947</c:v>
                </c:pt>
                <c:pt idx="160">
                  <c:v>59.63257209150045</c:v>
                </c:pt>
                <c:pt idx="161">
                  <c:v>59.425414653514139</c:v>
                </c:pt>
                <c:pt idx="162">
                  <c:v>59.217955360663261</c:v>
                </c:pt>
                <c:pt idx="163">
                  <c:v>59.010198263551949</c:v>
                </c:pt>
                <c:pt idx="164">
                  <c:v>58.802147408476664</c:v>
                </c:pt>
                <c:pt idx="165">
                  <c:v>58.593806837210664</c:v>
                </c:pt>
                <c:pt idx="166">
                  <c:v>58.385180586789872</c:v>
                </c:pt>
                <c:pt idx="167">
                  <c:v>58.176272689299836</c:v>
                </c:pt>
                <c:pt idx="168">
                  <c:v>57.967087171663927</c:v>
                </c:pt>
                <c:pt idx="169">
                  <c:v>57.757628055432889</c:v>
                </c:pt>
                <c:pt idx="170">
                  <c:v>57.547899356575485</c:v>
                </c:pt>
                <c:pt idx="171">
                  <c:v>57.337905085270712</c:v>
                </c:pt>
                <c:pt idx="172">
                  <c:v>57.127649245701001</c:v>
                </c:pt>
                <c:pt idx="173">
                  <c:v>56.917135835847176</c:v>
                </c:pt>
                <c:pt idx="174">
                  <c:v>56.706368847284388</c:v>
                </c:pt>
                <c:pt idx="175">
                  <c:v>56.495352264979616</c:v>
                </c:pt>
                <c:pt idx="176">
                  <c:v>56.284090067090617</c:v>
                </c:pt>
                <c:pt idx="177">
                  <c:v>56.072586224766177</c:v>
                </c:pt>
                <c:pt idx="178">
                  <c:v>55.860844701947812</c:v>
                </c:pt>
                <c:pt idx="179">
                  <c:v>55.648869455173077</c:v>
                </c:pt>
                <c:pt idx="180">
                  <c:v>55.436664433380102</c:v>
                </c:pt>
                <c:pt idx="181">
                  <c:v>55.224233577713861</c:v>
                </c:pt>
                <c:pt idx="182">
                  <c:v>55.011580821333716</c:v>
                </c:pt>
                <c:pt idx="183">
                  <c:v>54.798710089222716</c:v>
                </c:pt>
                <c:pt idx="184">
                  <c:v>54.585625297998249</c:v>
                </c:pt>
                <c:pt idx="185">
                  <c:v>54.372330355724223</c:v>
                </c:pt>
                <c:pt idx="186">
                  <c:v>54.158829161725038</c:v>
                </c:pt>
                <c:pt idx="187">
                  <c:v>53.94512560640095</c:v>
                </c:pt>
                <c:pt idx="188">
                  <c:v>53.731223571044936</c:v>
                </c:pt>
                <c:pt idx="189">
                  <c:v>53.517126927661465</c:v>
                </c:pt>
                <c:pt idx="190">
                  <c:v>53.302839538786642</c:v>
                </c:pt>
                <c:pt idx="191">
                  <c:v>53.088365257309952</c:v>
                </c:pt>
                <c:pt idx="192">
                  <c:v>52.873707926297911</c:v>
                </c:pt>
                <c:pt idx="193">
                  <c:v>52.6588713788191</c:v>
                </c:pt>
                <c:pt idx="194">
                  <c:v>52.443859437770904</c:v>
                </c:pt>
                <c:pt idx="195">
                  <c:v>52.228675915708124</c:v>
                </c:pt>
                <c:pt idx="196">
                  <c:v>52.013324614672996</c:v>
                </c:pt>
                <c:pt idx="197">
                  <c:v>51.797809326027092</c:v>
                </c:pt>
                <c:pt idx="198">
                  <c:v>51.58213383028481</c:v>
                </c:pt>
                <c:pt idx="199">
                  <c:v>51.366301896948684</c:v>
                </c:pt>
                <c:pt idx="200">
                  <c:v>51.150317284346343</c:v>
                </c:pt>
                <c:pt idx="201">
                  <c:v>50.934183739469148</c:v>
                </c:pt>
                <c:pt idx="202">
                  <c:v>50.717904997812717</c:v>
                </c:pt>
                <c:pt idx="203">
                  <c:v>50.501484783219041</c:v>
                </c:pt>
                <c:pt idx="204">
                  <c:v>50.284926807720431</c:v>
                </c:pt>
                <c:pt idx="205">
                  <c:v>50.068234771385214</c:v>
                </c:pt>
                <c:pt idx="206">
                  <c:v>49.851412362165135</c:v>
                </c:pt>
                <c:pt idx="207">
                  <c:v>49.634463255744613</c:v>
                </c:pt>
                <c:pt idx="208">
                  <c:v>49.41739111539178</c:v>
                </c:pt>
                <c:pt idx="209">
                  <c:v>49.200199591811099</c:v>
                </c:pt>
                <c:pt idx="210">
                  <c:v>48.982892322998175</c:v>
                </c:pt>
                <c:pt idx="211">
                  <c:v>48.765472934095818</c:v>
                </c:pt>
                <c:pt idx="212">
                  <c:v>48.547945037252418</c:v>
                </c:pt>
                <c:pt idx="213">
                  <c:v>48.330312231481855</c:v>
                </c:pt>
                <c:pt idx="214">
                  <c:v>48.112578102525106</c:v>
                </c:pt>
                <c:pt idx="215">
                  <c:v>47.894746222714019</c:v>
                </c:pt>
                <c:pt idx="216">
                  <c:v>47.676820150836484</c:v>
                </c:pt>
                <c:pt idx="217">
                  <c:v>47.458803432003741</c:v>
                </c:pt>
                <c:pt idx="218">
                  <c:v>47.240699597519409</c:v>
                </c:pt>
                <c:pt idx="219">
                  <c:v>47.022512164750168</c:v>
                </c:pt>
                <c:pt idx="220">
                  <c:v>46.804244636998547</c:v>
                </c:pt>
                <c:pt idx="221">
                  <c:v>46.585900503377268</c:v>
                </c:pt>
                <c:pt idx="222">
                  <c:v>46.367483238685637</c:v>
                </c:pt>
                <c:pt idx="223">
                  <c:v>46.148996303287618</c:v>
                </c:pt>
                <c:pt idx="224">
                  <c:v>45.93044314299172</c:v>
                </c:pt>
                <c:pt idx="225">
                  <c:v>45.711827188932872</c:v>
                </c:pt>
                <c:pt idx="226">
                  <c:v>45.493151857455906</c:v>
                </c:pt>
                <c:pt idx="227">
                  <c:v>45.274420550001068</c:v>
                </c:pt>
                <c:pt idx="228">
                  <c:v>45.05563665299124</c:v>
                </c:pt>
                <c:pt idx="229">
                  <c:v>44.836803537720954</c:v>
                </c:pt>
                <c:pt idx="230">
                  <c:v>44.617924560247424</c:v>
                </c:pt>
                <c:pt idx="231">
                  <c:v>44.399003061283125</c:v>
                </c:pt>
                <c:pt idx="232">
                  <c:v>44.180042366090497</c:v>
                </c:pt>
                <c:pt idx="233">
                  <c:v>43.961045784378172</c:v>
                </c:pt>
                <c:pt idx="234">
                  <c:v>43.742016610199272</c:v>
                </c:pt>
                <c:pt idx="235">
                  <c:v>43.522958121851389</c:v>
                </c:pt>
                <c:pt idx="236">
                  <c:v>43.303873581778383</c:v>
                </c:pt>
                <c:pt idx="237">
                  <c:v>43.084766236474096</c:v>
                </c:pt>
                <c:pt idx="238">
                  <c:v>42.8656393163877</c:v>
                </c:pt>
                <c:pt idx="239">
                  <c:v>42.646496035831078</c:v>
                </c:pt>
                <c:pt idx="240">
                  <c:v>42.42733959288779</c:v>
                </c:pt>
                <c:pt idx="241">
                  <c:v>42.208173169324027</c:v>
                </c:pt>
                <c:pt idx="242">
                  <c:v>41.988999930501215</c:v>
                </c:pt>
                <c:pt idx="243">
                  <c:v>41.769823025290492</c:v>
                </c:pt>
                <c:pt idx="244">
                  <c:v>41.550645585988946</c:v>
                </c:pt>
                <c:pt idx="245">
                  <c:v>41.331470728237697</c:v>
                </c:pt>
                <c:pt idx="246">
                  <c:v>41.112301550941645</c:v>
                </c:pt>
                <c:pt idx="247">
                  <c:v>40.89314113619114</c:v>
                </c:pt>
                <c:pt idx="248">
                  <c:v>40.673992549185222</c:v>
                </c:pt>
                <c:pt idx="249">
                  <c:v>40.454858838156945</c:v>
                </c:pt>
                <c:pt idx="250">
                  <c:v>40.2357430343</c:v>
                </c:pt>
                <c:pt idx="251">
                  <c:v>39.981507593491223</c:v>
                </c:pt>
                <c:pt idx="252">
                  <c:v>39.69216754736744</c:v>
                </c:pt>
                <c:pt idx="253">
                  <c:v>39.402900950564401</c:v>
                </c:pt>
                <c:pt idx="254">
                  <c:v>39.113711946694593</c:v>
                </c:pt>
                <c:pt idx="255">
                  <c:v>38.824604649689093</c:v>
                </c:pt>
                <c:pt idx="256">
                  <c:v>38.535583143716309</c:v>
                </c:pt>
                <c:pt idx="257">
                  <c:v>38.246651483103967</c:v>
                </c:pt>
                <c:pt idx="258">
                  <c:v>37.957813692264111</c:v>
                </c:pt>
                <c:pt idx="259">
                  <c:v>37.669073765621349</c:v>
                </c:pt>
                <c:pt idx="260">
                  <c:v>37.380435667544162</c:v>
                </c:pt>
                <c:pt idx="261">
                  <c:v>37.091903332279387</c:v>
                </c:pt>
                <c:pt idx="262">
                  <c:v>36.803480663889708</c:v>
                </c:pt>
                <c:pt idx="263">
                  <c:v>36.515171536194217</c:v>
                </c:pt>
                <c:pt idx="264">
                  <c:v>36.226979792712044</c:v>
                </c:pt>
                <c:pt idx="265">
                  <c:v>35.938909246609015</c:v>
                </c:pt>
                <c:pt idx="266">
                  <c:v>35.650963680647266</c:v>
                </c:pt>
                <c:pt idx="267">
                  <c:v>35.363146847137912</c:v>
                </c:pt>
                <c:pt idx="268">
                  <c:v>35.075462467896564</c:v>
                </c:pt>
                <c:pt idx="269">
                  <c:v>34.787914234201914</c:v>
                </c:pt>
                <c:pt idx="270">
                  <c:v>34.500505806757175</c:v>
                </c:pt>
                <c:pt idx="271">
                  <c:v>34.213240815654316</c:v>
                </c:pt>
                <c:pt idx="272">
                  <c:v>33.926122860341394</c:v>
                </c:pt>
                <c:pt idx="273">
                  <c:v>33.639155509592591</c:v>
                </c:pt>
                <c:pt idx="274">
                  <c:v>33.352342301481009</c:v>
                </c:pt>
                <c:pt idx="275">
                  <c:v>33.065686743354505</c:v>
                </c:pt>
                <c:pt idx="276">
                  <c:v>32.779192311814043</c:v>
                </c:pt>
                <c:pt idx="277">
                  <c:v>32.492862452695014</c:v>
                </c:pt>
                <c:pt idx="278">
                  <c:v>32.206700581051166</c:v>
                </c:pt>
                <c:pt idx="279">
                  <c:v>31.920710081141308</c:v>
                </c:pt>
                <c:pt idx="280">
                  <c:v>31.634894306418722</c:v>
                </c:pt>
                <c:pt idx="281">
                  <c:v>31.349256579523129</c:v>
                </c:pt>
                <c:pt idx="282">
                  <c:v>31.063800192275465</c:v>
                </c:pt>
                <c:pt idx="283">
                  <c:v>30.778528405675111</c:v>
                </c:pt>
                <c:pt idx="284">
                  <c:v>30.493444449899872</c:v>
                </c:pt>
                <c:pt idx="285">
                  <c:v>30.208551524308348</c:v>
                </c:pt>
                <c:pt idx="286">
                  <c:v>29.923852797445022</c:v>
                </c:pt>
                <c:pt idx="287">
                  <c:v>29.639351407047769</c:v>
                </c:pt>
                <c:pt idx="288">
                  <c:v>29.355050460057896</c:v>
                </c:pt>
                <c:pt idx="289">
                  <c:v>29.070953032632609</c:v>
                </c:pt>
                <c:pt idx="290">
                  <c:v>28.787062170159992</c:v>
                </c:pt>
                <c:pt idx="291">
                  <c:v>28.503380887276357</c:v>
                </c:pt>
                <c:pt idx="292">
                  <c:v>28.219912167886026</c:v>
                </c:pt>
                <c:pt idx="293">
                  <c:v>27.936658965183369</c:v>
                </c:pt>
                <c:pt idx="294">
                  <c:v>27.653624201677403</c:v>
                </c:pt>
                <c:pt idx="295">
                  <c:v>27.370810769218522</c:v>
                </c:pt>
                <c:pt idx="296">
                  <c:v>27.088221529027546</c:v>
                </c:pt>
                <c:pt idx="297">
                  <c:v>26.805859311727122</c:v>
                </c:pt>
                <c:pt idx="298">
                  <c:v>26.138333158551298</c:v>
                </c:pt>
                <c:pt idx="299">
                  <c:v>25.085933854129753</c:v>
                </c:pt>
                <c:pt idx="300">
                  <c:v>24.034551212094733</c:v>
                </c:pt>
                <c:pt idx="301">
                  <c:v>22.984206881721981</c:v>
                </c:pt>
                <c:pt idx="302">
                  <c:v>21.934922136815103</c:v>
                </c:pt>
                <c:pt idx="303">
                  <c:v>20.886717876065838</c:v>
                </c:pt>
                <c:pt idx="304">
                  <c:v>19.83961462347834</c:v>
                </c:pt>
                <c:pt idx="305">
                  <c:v>18.79363252885674</c:v>
                </c:pt>
                <c:pt idx="306">
                  <c:v>17.748791368354745</c:v>
                </c:pt>
                <c:pt idx="307">
                  <c:v>16.705110545086129</c:v>
                </c:pt>
                <c:pt idx="308">
                  <c:v>15.662609089795065</c:v>
                </c:pt>
                <c:pt idx="309">
                  <c:v>14.62130566158527</c:v>
                </c:pt>
                <c:pt idx="310">
                  <c:v>13.581218548706671</c:v>
                </c:pt>
                <c:pt idx="311">
                  <c:v>12.542365669398684</c:v>
                </c:pt>
                <c:pt idx="312">
                  <c:v>11.504764572788838</c:v>
                </c:pt>
                <c:pt idx="313">
                  <c:v>10.468432439845666</c:v>
                </c:pt>
                <c:pt idx="314">
                  <c:v>9.4333860843847681</c:v>
                </c:pt>
                <c:pt idx="315">
                  <c:v>8.3996419541270289</c:v>
                </c:pt>
                <c:pt idx="316">
                  <c:v>7.367216131807476</c:v>
                </c:pt>
                <c:pt idx="317">
                  <c:v>6.3361243363342812</c:v>
                </c:pt>
                <c:pt idx="318">
                  <c:v>5.306381923996133</c:v>
                </c:pt>
                <c:pt idx="319">
                  <c:v>4.2780038897173913</c:v>
                </c:pt>
                <c:pt idx="320">
                  <c:v>3.2510048683595567</c:v>
                </c:pt>
                <c:pt idx="321">
                  <c:v>2.3786165339026226</c:v>
                </c:pt>
                <c:pt idx="322">
                  <c:v>1.6606599309642665</c:v>
                </c:pt>
                <c:pt idx="323">
                  <c:v>0.94369353807744005</c:v>
                </c:pt>
                <c:pt idx="324">
                  <c:v>0.22772341738301272</c:v>
                </c:pt>
                <c:pt idx="325">
                  <c:v>-0.48724454159094144</c:v>
                </c:pt>
                <c:pt idx="326">
                  <c:v>-1.2012046210654752</c:v>
                </c:pt>
                <c:pt idx="327">
                  <c:v>-1.9141512741350981</c:v>
                </c:pt>
                <c:pt idx="328">
                  <c:v>-2.626079123880686</c:v>
                </c:pt>
                <c:pt idx="329">
                  <c:v>-3.3369829624709979</c:v>
                </c:pt>
                <c:pt idx="330">
                  <c:v>-4.0468577502536229</c:v>
                </c:pt>
                <c:pt idx="331">
                  <c:v>-4.7556986148353095</c:v>
                </c:pt>
                <c:pt idx="332">
                  <c:v>-5.4635008501523288</c:v>
                </c:pt>
                <c:pt idx="333">
                  <c:v>-6.1702599155310818</c:v>
                </c:pt>
                <c:pt idx="334">
                  <c:v>-6.8759714347393892</c:v>
                </c:pt>
                <c:pt idx="335">
                  <c:v>-7.5806311950287952</c:v>
                </c:pt>
                <c:pt idx="336">
                  <c:v>-8.2842351461682018</c:v>
                </c:pt>
                <c:pt idx="337">
                  <c:v>-8.9867793994692491</c:v>
                </c:pt>
                <c:pt idx="338">
                  <c:v>-9.6882602268038127</c:v>
                </c:pt>
                <c:pt idx="339">
                  <c:v>-10.388674059613768</c:v>
                </c:pt>
                <c:pt idx="340">
                  <c:v>-11.088017487913701</c:v>
                </c:pt>
                <c:pt idx="341">
                  <c:v>-11.786287259286548</c:v>
                </c:pt>
                <c:pt idx="342">
                  <c:v>-12.483480277872754</c:v>
                </c:pt>
                <c:pt idx="343">
                  <c:v>-13.17959360335318</c:v>
                </c:pt>
                <c:pt idx="344">
                  <c:v>-13.874624449926053</c:v>
                </c:pt>
                <c:pt idx="345">
                  <c:v>-14.56857018527842</c:v>
                </c:pt>
                <c:pt idx="346">
                  <c:v>-15.261428329552203</c:v>
                </c:pt>
                <c:pt idx="347">
                  <c:v>-15.95319655430545</c:v>
                </c:pt>
                <c:pt idx="348">
                  <c:v>-16.627352501361358</c:v>
                </c:pt>
                <c:pt idx="349">
                  <c:v>-17.283920816049111</c:v>
                </c:pt>
                <c:pt idx="350">
                  <c:v>-17.939447897258642</c:v>
                </c:pt>
                <c:pt idx="351">
                  <c:v>-18.593932405266379</c:v>
                </c:pt>
                <c:pt idx="352">
                  <c:v>-19.247373131928708</c:v>
                </c:pt>
                <c:pt idx="353">
                  <c:v>-19.899768999715484</c:v>
                </c:pt>
                <c:pt idx="354">
                  <c:v>-20.551119060741577</c:v>
                </c:pt>
                <c:pt idx="355">
                  <c:v>-21.201422495796734</c:v>
                </c:pt>
                <c:pt idx="356">
                  <c:v>-21.850678613373923</c:v>
                </c:pt>
                <c:pt idx="357">
                  <c:v>-22.498886848696593</c:v>
                </c:pt>
                <c:pt idx="358">
                  <c:v>-23.146046762744767</c:v>
                </c:pt>
                <c:pt idx="359">
                  <c:v>-23.792158041280565</c:v>
                </c:pt>
                <c:pt idx="360">
                  <c:v>-24.093656454514061</c:v>
                </c:pt>
                <c:pt idx="361">
                  <c:v>-24.051137988178773</c:v>
                </c:pt>
                <c:pt idx="362">
                  <c:v>-24.008760431589856</c:v>
                </c:pt>
                <c:pt idx="363">
                  <c:v>-23.966523161241483</c:v>
                </c:pt>
                <c:pt idx="364">
                  <c:v>-23.924425557076258</c:v>
                </c:pt>
                <c:pt idx="365">
                  <c:v>-23.88246700246205</c:v>
                </c:pt>
                <c:pt idx="366">
                  <c:v>-23.840646884169033</c:v>
                </c:pt>
                <c:pt idx="367">
                  <c:v>-23.79896459234692</c:v>
                </c:pt>
                <c:pt idx="368">
                  <c:v>-23.757419520502324</c:v>
                </c:pt>
                <c:pt idx="369">
                  <c:v>-23.716011065476387</c:v>
                </c:pt>
                <c:pt idx="370">
                  <c:v>-23.674738627422517</c:v>
                </c:pt>
                <c:pt idx="371">
                  <c:v>-23.633601609784261</c:v>
                </c:pt>
                <c:pt idx="372">
                  <c:v>-23.592599419273448</c:v>
                </c:pt>
                <c:pt idx="373">
                  <c:v>-23.551731465848448</c:v>
                </c:pt>
                <c:pt idx="374">
                  <c:v>-23.510997162692572</c:v>
                </c:pt>
                <c:pt idx="375">
                  <c:v>-23.47039592619268</c:v>
                </c:pt>
                <c:pt idx="376">
                  <c:v>-23.429927175917975</c:v>
                </c:pt>
                <c:pt idx="377">
                  <c:v>-23.389590334598886</c:v>
                </c:pt>
                <c:pt idx="378">
                  <c:v>-23.34938482810616</c:v>
                </c:pt>
                <c:pt idx="379">
                  <c:v>-23.309310085430134</c:v>
                </c:pt>
                <c:pt idx="380">
                  <c:v>-23.269365538660129</c:v>
                </c:pt>
                <c:pt idx="381">
                  <c:v>-23.229550622963998</c:v>
                </c:pt>
                <c:pt idx="382">
                  <c:v>-23.189864776567873</c:v>
                </c:pt>
                <c:pt idx="383">
                  <c:v>-23.150307440736043</c:v>
                </c:pt>
                <c:pt idx="384">
                  <c:v>-23.110878059750945</c:v>
                </c:pt>
                <c:pt idx="385">
                  <c:v>-23.071576080893404</c:v>
                </c:pt>
                <c:pt idx="386">
                  <c:v>-23.032400954422911</c:v>
                </c:pt>
                <c:pt idx="387">
                  <c:v>-22.993352133558151</c:v>
                </c:pt>
                <c:pt idx="388">
                  <c:v>-22.954429074457586</c:v>
                </c:pt>
                <c:pt idx="389">
                  <c:v>-22.915631236200298</c:v>
                </c:pt>
                <c:pt idx="390">
                  <c:v>-22.876958080766862</c:v>
                </c:pt>
                <c:pt idx="391">
                  <c:v>-22.838409073020422</c:v>
                </c:pt>
                <c:pt idx="392">
                  <c:v>-22.799983680687923</c:v>
                </c:pt>
                <c:pt idx="393">
                  <c:v>-22.761681374341446</c:v>
                </c:pt>
                <c:pt idx="394">
                  <c:v>-22.723501627379719</c:v>
                </c:pt>
                <c:pt idx="395">
                  <c:v>-22.68544391600976</c:v>
                </c:pt>
                <c:pt idx="396">
                  <c:v>-22.647507719228589</c:v>
                </c:pt>
                <c:pt idx="397">
                  <c:v>-22.609692518805225</c:v>
                </c:pt>
                <c:pt idx="398">
                  <c:v>-22.571997799262675</c:v>
                </c:pt>
                <c:pt idx="399">
                  <c:v>-22.534423047860123</c:v>
                </c:pt>
                <c:pt idx="400">
                  <c:v>-22.496967754575287</c:v>
                </c:pt>
                <c:pt idx="401">
                  <c:v>-22.459631412086765</c:v>
                </c:pt>
                <c:pt idx="402">
                  <c:v>-22.090177058769076</c:v>
                </c:pt>
                <c:pt idx="403">
                  <c:v>-21.732271382614776</c:v>
                </c:pt>
                <c:pt idx="404">
                  <c:v>-21.385435494016601</c:v>
                </c:pt>
                <c:pt idx="405">
                  <c:v>-21.04921499415024</c:v>
                </c:pt>
                <c:pt idx="406">
                  <c:v>-20.723178457586059</c:v>
                </c:pt>
                <c:pt idx="407">
                  <c:v>-20.406916022605564</c:v>
                </c:pt>
                <c:pt idx="408">
                  <c:v>-20.100038080463733</c:v>
                </c:pt>
                <c:pt idx="409">
                  <c:v>-19.802174055627979</c:v>
                </c:pt>
                <c:pt idx="410">
                  <c:v>-19.512971269735363</c:v>
                </c:pt>
                <c:pt idx="411">
                  <c:v>-19.232093882649476</c:v>
                </c:pt>
                <c:pt idx="412">
                  <c:v>-18.959221904576527</c:v>
                </c:pt>
                <c:pt idx="413">
                  <c:v>-18.694050273721302</c:v>
                </c:pt>
                <c:pt idx="414">
                  <c:v>-18.436287994435062</c:v>
                </c:pt>
                <c:pt idx="415">
                  <c:v>-18.18565733123372</c:v>
                </c:pt>
                <c:pt idx="416">
                  <c:v>-17.941893054450802</c:v>
                </c:pt>
                <c:pt idx="417">
                  <c:v>-17.70474173363916</c:v>
                </c:pt>
                <c:pt idx="418">
                  <c:v>-17.473961075153007</c:v>
                </c:pt>
                <c:pt idx="419">
                  <c:v>-17.249319300629406</c:v>
                </c:pt>
                <c:pt idx="420">
                  <c:v>-17.03059456335016</c:v>
                </c:pt>
                <c:pt idx="421">
                  <c:v>-16.817574399702355</c:v>
                </c:pt>
                <c:pt idx="422">
                  <c:v>-16.610055213172274</c:v>
                </c:pt>
                <c:pt idx="423">
                  <c:v>-16.407841788503699</c:v>
                </c:pt>
                <c:pt idx="424">
                  <c:v>-16.210746833830829</c:v>
                </c:pt>
                <c:pt idx="425">
                  <c:v>-16.018590548758915</c:v>
                </c:pt>
                <c:pt idx="426">
                  <c:v>-15.831200216513977</c:v>
                </c:pt>
                <c:pt idx="427">
                  <c:v>-15.648409818418477</c:v>
                </c:pt>
                <c:pt idx="428">
                  <c:v>-15.470059669072516</c:v>
                </c:pt>
                <c:pt idx="429">
                  <c:v>-15.295996070732642</c:v>
                </c:pt>
                <c:pt idx="430">
                  <c:v>-15.126070985481997</c:v>
                </c:pt>
                <c:pt idx="431">
                  <c:v>-14.960141723878731</c:v>
                </c:pt>
                <c:pt idx="432">
                  <c:v>-14.79807064885355</c:v>
                </c:pt>
                <c:pt idx="433">
                  <c:v>-14.639724893704223</c:v>
                </c:pt>
                <c:pt idx="434">
                  <c:v>-14.484976093103839</c:v>
                </c:pt>
                <c:pt idx="435">
                  <c:v>-14.333700126102638</c:v>
                </c:pt>
                <c:pt idx="436">
                  <c:v>-14.185776870159433</c:v>
                </c:pt>
                <c:pt idx="437">
                  <c:v>-14.041089965289711</c:v>
                </c:pt>
                <c:pt idx="438">
                  <c:v>-13.899526587462605</c:v>
                </c:pt>
                <c:pt idx="439">
                  <c:v>-13.760977230419467</c:v>
                </c:pt>
                <c:pt idx="440">
                  <c:v>-13.625335495122163</c:v>
                </c:pt>
                <c:pt idx="441">
                  <c:v>-13.492497886070456</c:v>
                </c:pt>
                <c:pt idx="442">
                  <c:v>-13.362363613754358</c:v>
                </c:pt>
                <c:pt idx="443">
                  <c:v>-13.234834402530256</c:v>
                </c:pt>
                <c:pt idx="444">
                  <c:v>-13.109814303228104</c:v>
                </c:pt>
                <c:pt idx="445">
                  <c:v>-12.987209509811951</c:v>
                </c:pt>
                <c:pt idx="446">
                  <c:v>-12.866928179427157</c:v>
                </c:pt>
                <c:pt idx="447">
                  <c:v>-12.748880255175258</c:v>
                </c:pt>
                <c:pt idx="448">
                  <c:v>-12.632977290961183</c:v>
                </c:pt>
                <c:pt idx="449">
                  <c:v>-12.519132277758064</c:v>
                </c:pt>
                <c:pt idx="450">
                  <c:v>-12.407259470631601</c:v>
                </c:pt>
                <c:pt idx="451">
                  <c:v>-12.297274215859286</c:v>
                </c:pt>
                <c:pt idx="452">
                  <c:v>-12.18909277746954</c:v>
                </c:pt>
                <c:pt idx="453">
                  <c:v>-12.082632162512159</c:v>
                </c:pt>
                <c:pt idx="454">
                  <c:v>-11.977809944353977</c:v>
                </c:pt>
                <c:pt idx="455">
                  <c:v>-11.874544083272891</c:v>
                </c:pt>
                <c:pt idx="456">
                  <c:v>-11.772752743598796</c:v>
                </c:pt>
                <c:pt idx="457">
                  <c:v>-11.672354106621894</c:v>
                </c:pt>
                <c:pt idx="458">
                  <c:v>-11.573266178457212</c:v>
                </c:pt>
                <c:pt idx="459">
                  <c:v>-11.475406592018844</c:v>
                </c:pt>
                <c:pt idx="460">
                  <c:v>-11.37869240221886</c:v>
                </c:pt>
                <c:pt idx="461">
                  <c:v>-11.283039873463878</c:v>
                </c:pt>
                <c:pt idx="462">
                  <c:v>-11.18836425847728</c:v>
                </c:pt>
                <c:pt idx="463">
                  <c:v>-11.094579567427489</c:v>
                </c:pt>
                <c:pt idx="464">
                  <c:v>-11.001598326292644</c:v>
                </c:pt>
                <c:pt idx="465">
                  <c:v>-10.909331323340748</c:v>
                </c:pt>
                <c:pt idx="466">
                  <c:v>-10.817687342552148</c:v>
                </c:pt>
                <c:pt idx="467">
                  <c:v>-10.726572882759323</c:v>
                </c:pt>
                <c:pt idx="468">
                  <c:v>-10.635891861229505</c:v>
                </c:pt>
                <c:pt idx="469">
                  <c:v>-10.545545300369429</c:v>
                </c:pt>
                <c:pt idx="470">
                  <c:v>-10.455430996192048</c:v>
                </c:pt>
                <c:pt idx="471">
                  <c:v>-10.365443167154645</c:v>
                </c:pt>
                <c:pt idx="472">
                  <c:v>-10.275472081960789</c:v>
                </c:pt>
                <c:pt idx="473">
                  <c:v>-10.185403664919514</c:v>
                </c:pt>
                <c:pt idx="474">
                  <c:v>-10.095119077480001</c:v>
                </c:pt>
                <c:pt idx="475">
                  <c:v>-10.004494274616562</c:v>
                </c:pt>
                <c:pt idx="476">
                  <c:v>-9.9133995348354524</c:v>
                </c:pt>
                <c:pt idx="477">
                  <c:v>-9.8216989627234543</c:v>
                </c:pt>
                <c:pt idx="478">
                  <c:v>-9.7292499631715685</c:v>
                </c:pt>
                <c:pt idx="479">
                  <c:v>-9.6359026867018862</c:v>
                </c:pt>
                <c:pt idx="480">
                  <c:v>-9.5414994457213815</c:v>
                </c:pt>
                <c:pt idx="481">
                  <c:v>-9.4458741020465951</c:v>
                </c:pt>
                <c:pt idx="482">
                  <c:v>-9.3488514267157079</c:v>
                </c:pt>
                <c:pt idx="483">
                  <c:v>-9.2502464339627046</c:v>
                </c:pt>
                <c:pt idx="484">
                  <c:v>-9.1498636923106655</c:v>
                </c:pt>
                <c:pt idx="485">
                  <c:v>-9.0474966170928397</c:v>
                </c:pt>
                <c:pt idx="486">
                  <c:v>-8.9429267503829468</c:v>
                </c:pt>
                <c:pt idx="487">
                  <c:v>-8.8359230363687065</c:v>
                </c:pt>
                <c:pt idx="488">
                  <c:v>-8.7262411027006177</c:v>
                </c:pt>
                <c:pt idx="489">
                  <c:v>-8.6136225613637158</c:v>
                </c:pt>
                <c:pt idx="490">
                  <c:v>-8.4977943462295755</c:v>
                </c:pt>
                <c:pt idx="491">
                  <c:v>-8.3784681087289883</c:v>
                </c:pt>
                <c:pt idx="492">
                  <c:v>-8.2553396981185188</c:v>
                </c:pt>
                <c:pt idx="493">
                  <c:v>-8.1280887586661699</c:v>
                </c:pt>
                <c:pt idx="494">
                  <c:v>-7.9963784828028306</c:v>
                </c:pt>
                <c:pt idx="495">
                  <c:v>-7.8598555668988794</c:v>
                </c:pt>
                <c:pt idx="496">
                  <c:v>-7.7181504248020323</c:v>
                </c:pt>
                <c:pt idx="497">
                  <c:v>-7.5708777235174418</c:v>
                </c:pt>
                <c:pt idx="498">
                  <c:v>-7.4176373152294737</c:v>
                </c:pt>
                <c:pt idx="499">
                  <c:v>-7.2580156499288124</c:v>
                </c:pt>
                <c:pt idx="500">
                  <c:v>-7.0915877627178574</c:v>
                </c:pt>
                <c:pt idx="501">
                  <c:v>-6.9179199387014165</c:v>
                </c:pt>
                <c:pt idx="502">
                  <c:v>-6.7365731652437866</c:v>
                </c:pt>
                <c:pt idx="503">
                  <c:v>-6.5471074849951414</c:v>
                </c:pt>
                <c:pt idx="504">
                  <c:v>-6.3490873618326971</c:v>
                </c:pt>
                <c:pt idx="505">
                  <c:v>-6.1420881637611444</c:v>
                </c:pt>
                <c:pt idx="506">
                  <c:v>-5.9257038496141305</c:v>
                </c:pt>
                <c:pt idx="507">
                  <c:v>-5.6995559176495219</c:v>
                </c:pt>
                <c:pt idx="508">
                  <c:v>-5.4633036314022698</c:v>
                </c:pt>
                <c:pt idx="509">
                  <c:v>-5.2166554793352944</c:v>
                </c:pt>
                <c:pt idx="510">
                  <c:v>-4.9593817485482763</c:v>
                </c:pt>
                <c:pt idx="511">
                  <c:v>-4.691327999009351</c:v>
                </c:pt>
                <c:pt idx="512">
                  <c:v>-4.4124291153545441</c:v>
                </c:pt>
                <c:pt idx="513">
                  <c:v>-4.1227234927442451</c:v>
                </c:pt>
                <c:pt idx="514">
                  <c:v>-3.8223667892074982</c:v>
                </c:pt>
                <c:pt idx="515">
                  <c:v>-3.5116445603751725</c:v>
                </c:pt>
                <c:pt idx="516">
                  <c:v>-3.1909829976993471</c:v>
                </c:pt>
                <c:pt idx="517">
                  <c:v>-2.860956934617553</c:v>
                </c:pt>
                <c:pt idx="518">
                  <c:v>-2.5222942835895452</c:v>
                </c:pt>
                <c:pt idx="519">
                  <c:v>-2.1758761354229055</c:v>
                </c:pt>
                <c:pt idx="520">
                  <c:v>-1.8227319006044167</c:v>
                </c:pt>
                <c:pt idx="521">
                  <c:v>-1.4640291019901008</c:v>
                </c:pt>
                <c:pt idx="522">
                  <c:v>-1.1010577299310744</c:v>
                </c:pt>
                <c:pt idx="523">
                  <c:v>-0.73520942364741781</c:v>
                </c:pt>
                <c:pt idx="524">
                  <c:v>-0.36795211453950361</c:v>
                </c:pt>
                <c:pt idx="525">
                  <c:v>-8.0111890083178761E-4</c:v>
                </c:pt>
                <c:pt idx="526">
                  <c:v>0.36471204196617041</c:v>
                </c:pt>
                <c:pt idx="527">
                  <c:v>0.7270716233193194</c:v>
                </c:pt>
                <c:pt idx="528">
                  <c:v>1.0848088992810128</c:v>
                </c:pt>
                <c:pt idx="529">
                  <c:v>1.4365311871894832</c:v>
                </c:pt>
                <c:pt idx="530">
                  <c:v>1.780947361678558</c:v>
                </c:pt>
                <c:pt idx="531">
                  <c:v>2.1168888523755189</c:v>
                </c:pt>
                <c:pt idx="532">
                  <c:v>2.4433254692905186</c:v>
                </c:pt>
                <c:pt idx="533">
                  <c:v>2.7593757730025108</c:v>
                </c:pt>
                <c:pt idx="534">
                  <c:v>3.064312062919361</c:v>
                </c:pt>
                <c:pt idx="535">
                  <c:v>3.3575603635553612</c:v>
                </c:pt>
                <c:pt idx="536">
                  <c:v>3.638696023947587</c:v>
                </c:pt>
                <c:pt idx="537">
                  <c:v>3.9074356989367658</c:v>
                </c:pt>
                <c:pt idx="538">
                  <c:v>4.1636265539500936</c:v>
                </c:pt>
                <c:pt idx="539">
                  <c:v>4.4072335365574338</c:v>
                </c:pt>
                <c:pt idx="540">
                  <c:v>4.6383255032256079</c:v>
                </c:pt>
                <c:pt idx="541">
                  <c:v>4.8570608954105836</c:v>
                </c:pt>
                <c:pt idx="542">
                  <c:v>5.0636735420844152</c:v>
                </c:pt>
                <c:pt idx="543">
                  <c:v>5.2584590404970974</c:v>
                </c:pt>
                <c:pt idx="544">
                  <c:v>5.4417620447647463</c:v>
                </c:pt>
                <c:pt idx="545">
                  <c:v>5.6139646806568466</c:v>
                </c:pt>
                <c:pt idx="546">
                  <c:v>5.7754762094232612</c:v>
                </c:pt>
                <c:pt idx="547">
                  <c:v>5.9267239856833296</c:v>
                </c:pt>
                <c:pt idx="548">
                  <c:v>6.0681456943128138</c:v>
                </c:pt>
                <c:pt idx="549">
                  <c:v>6.2001828075716077</c:v>
                </c:pt>
                <c:pt idx="550">
                  <c:v>6.3232751742903996</c:v>
                </c:pt>
                <c:pt idx="551">
                  <c:v>6.4378566353104496</c:v>
                </c:pt>
                <c:pt idx="552">
                  <c:v>6.5443515510581651</c:v>
                </c:pt>
                <c:pt idx="553">
                  <c:v>6.6431721258291292</c:v>
                </c:pt>
                <c:pt idx="554">
                  <c:v>6.7347164170457257</c:v>
                </c:pt>
                <c:pt idx="555">
                  <c:v>6.8193669247721189</c:v>
                </c:pt>
                <c:pt idx="556">
                  <c:v>6.8974896657959466</c:v>
                </c:pt>
                <c:pt idx="557">
                  <c:v>6.9694336466080866</c:v>
                </c:pt>
                <c:pt idx="558">
                  <c:v>7.0355306598921556</c:v>
                </c:pt>
                <c:pt idx="559">
                  <c:v>7.096095339160482</c:v>
                </c:pt>
                <c:pt idx="560">
                  <c:v>7.1514254156082169</c:v>
                </c:pt>
                <c:pt idx="561">
                  <c:v>7.2018021299027044</c:v>
                </c:pt>
                <c:pt idx="562">
                  <c:v>7.2474907593837559</c:v>
                </c:pt>
                <c:pt idx="563">
                  <c:v>7.2887412279954429</c:v>
                </c:pt>
                <c:pt idx="564">
                  <c:v>7.3257887722234933</c:v>
                </c:pt>
                <c:pt idx="565">
                  <c:v>7.3588546414280014</c:v>
                </c:pt>
                <c:pt idx="566">
                  <c:v>7.3881468153089163</c:v>
                </c:pt>
                <c:pt idx="567">
                  <c:v>7.4138607249020847</c:v>
                </c:pt>
                <c:pt idx="568">
                  <c:v>7.4361799665566801</c:v>
                </c:pt>
                <c:pt idx="569">
                  <c:v>7.4552770008702822</c:v>
                </c:pt>
                <c:pt idx="570">
                  <c:v>7.4713138306291231</c:v>
                </c:pt>
                <c:pt idx="571">
                  <c:v>7.4844426534854183</c:v>
                </c:pt>
                <c:pt idx="572">
                  <c:v>7.4948064864617692</c:v>
                </c:pt>
                <c:pt idx="573">
                  <c:v>7.5025397604568651</c:v>
                </c:pt>
                <c:pt idx="574">
                  <c:v>7.5077688837835348</c:v>
                </c:pt>
                <c:pt idx="575">
                  <c:v>7.5106127744389752</c:v>
                </c:pt>
                <c:pt idx="576">
                  <c:v>7.5111833613214394</c:v>
                </c:pt>
                <c:pt idx="577">
                  <c:v>7.5095860549962481</c:v>
                </c:pt>
                <c:pt idx="578">
                  <c:v>7.5059201889007703</c:v>
                </c:pt>
                <c:pt idx="579">
                  <c:v>7.5002794320826576</c:v>
                </c:pt>
                <c:pt idx="580">
                  <c:v>7.4927521747049122</c:v>
                </c:pt>
                <c:pt idx="581">
                  <c:v>7.4834218876388388</c:v>
                </c:pt>
                <c:pt idx="582">
                  <c:v>7.4723674575127736</c:v>
                </c:pt>
                <c:pt idx="583">
                  <c:v>7.4596634985998849</c:v>
                </c:pt>
                <c:pt idx="584">
                  <c:v>7.4453806429196341</c:v>
                </c:pt>
                <c:pt idx="585">
                  <c:v>7.4295858099008525</c:v>
                </c:pt>
                <c:pt idx="586">
                  <c:v>7.4123424569144456</c:v>
                </c:pt>
                <c:pt idx="587">
                  <c:v>7.3937108119343611</c:v>
                </c:pt>
                <c:pt idx="588">
                  <c:v>7.373748089529907</c:v>
                </c:pt>
                <c:pt idx="589">
                  <c:v>7.3525086913329458</c:v>
                </c:pt>
                <c:pt idx="590">
                  <c:v>7.3300443920617182</c:v>
                </c:pt>
                <c:pt idx="591">
                  <c:v>7.3064045121210581</c:v>
                </c:pt>
                <c:pt idx="592">
                  <c:v>7.2816360777366604</c:v>
                </c:pt>
                <c:pt idx="593">
                  <c:v>7.2557839695208797</c:v>
                </c:pt>
                <c:pt idx="594">
                  <c:v>7.228891060308678</c:v>
                </c:pt>
                <c:pt idx="595">
                  <c:v>7.2009983430461588</c:v>
                </c:pt>
                <c:pt idx="596">
                  <c:v>7.1721450494603456</c:v>
                </c:pt>
                <c:pt idx="597">
                  <c:v>7.1423687601877965</c:v>
                </c:pt>
                <c:pt idx="598">
                  <c:v>7.1117055069915516</c:v>
                </c:pt>
                <c:pt idx="599">
                  <c:v>7.0801898676504873</c:v>
                </c:pt>
                <c:pt idx="600">
                  <c:v>7.0478550540627278</c:v>
                </c:pt>
                <c:pt idx="601">
                  <c:v>7.0147329940648628</c:v>
                </c:pt>
                <c:pt idx="602">
                  <c:v>6.9808544074317362</c:v>
                </c:pt>
                <c:pt idx="603">
                  <c:v>6.946248876486937</c:v>
                </c:pt>
                <c:pt idx="604">
                  <c:v>6.9109449117219741</c:v>
                </c:pt>
                <c:pt idx="605">
                  <c:v>6.8749700127923621</c:v>
                </c:pt>
                <c:pt idx="606">
                  <c:v>6.8383507252311091</c:v>
                </c:pt>
                <c:pt idx="607">
                  <c:v>6.8011126931944812</c:v>
                </c:pt>
                <c:pt idx="608">
                  <c:v>6.7632807085312425</c:v>
                </c:pt>
                <c:pt idx="609">
                  <c:v>6.7248787564445944</c:v>
                </c:pt>
                <c:pt idx="610">
                  <c:v>6.6859300579957441</c:v>
                </c:pt>
                <c:pt idx="611">
                  <c:v>6.6464571096793721</c:v>
                </c:pt>
                <c:pt idx="612">
                  <c:v>6.6064817202838446</c:v>
                </c:pt>
                <c:pt idx="613">
                  <c:v>6.566025045233193</c:v>
                </c:pt>
                <c:pt idx="614">
                  <c:v>6.525107618592946</c:v>
                </c:pt>
                <c:pt idx="615">
                  <c:v>6.4837493829085169</c:v>
                </c:pt>
                <c:pt idx="616">
                  <c:v>6.4419697170319985</c:v>
                </c:pt>
                <c:pt idx="617">
                  <c:v>6.3997874620819353</c:v>
                </c:pt>
                <c:pt idx="618">
                  <c:v>6.35722094566969</c:v>
                </c:pt>
                <c:pt idx="619">
                  <c:v>6.314288004516273</c:v>
                </c:pt>
                <c:pt idx="620">
                  <c:v>6.2710060055743329</c:v>
                </c:pt>
                <c:pt idx="621">
                  <c:v>6.2273918657616356</c:v>
                </c:pt>
                <c:pt idx="622">
                  <c:v>6.1834620704045431</c:v>
                </c:pt>
                <c:pt idx="623">
                  <c:v>6.1392326904828387</c:v>
                </c:pt>
                <c:pt idx="624">
                  <c:v>6.094719398760609</c:v>
                </c:pt>
                <c:pt idx="625">
                  <c:v>6.049937484881788</c:v>
                </c:pt>
                <c:pt idx="626">
                  <c:v>6.0049018695032963</c:v>
                </c:pt>
                <c:pt idx="627">
                  <c:v>5.9596271175334223</c:v>
                </c:pt>
                <c:pt idx="628">
                  <c:v>5.9141274505383219</c:v>
                </c:pt>
                <c:pt idx="629">
                  <c:v>5.8684167583750444</c:v>
                </c:pt>
                <c:pt idx="630">
                  <c:v>5.8225086101051957</c:v>
                </c:pt>
                <c:pt idx="631">
                  <c:v>5.7764162642397636</c:v>
                </c:pt>
                <c:pt idx="632">
                  <c:v>5.7301526783618142</c:v>
                </c:pt>
                <c:pt idx="633">
                  <c:v>5.683730518170675</c:v>
                </c:pt>
                <c:pt idx="634">
                  <c:v>5.6371621659880624</c:v>
                </c:pt>
                <c:pt idx="635">
                  <c:v>5.5904597287638094</c:v>
                </c:pt>
                <c:pt idx="636">
                  <c:v>5.543635045616246</c:v>
                </c:pt>
                <c:pt idx="637">
                  <c:v>5.4966996949398483</c:v>
                </c:pt>
                <c:pt idx="638">
                  <c:v>5.4496650011104277</c:v>
                </c:pt>
                <c:pt idx="639">
                  <c:v>5.402542040816205</c:v>
                </c:pt>
                <c:pt idx="640">
                  <c:v>5.3553416490410095</c:v>
                </c:pt>
                <c:pt idx="641">
                  <c:v>5.3080744247240936</c:v>
                </c:pt>
                <c:pt idx="642">
                  <c:v>5.2607507361194079</c:v>
                </c:pt>
                <c:pt idx="643">
                  <c:v>5.2133807258755072</c:v>
                </c:pt>
                <c:pt idx="644">
                  <c:v>5.1659743158559595</c:v>
                </c:pt>
                <c:pt idx="645">
                  <c:v>5.1185412117186342</c:v>
                </c:pt>
                <c:pt idx="646">
                  <c:v>5.0710909072710484</c:v>
                </c:pt>
                <c:pt idx="647">
                  <c:v>5.0236326886177656</c:v>
                </c:pt>
                <c:pt idx="648">
                  <c:v>4.9761756381147988</c:v>
                </c:pt>
                <c:pt idx="649">
                  <c:v>4.9287286381448103</c:v>
                </c:pt>
                <c:pt idx="650">
                  <c:v>4.8813003747261341</c:v>
                </c:pt>
                <c:pt idx="651">
                  <c:v>4.8338993409676059</c:v>
                </c:pt>
                <c:pt idx="652">
                  <c:v>4.7865338403804323</c:v>
                </c:pt>
                <c:pt idx="653">
                  <c:v>4.7392119900576031</c:v>
                </c:pt>
                <c:pt idx="654">
                  <c:v>4.6919417237304666</c:v>
                </c:pt>
                <c:pt idx="655">
                  <c:v>4.6447307947116521</c:v>
                </c:pt>
                <c:pt idx="656">
                  <c:v>4.5975867787326701</c:v>
                </c:pt>
                <c:pt idx="657">
                  <c:v>4.5505170766840726</c:v>
                </c:pt>
                <c:pt idx="658">
                  <c:v>4.5035289172654922</c:v>
                </c:pt>
                <c:pt idx="659">
                  <c:v>4.4566293595522692</c:v>
                </c:pt>
                <c:pt idx="660">
                  <c:v>4.4098252954850787</c:v>
                </c:pt>
                <c:pt idx="661">
                  <c:v>4.3631234522883116</c:v>
                </c:pt>
                <c:pt idx="662">
                  <c:v>4.3165303948227072</c:v>
                </c:pt>
                <c:pt idx="663">
                  <c:v>4.2700525278772883</c:v>
                </c:pt>
                <c:pt idx="664">
                  <c:v>4.2236960984052221</c:v>
                </c:pt>
                <c:pt idx="665">
                  <c:v>4.177467197708034</c:v>
                </c:pt>
                <c:pt idx="666">
                  <c:v>4.1313717635721341</c:v>
                </c:pt>
                <c:pt idx="667">
                  <c:v>4.0854155823613558</c:v>
                </c:pt>
                <c:pt idx="668">
                  <c:v>4.0396042910690584</c:v>
                </c:pt>
                <c:pt idx="669">
                  <c:v>3.9939433793328032</c:v>
                </c:pt>
                <c:pt idx="670">
                  <c:v>3.9484381914147049</c:v>
                </c:pt>
                <c:pt idx="671">
                  <c:v>3.9030939281500494</c:v>
                </c:pt>
                <c:pt idx="672">
                  <c:v>3.8579156488666984</c:v>
                </c:pt>
                <c:pt idx="673">
                  <c:v>3.8129082732775945</c:v>
                </c:pt>
                <c:pt idx="674">
                  <c:v>3.768076583348428</c:v>
                </c:pt>
                <c:pt idx="675">
                  <c:v>3.7234252251424227</c:v>
                </c:pt>
                <c:pt idx="676">
                  <c:v>3.6789587106439843</c:v>
                </c:pt>
                <c:pt idx="677">
                  <c:v>3.6346814195628285</c:v>
                </c:pt>
                <c:pt idx="678">
                  <c:v>3.5905976011200442</c:v>
                </c:pt>
                <c:pt idx="679">
                  <c:v>3.5467113758174493</c:v>
                </c:pt>
                <c:pt idx="680">
                  <c:v>3.5030267371913846</c:v>
                </c:pt>
                <c:pt idx="681">
                  <c:v>3.4595475535521478</c:v>
                </c:pt>
                <c:pt idx="682">
                  <c:v>3.4162775697099192</c:v>
                </c:pt>
                <c:pt idx="683">
                  <c:v>3.3732204086881579</c:v>
                </c:pt>
                <c:pt idx="684">
                  <c:v>3.3303795734252173</c:v>
                </c:pt>
                <c:pt idx="685">
                  <c:v>3.287758448464869</c:v>
                </c:pt>
                <c:pt idx="686">
                  <c:v>3.245360301636409</c:v>
                </c:pt>
                <c:pt idx="687">
                  <c:v>3.2031882857247771</c:v>
                </c:pt>
                <c:pt idx="688">
                  <c:v>3.1612454401313155</c:v>
                </c:pt>
                <c:pt idx="689">
                  <c:v>3.1195346925254341</c:v>
                </c:pt>
                <c:pt idx="690">
                  <c:v>3.0780588604876087</c:v>
                </c:pt>
                <c:pt idx="691">
                  <c:v>3.0368206531439803</c:v>
                </c:pt>
                <c:pt idx="692">
                  <c:v>2.9958226727927846</c:v>
                </c:pt>
                <c:pt idx="693">
                  <c:v>2.9550674165228328</c:v>
                </c:pt>
                <c:pt idx="694">
                  <c:v>2.9145572778241586</c:v>
                </c:pt>
                <c:pt idx="695">
                  <c:v>2.8742945481909494</c:v>
                </c:pt>
                <c:pt idx="696">
                  <c:v>2.834281418716861</c:v>
                </c:pt>
                <c:pt idx="697">
                  <c:v>2.7945199816826882</c:v>
                </c:pt>
                <c:pt idx="698">
                  <c:v>2.7550122321364885</c:v>
                </c:pt>
                <c:pt idx="699">
                  <c:v>2.7157600694660253</c:v>
                </c:pt>
                <c:pt idx="700">
                  <c:v>2.6767652989635833</c:v>
                </c:pt>
                <c:pt idx="701">
                  <c:v>2.6380296333830318</c:v>
                </c:pt>
                <c:pt idx="702">
                  <c:v>2.599554694489056</c:v>
                </c:pt>
                <c:pt idx="703">
                  <c:v>2.5613420145984396</c:v>
                </c:pt>
                <c:pt idx="704">
                  <c:v>2.5233930381132677</c:v>
                </c:pt>
                <c:pt idx="705">
                  <c:v>2.4857091230459618</c:v>
                </c:pt>
                <c:pt idx="706">
                  <c:v>2.4482915425358893</c:v>
                </c:pt>
                <c:pt idx="707">
                  <c:v>2.4111414863574581</c:v>
                </c:pt>
                <c:pt idx="708">
                  <c:v>2.4111046947552719</c:v>
                </c:pt>
                <c:pt idx="709">
                  <c:v>2.4110679034190357</c:v>
                </c:pt>
                <c:pt idx="710">
                  <c:v>2.4110311123487449</c:v>
                </c:pt>
                <c:pt idx="711">
                  <c:v>2.4109943215444067</c:v>
                </c:pt>
                <c:pt idx="712">
                  <c:v>2.4109575310060194</c:v>
                </c:pt>
                <c:pt idx="713">
                  <c:v>2.4109207407335891</c:v>
                </c:pt>
                <c:pt idx="714">
                  <c:v>2.4108839507271087</c:v>
                </c:pt>
                <c:pt idx="715">
                  <c:v>2.4108471609865845</c:v>
                </c:pt>
                <c:pt idx="716">
                  <c:v>2.4108103715120111</c:v>
                </c:pt>
                <c:pt idx="717">
                  <c:v>2.4107735823034</c:v>
                </c:pt>
                <c:pt idx="718">
                  <c:v>2.4107367933607415</c:v>
                </c:pt>
                <c:pt idx="719">
                  <c:v>2.4107000046840454</c:v>
                </c:pt>
                <c:pt idx="720">
                  <c:v>2.4106632162733046</c:v>
                </c:pt>
                <c:pt idx="721">
                  <c:v>2.4106264281285279</c:v>
                </c:pt>
                <c:pt idx="722">
                  <c:v>2.4105896402497118</c:v>
                </c:pt>
                <c:pt idx="723">
                  <c:v>2.4105528526368571</c:v>
                </c:pt>
                <c:pt idx="724">
                  <c:v>2.4105160652899684</c:v>
                </c:pt>
                <c:pt idx="725">
                  <c:v>2.4104792782090438</c:v>
                </c:pt>
                <c:pt idx="726">
                  <c:v>2.4104424913940887</c:v>
                </c:pt>
                <c:pt idx="727">
                  <c:v>2.4104057048450942</c:v>
                </c:pt>
                <c:pt idx="728">
                  <c:v>2.41036891856207</c:v>
                </c:pt>
                <c:pt idx="729">
                  <c:v>2.4103321325450171</c:v>
                </c:pt>
                <c:pt idx="730">
                  <c:v>2.4102953467939345</c:v>
                </c:pt>
                <c:pt idx="731">
                  <c:v>2.4102585613088188</c:v>
                </c:pt>
                <c:pt idx="732">
                  <c:v>2.4102217760896769</c:v>
                </c:pt>
                <c:pt idx="733">
                  <c:v>2.4101849911365081</c:v>
                </c:pt>
                <c:pt idx="734">
                  <c:v>2.4101482064493158</c:v>
                </c:pt>
                <c:pt idx="735">
                  <c:v>2.4101114220280957</c:v>
                </c:pt>
                <c:pt idx="736">
                  <c:v>2.4100746378728504</c:v>
                </c:pt>
                <c:pt idx="737">
                  <c:v>2.4100378539835869</c:v>
                </c:pt>
                <c:pt idx="738">
                  <c:v>2.4100010703602956</c:v>
                </c:pt>
                <c:pt idx="739">
                  <c:v>2.4099642870029907</c:v>
                </c:pt>
                <c:pt idx="740">
                  <c:v>2.4099275039116632</c:v>
                </c:pt>
                <c:pt idx="741">
                  <c:v>2.409890721086315</c:v>
                </c:pt>
                <c:pt idx="742">
                  <c:v>2.409853938526954</c:v>
                </c:pt>
                <c:pt idx="743">
                  <c:v>2.4098171562335713</c:v>
                </c:pt>
                <c:pt idx="744">
                  <c:v>2.4097803742061767</c:v>
                </c:pt>
                <c:pt idx="745">
                  <c:v>2.409743592444765</c:v>
                </c:pt>
                <c:pt idx="746">
                  <c:v>2.409706810949344</c:v>
                </c:pt>
                <c:pt idx="747">
                  <c:v>2.4096700297199041</c:v>
                </c:pt>
                <c:pt idx="748">
                  <c:v>2.4096332487564531</c:v>
                </c:pt>
                <c:pt idx="749">
                  <c:v>2.4095964680589983</c:v>
                </c:pt>
                <c:pt idx="750">
                  <c:v>2.4095596876275298</c:v>
                </c:pt>
                <c:pt idx="751">
                  <c:v>2.4095229074620503</c:v>
                </c:pt>
                <c:pt idx="752">
                  <c:v>2.4094861275625679</c:v>
                </c:pt>
                <c:pt idx="753">
                  <c:v>2.4094493479290771</c:v>
                </c:pt>
                <c:pt idx="754">
                  <c:v>2.4094125685615841</c:v>
                </c:pt>
                <c:pt idx="755">
                  <c:v>2.4093757894600847</c:v>
                </c:pt>
                <c:pt idx="756">
                  <c:v>2.4093390106245804</c:v>
                </c:pt>
                <c:pt idx="757">
                  <c:v>2.4093022320550777</c:v>
                </c:pt>
                <c:pt idx="758">
                  <c:v>2.4092654537515727</c:v>
                </c:pt>
                <c:pt idx="759">
                  <c:v>2.4092286757140666</c:v>
                </c:pt>
                <c:pt idx="760">
                  <c:v>2.4091918979425611</c:v>
                </c:pt>
                <c:pt idx="761">
                  <c:v>2.4091551204370596</c:v>
                </c:pt>
                <c:pt idx="762">
                  <c:v>2.4091183431975614</c:v>
                </c:pt>
                <c:pt idx="763">
                  <c:v>2.4090815662240663</c:v>
                </c:pt>
                <c:pt idx="764">
                  <c:v>2.4090447895165763</c:v>
                </c:pt>
                <c:pt idx="765">
                  <c:v>2.4090080130750877</c:v>
                </c:pt>
                <c:pt idx="766">
                  <c:v>2.4089712368996121</c:v>
                </c:pt>
                <c:pt idx="767">
                  <c:v>2.4089344609901397</c:v>
                </c:pt>
                <c:pt idx="768">
                  <c:v>2.408897685346683</c:v>
                </c:pt>
                <c:pt idx="769">
                  <c:v>2.4088609099692313</c:v>
                </c:pt>
                <c:pt idx="770">
                  <c:v>2.4088241348577917</c:v>
                </c:pt>
                <c:pt idx="771">
                  <c:v>2.408787360012365</c:v>
                </c:pt>
                <c:pt idx="772">
                  <c:v>2.4087505854329549</c:v>
                </c:pt>
                <c:pt idx="773">
                  <c:v>2.4087138111195516</c:v>
                </c:pt>
                <c:pt idx="774">
                  <c:v>2.4086770370721675</c:v>
                </c:pt>
                <c:pt idx="775">
                  <c:v>2.4086402632908017</c:v>
                </c:pt>
                <c:pt idx="776">
                  <c:v>2.4086034897754551</c:v>
                </c:pt>
                <c:pt idx="777">
                  <c:v>2.4085667165261233</c:v>
                </c:pt>
                <c:pt idx="778">
                  <c:v>2.4085299435428089</c:v>
                </c:pt>
                <c:pt idx="779">
                  <c:v>2.4084931708255191</c:v>
                </c:pt>
                <c:pt idx="780">
                  <c:v>2.4084563983742493</c:v>
                </c:pt>
                <c:pt idx="781">
                  <c:v>2.4084196261890041</c:v>
                </c:pt>
                <c:pt idx="782">
                  <c:v>2.4083828542697807</c:v>
                </c:pt>
                <c:pt idx="783">
                  <c:v>2.4083460826165819</c:v>
                </c:pt>
                <c:pt idx="784">
                  <c:v>2.4083093112294076</c:v>
                </c:pt>
                <c:pt idx="785">
                  <c:v>2.4082725401082588</c:v>
                </c:pt>
                <c:pt idx="786">
                  <c:v>2.4082357692531415</c:v>
                </c:pt>
                <c:pt idx="787">
                  <c:v>2.4081989986640533</c:v>
                </c:pt>
                <c:pt idx="788">
                  <c:v>2.4081622283409905</c:v>
                </c:pt>
                <c:pt idx="789">
                  <c:v>2.4081254582839611</c:v>
                </c:pt>
                <c:pt idx="790">
                  <c:v>2.4080886884929651</c:v>
                </c:pt>
                <c:pt idx="791">
                  <c:v>2.4080519189679972</c:v>
                </c:pt>
                <c:pt idx="792">
                  <c:v>2.408015149709068</c:v>
                </c:pt>
                <c:pt idx="793">
                  <c:v>2.4079783807161705</c:v>
                </c:pt>
                <c:pt idx="794">
                  <c:v>2.4079416119893118</c:v>
                </c:pt>
                <c:pt idx="795">
                  <c:v>2.4079048435284873</c:v>
                </c:pt>
                <c:pt idx="796">
                  <c:v>2.4078680753337034</c:v>
                </c:pt>
                <c:pt idx="797">
                  <c:v>2.4078313074049573</c:v>
                </c:pt>
                <c:pt idx="798">
                  <c:v>2.4077945397422509</c:v>
                </c:pt>
                <c:pt idx="799">
                  <c:v>2.407757772345585</c:v>
                </c:pt>
                <c:pt idx="800">
                  <c:v>2.4077210052149631</c:v>
                </c:pt>
                <c:pt idx="801">
                  <c:v>2.4076842383503827</c:v>
                </c:pt>
                <c:pt idx="802">
                  <c:v>2.4076474717518463</c:v>
                </c:pt>
                <c:pt idx="803">
                  <c:v>2.4076107054193558</c:v>
                </c:pt>
                <c:pt idx="804">
                  <c:v>2.4075739393529121</c:v>
                </c:pt>
                <c:pt idx="805">
                  <c:v>2.4075371735525168</c:v>
                </c:pt>
                <c:pt idx="806">
                  <c:v>2.4075004080181648</c:v>
                </c:pt>
                <c:pt idx="807">
                  <c:v>2.4074636427498666</c:v>
                </c:pt>
                <c:pt idx="808">
                  <c:v>2.4074268777476213</c:v>
                </c:pt>
                <c:pt idx="809">
                  <c:v>2.4073901130114219</c:v>
                </c:pt>
                <c:pt idx="810">
                  <c:v>2.4073533485412772</c:v>
                </c:pt>
                <c:pt idx="811">
                  <c:v>2.4073165843371829</c:v>
                </c:pt>
                <c:pt idx="812">
                  <c:v>2.4072798203991477</c:v>
                </c:pt>
                <c:pt idx="813">
                  <c:v>2.4072430567271601</c:v>
                </c:pt>
                <c:pt idx="814">
                  <c:v>2.407206293321237</c:v>
                </c:pt>
                <c:pt idx="815">
                  <c:v>2.4071695301813723</c:v>
                </c:pt>
                <c:pt idx="816">
                  <c:v>2.4071327673075622</c:v>
                </c:pt>
                <c:pt idx="817">
                  <c:v>2.4070960046998149</c:v>
                </c:pt>
                <c:pt idx="818">
                  <c:v>2.4070592423581259</c:v>
                </c:pt>
                <c:pt idx="819">
                  <c:v>2.4070224802824933</c:v>
                </c:pt>
                <c:pt idx="820">
                  <c:v>2.4069857184729306</c:v>
                </c:pt>
                <c:pt idx="821">
                  <c:v>2.406948956929428</c:v>
                </c:pt>
                <c:pt idx="822">
                  <c:v>2.4069121956519952</c:v>
                </c:pt>
                <c:pt idx="823">
                  <c:v>2.4068754346406225</c:v>
                </c:pt>
                <c:pt idx="824">
                  <c:v>2.4068386738953169</c:v>
                </c:pt>
                <c:pt idx="825">
                  <c:v>2.4068019134160812</c:v>
                </c:pt>
                <c:pt idx="826">
                  <c:v>2.4067651532029144</c:v>
                </c:pt>
                <c:pt idx="827">
                  <c:v>2.4067283932558148</c:v>
                </c:pt>
                <c:pt idx="828">
                  <c:v>2.4066916335747912</c:v>
                </c:pt>
                <c:pt idx="829">
                  <c:v>2.4066548741598339</c:v>
                </c:pt>
                <c:pt idx="830">
                  <c:v>2.4066181150109553</c:v>
                </c:pt>
                <c:pt idx="831">
                  <c:v>2.4065813561281439</c:v>
                </c:pt>
                <c:pt idx="832">
                  <c:v>2.4065445975114121</c:v>
                </c:pt>
                <c:pt idx="833">
                  <c:v>2.4065078391607555</c:v>
                </c:pt>
                <c:pt idx="834">
                  <c:v>2.4064710810761731</c:v>
                </c:pt>
                <c:pt idx="835">
                  <c:v>2.4064343232576713</c:v>
                </c:pt>
                <c:pt idx="836">
                  <c:v>2.4063975657052525</c:v>
                </c:pt>
                <c:pt idx="837">
                  <c:v>2.4063608084189099</c:v>
                </c:pt>
                <c:pt idx="838">
                  <c:v>2.4063240513986459</c:v>
                </c:pt>
                <c:pt idx="839">
                  <c:v>2.406287294644466</c:v>
                </c:pt>
                <c:pt idx="840">
                  <c:v>2.4062505381563692</c:v>
                </c:pt>
                <c:pt idx="841">
                  <c:v>2.4062137819343574</c:v>
                </c:pt>
                <c:pt idx="842">
                  <c:v>2.4061770259784288</c:v>
                </c:pt>
                <c:pt idx="843">
                  <c:v>2.4061402702885877</c:v>
                </c:pt>
                <c:pt idx="844">
                  <c:v>2.4061035148648315</c:v>
                </c:pt>
                <c:pt idx="845">
                  <c:v>2.4060667597071683</c:v>
                </c:pt>
                <c:pt idx="846">
                  <c:v>2.40603000481559</c:v>
                </c:pt>
                <c:pt idx="847">
                  <c:v>2.4059932501901047</c:v>
                </c:pt>
                <c:pt idx="848">
                  <c:v>2.405956495830714</c:v>
                </c:pt>
                <c:pt idx="849">
                  <c:v>2.4059197417374092</c:v>
                </c:pt>
                <c:pt idx="850">
                  <c:v>2.4058829879101999</c:v>
                </c:pt>
                <c:pt idx="851">
                  <c:v>2.4058462343490872</c:v>
                </c:pt>
                <c:pt idx="852">
                  <c:v>2.4058094810540673</c:v>
                </c:pt>
                <c:pt idx="853">
                  <c:v>2.4057727280251457</c:v>
                </c:pt>
                <c:pt idx="854">
                  <c:v>2.4057359752623215</c:v>
                </c:pt>
                <c:pt idx="855">
                  <c:v>2.4056992227655938</c:v>
                </c:pt>
                <c:pt idx="856">
                  <c:v>2.4056624705349634</c:v>
                </c:pt>
                <c:pt idx="857">
                  <c:v>2.4056257185704384</c:v>
                </c:pt>
                <c:pt idx="858">
                  <c:v>2.405588966872017</c:v>
                </c:pt>
                <c:pt idx="859">
                  <c:v>2.4055522154396947</c:v>
                </c:pt>
                <c:pt idx="860">
                  <c:v>2.4055154642734777</c:v>
                </c:pt>
                <c:pt idx="861">
                  <c:v>2.4054787133733635</c:v>
                </c:pt>
                <c:pt idx="862">
                  <c:v>2.4054419627393537</c:v>
                </c:pt>
                <c:pt idx="863">
                  <c:v>2.4054052123714484</c:v>
                </c:pt>
                <c:pt idx="864">
                  <c:v>2.4053684622696556</c:v>
                </c:pt>
                <c:pt idx="865">
                  <c:v>2.4053317124339717</c:v>
                </c:pt>
                <c:pt idx="866">
                  <c:v>2.4052949628643994</c:v>
                </c:pt>
                <c:pt idx="867">
                  <c:v>2.4052582135609342</c:v>
                </c:pt>
                <c:pt idx="868">
                  <c:v>2.4052214645235814</c:v>
                </c:pt>
                <c:pt idx="869">
                  <c:v>2.4051847157523465</c:v>
                </c:pt>
                <c:pt idx="870">
                  <c:v>2.4051479672472169</c:v>
                </c:pt>
                <c:pt idx="871">
                  <c:v>2.405111219008206</c:v>
                </c:pt>
                <c:pt idx="872">
                  <c:v>2.4050744710353094</c:v>
                </c:pt>
                <c:pt idx="873">
                  <c:v>2.4050377233285296</c:v>
                </c:pt>
                <c:pt idx="874">
                  <c:v>2.4050009758878703</c:v>
                </c:pt>
                <c:pt idx="875">
                  <c:v>2.4049642287133306</c:v>
                </c:pt>
                <c:pt idx="876">
                  <c:v>2.4049274818049096</c:v>
                </c:pt>
                <c:pt idx="877">
                  <c:v>2.4048907351626099</c:v>
                </c:pt>
                <c:pt idx="878">
                  <c:v>2.4048539887864298</c:v>
                </c:pt>
                <c:pt idx="879">
                  <c:v>2.4048172426763728</c:v>
                </c:pt>
                <c:pt idx="880">
                  <c:v>2.4047804968324415</c:v>
                </c:pt>
                <c:pt idx="881">
                  <c:v>2.4047437512546352</c:v>
                </c:pt>
                <c:pt idx="882">
                  <c:v>2.4047070059429565</c:v>
                </c:pt>
                <c:pt idx="883">
                  <c:v>2.4046702608974053</c:v>
                </c:pt>
                <c:pt idx="884">
                  <c:v>2.4046335161179808</c:v>
                </c:pt>
                <c:pt idx="885">
                  <c:v>2.404596771604683</c:v>
                </c:pt>
                <c:pt idx="886">
                  <c:v>2.4045600273575181</c:v>
                </c:pt>
                <c:pt idx="887">
                  <c:v>2.4045232833764807</c:v>
                </c:pt>
                <c:pt idx="888">
                  <c:v>2.4044865396615824</c:v>
                </c:pt>
                <c:pt idx="889">
                  <c:v>2.4044497962128117</c:v>
                </c:pt>
                <c:pt idx="890">
                  <c:v>2.4044130530301793</c:v>
                </c:pt>
                <c:pt idx="891">
                  <c:v>2.4043763101136779</c:v>
                </c:pt>
                <c:pt idx="892">
                  <c:v>2.4043395674633157</c:v>
                </c:pt>
                <c:pt idx="893">
                  <c:v>2.4043028250790925</c:v>
                </c:pt>
                <c:pt idx="894">
                  <c:v>2.4042660829610032</c:v>
                </c:pt>
                <c:pt idx="895">
                  <c:v>2.4042293411090538</c:v>
                </c:pt>
                <c:pt idx="896">
                  <c:v>2.4041925995232463</c:v>
                </c:pt>
                <c:pt idx="897">
                  <c:v>2.4041558582035796</c:v>
                </c:pt>
                <c:pt idx="898">
                  <c:v>2.40411911715006</c:v>
                </c:pt>
                <c:pt idx="899">
                  <c:v>2.4040823763626786</c:v>
                </c:pt>
                <c:pt idx="900">
                  <c:v>2.4040456358414417</c:v>
                </c:pt>
                <c:pt idx="901">
                  <c:v>2.4040088955863519</c:v>
                </c:pt>
                <c:pt idx="902">
                  <c:v>2.4039721555974074</c:v>
                </c:pt>
                <c:pt idx="903">
                  <c:v>2.4039354158746145</c:v>
                </c:pt>
                <c:pt idx="904">
                  <c:v>2.403898676417966</c:v>
                </c:pt>
                <c:pt idx="905">
                  <c:v>2.4038619372274681</c:v>
                </c:pt>
                <c:pt idx="906">
                  <c:v>2.4038251983031209</c:v>
                </c:pt>
                <c:pt idx="907">
                  <c:v>2.4037884596449262</c:v>
                </c:pt>
                <c:pt idx="908">
                  <c:v>2.4037517212528794</c:v>
                </c:pt>
                <c:pt idx="909">
                  <c:v>2.4037149831269948</c:v>
                </c:pt>
                <c:pt idx="910">
                  <c:v>2.4036782452672565</c:v>
                </c:pt>
                <c:pt idx="911">
                  <c:v>2.4036415076736803</c:v>
                </c:pt>
                <c:pt idx="912">
                  <c:v>2.4036047703462522</c:v>
                </c:pt>
                <c:pt idx="913">
                  <c:v>2.4035680332849889</c:v>
                </c:pt>
                <c:pt idx="914">
                  <c:v>2.4035312964898843</c:v>
                </c:pt>
                <c:pt idx="915">
                  <c:v>2.4034945599609401</c:v>
                </c:pt>
                <c:pt idx="916">
                  <c:v>2.403457823698151</c:v>
                </c:pt>
                <c:pt idx="917">
                  <c:v>2.4034210877015321</c:v>
                </c:pt>
                <c:pt idx="918">
                  <c:v>2.4033843519710683</c:v>
                </c:pt>
                <c:pt idx="919">
                  <c:v>2.4033476165067693</c:v>
                </c:pt>
                <c:pt idx="920">
                  <c:v>2.4033108813086388</c:v>
                </c:pt>
                <c:pt idx="921">
                  <c:v>2.4032741463766749</c:v>
                </c:pt>
                <c:pt idx="922">
                  <c:v>2.4032374117108759</c:v>
                </c:pt>
                <c:pt idx="923">
                  <c:v>2.4032006773112471</c:v>
                </c:pt>
                <c:pt idx="924">
                  <c:v>2.4031639431777823</c:v>
                </c:pt>
                <c:pt idx="925">
                  <c:v>2.4031272093104885</c:v>
                </c:pt>
                <c:pt idx="926">
                  <c:v>2.4030904757093676</c:v>
                </c:pt>
                <c:pt idx="927">
                  <c:v>2.4030537423744205</c:v>
                </c:pt>
                <c:pt idx="928">
                  <c:v>2.4030170093056427</c:v>
                </c:pt>
                <c:pt idx="929">
                  <c:v>2.4029802765030386</c:v>
                </c:pt>
                <c:pt idx="930">
                  <c:v>2.4029435439666127</c:v>
                </c:pt>
                <c:pt idx="931">
                  <c:v>2.4029068116963632</c:v>
                </c:pt>
                <c:pt idx="932">
                  <c:v>2.4028700796922893</c:v>
                </c:pt>
                <c:pt idx="933">
                  <c:v>2.4028333479543909</c:v>
                </c:pt>
                <c:pt idx="934">
                  <c:v>2.402796616482676</c:v>
                </c:pt>
                <c:pt idx="935">
                  <c:v>2.4027598852771401</c:v>
                </c:pt>
                <c:pt idx="936">
                  <c:v>2.4027231543377843</c:v>
                </c:pt>
                <c:pt idx="937">
                  <c:v>2.4026864236646084</c:v>
                </c:pt>
                <c:pt idx="938">
                  <c:v>2.4026496932576187</c:v>
                </c:pt>
                <c:pt idx="939">
                  <c:v>2.4026129631168125</c:v>
                </c:pt>
                <c:pt idx="940">
                  <c:v>2.4025762332421943</c:v>
                </c:pt>
                <c:pt idx="941">
                  <c:v>2.4025395036337542</c:v>
                </c:pt>
                <c:pt idx="942">
                  <c:v>2.4025027742915102</c:v>
                </c:pt>
                <c:pt idx="943">
                  <c:v>2.4024660452154523</c:v>
                </c:pt>
                <c:pt idx="944">
                  <c:v>2.4024293164055806</c:v>
                </c:pt>
                <c:pt idx="945">
                  <c:v>2.4023925878619021</c:v>
                </c:pt>
                <c:pt idx="946">
                  <c:v>2.4023558595844143</c:v>
                </c:pt>
                <c:pt idx="947">
                  <c:v>2.4023191315731172</c:v>
                </c:pt>
                <c:pt idx="948">
                  <c:v>2.4022824038280133</c:v>
                </c:pt>
                <c:pt idx="949">
                  <c:v>2.4022456763491054</c:v>
                </c:pt>
                <c:pt idx="950">
                  <c:v>2.4022089491363925</c:v>
                </c:pt>
                <c:pt idx="951">
                  <c:v>2.4021722221898747</c:v>
                </c:pt>
                <c:pt idx="952">
                  <c:v>2.4021354955095573</c:v>
                </c:pt>
                <c:pt idx="953">
                  <c:v>2.4020987690954376</c:v>
                </c:pt>
                <c:pt idx="954">
                  <c:v>2.4020620429475157</c:v>
                </c:pt>
                <c:pt idx="955">
                  <c:v>2.4020253170657941</c:v>
                </c:pt>
                <c:pt idx="956">
                  <c:v>2.4019885914502748</c:v>
                </c:pt>
                <c:pt idx="957">
                  <c:v>2.4019518661009611</c:v>
                </c:pt>
                <c:pt idx="958">
                  <c:v>2.4019151410178488</c:v>
                </c:pt>
                <c:pt idx="959">
                  <c:v>2.4018784162009403</c:v>
                </c:pt>
                <c:pt idx="960">
                  <c:v>2.401841691650235</c:v>
                </c:pt>
                <c:pt idx="961">
                  <c:v>2.4018049673657362</c:v>
                </c:pt>
                <c:pt idx="962">
                  <c:v>2.4017682433474485</c:v>
                </c:pt>
                <c:pt idx="963">
                  <c:v>2.4017315195953675</c:v>
                </c:pt>
                <c:pt idx="964">
                  <c:v>2.4016947961094957</c:v>
                </c:pt>
                <c:pt idx="965">
                  <c:v>2.4016580728898376</c:v>
                </c:pt>
                <c:pt idx="966">
                  <c:v>2.401621349936387</c:v>
                </c:pt>
                <c:pt idx="967">
                  <c:v>2.401584627249151</c:v>
                </c:pt>
                <c:pt idx="968">
                  <c:v>2.4015479048281279</c:v>
                </c:pt>
                <c:pt idx="969">
                  <c:v>2.4015111826733255</c:v>
                </c:pt>
                <c:pt idx="970">
                  <c:v>2.401474460784728</c:v>
                </c:pt>
                <c:pt idx="971">
                  <c:v>2.4014377391623514</c:v>
                </c:pt>
                <c:pt idx="972">
                  <c:v>2.4014010178061946</c:v>
                </c:pt>
                <c:pt idx="973">
                  <c:v>2.4013642967162543</c:v>
                </c:pt>
                <c:pt idx="974">
                  <c:v>2.4013275758925383</c:v>
                </c:pt>
                <c:pt idx="975">
                  <c:v>2.4012908553350387</c:v>
                </c:pt>
                <c:pt idx="976">
                  <c:v>2.4012541350437573</c:v>
                </c:pt>
                <c:pt idx="977">
                  <c:v>2.4012174150187064</c:v>
                </c:pt>
                <c:pt idx="978">
                  <c:v>2.4011806952598755</c:v>
                </c:pt>
                <c:pt idx="979">
                  <c:v>2.4011439757672717</c:v>
                </c:pt>
                <c:pt idx="980">
                  <c:v>2.4011072565408913</c:v>
                </c:pt>
                <c:pt idx="981">
                  <c:v>2.4010705375807362</c:v>
                </c:pt>
                <c:pt idx="982">
                  <c:v>2.4010338188868134</c:v>
                </c:pt>
                <c:pt idx="983">
                  <c:v>2.4009971004591142</c:v>
                </c:pt>
                <c:pt idx="984">
                  <c:v>2.4009603822976491</c:v>
                </c:pt>
                <c:pt idx="985">
                  <c:v>2.4009236644024154</c:v>
                </c:pt>
                <c:pt idx="986">
                  <c:v>2.4008869467734106</c:v>
                </c:pt>
                <c:pt idx="987">
                  <c:v>2.4008502294106417</c:v>
                </c:pt>
                <c:pt idx="988">
                  <c:v>2.4008135123141026</c:v>
                </c:pt>
                <c:pt idx="989">
                  <c:v>2.400776795483802</c:v>
                </c:pt>
                <c:pt idx="990">
                  <c:v>2.4007400789197337</c:v>
                </c:pt>
                <c:pt idx="991">
                  <c:v>2.4007033626219041</c:v>
                </c:pt>
                <c:pt idx="992">
                  <c:v>2.4006666465903166</c:v>
                </c:pt>
                <c:pt idx="993">
                  <c:v>2.4006299308249623</c:v>
                </c:pt>
                <c:pt idx="994">
                  <c:v>2.4005932153258493</c:v>
                </c:pt>
                <c:pt idx="995">
                  <c:v>2.4005565000929767</c:v>
                </c:pt>
                <c:pt idx="996">
                  <c:v>2.400519785126348</c:v>
                </c:pt>
                <c:pt idx="997">
                  <c:v>2.4004830704259623</c:v>
                </c:pt>
                <c:pt idx="998">
                  <c:v>2.4004463559918205</c:v>
                </c:pt>
                <c:pt idx="999">
                  <c:v>2.4004096418239236</c:v>
                </c:pt>
                <c:pt idx="1000">
                  <c:v>2.4003729279222732</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Calculs!$AH$4:$AH$1004</c:f>
              <c:numCache>
                <c:formatCode>0.00</c:formatCode>
                <c:ptCount val="1001"/>
                <c:pt idx="0">
                  <c:v>0</c:v>
                </c:pt>
                <c:pt idx="1">
                  <c:v>9.7515145436681596</c:v>
                </c:pt>
                <c:pt idx="2">
                  <c:v>29.258839264921967</c:v>
                </c:pt>
                <c:pt idx="3">
                  <c:v>48.776652359181298</c:v>
                </c:pt>
                <c:pt idx="4">
                  <c:v>68.310597605707201</c:v>
                </c:pt>
                <c:pt idx="5">
                  <c:v>87.866235955156213</c:v>
                </c:pt>
                <c:pt idx="6">
                  <c:v>97.560501410050279</c:v>
                </c:pt>
                <c:pt idx="7">
                  <c:v>97.375327593128858</c:v>
                </c:pt>
                <c:pt idx="8">
                  <c:v>97.189197086975511</c:v>
                </c:pt>
                <c:pt idx="9">
                  <c:v>97.002113410031015</c:v>
                </c:pt>
                <c:pt idx="10">
                  <c:v>96.81408011745178</c:v>
                </c:pt>
                <c:pt idx="11">
                  <c:v>96.625100800818714</c:v>
                </c:pt>
                <c:pt idx="12">
                  <c:v>96.435179087842741</c:v>
                </c:pt>
                <c:pt idx="13">
                  <c:v>96.244318642067199</c:v>
                </c:pt>
                <c:pt idx="14">
                  <c:v>96.052523162566956</c:v>
                </c:pt>
                <c:pt idx="15">
                  <c:v>95.859796383644508</c:v>
                </c:pt>
                <c:pt idx="16">
                  <c:v>95.666142074522909</c:v>
                </c:pt>
                <c:pt idx="17">
                  <c:v>95.471564039035741</c:v>
                </c:pt>
                <c:pt idx="18">
                  <c:v>95.276066115314038</c:v>
                </c:pt>
                <c:pt idx="19">
                  <c:v>95.079652175470287</c:v>
                </c:pt>
                <c:pt idx="20">
                  <c:v>94.882326125279562</c:v>
                </c:pt>
                <c:pt idx="21">
                  <c:v>94.684091903857791</c:v>
                </c:pt>
                <c:pt idx="22">
                  <c:v>94.484953483337137</c:v>
                </c:pt>
                <c:pt idx="23">
                  <c:v>94.284914868538863</c:v>
                </c:pt>
                <c:pt idx="24">
                  <c:v>94.083980096643131</c:v>
                </c:pt>
                <c:pt idx="25">
                  <c:v>93.882153236856524</c:v>
                </c:pt>
                <c:pt idx="26">
                  <c:v>93.679438390076712</c:v>
                </c:pt>
                <c:pt idx="27">
                  <c:v>93.475839688554615</c:v>
                </c:pt>
                <c:pt idx="28">
                  <c:v>93.271361295554101</c:v>
                </c:pt>
                <c:pt idx="29">
                  <c:v>93.066007405009216</c:v>
                </c:pt>
                <c:pt idx="30">
                  <c:v>92.859782241178976</c:v>
                </c:pt>
                <c:pt idx="31">
                  <c:v>92.652690058299797</c:v>
                </c:pt>
                <c:pt idx="32">
                  <c:v>92.444735140235665</c:v>
                </c:pt>
                <c:pt idx="33">
                  <c:v>92.235921800125979</c:v>
                </c:pt>
                <c:pt idx="34">
                  <c:v>92.026254380031304</c:v>
                </c:pt>
                <c:pt idx="35">
                  <c:v>91.815737250576845</c:v>
                </c:pt>
                <c:pt idx="36">
                  <c:v>91.604374686708468</c:v>
                </c:pt>
                <c:pt idx="37">
                  <c:v>91.392170970747642</c:v>
                </c:pt>
                <c:pt idx="38">
                  <c:v>91.179130539710201</c:v>
                </c:pt>
                <c:pt idx="39">
                  <c:v>90.965257858156264</c:v>
                </c:pt>
                <c:pt idx="40">
                  <c:v>90.750557417805553</c:v>
                </c:pt>
                <c:pt idx="41">
                  <c:v>90.535033737151252</c:v>
                </c:pt>
                <c:pt idx="42">
                  <c:v>90.318691361073519</c:v>
                </c:pt>
                <c:pt idx="43">
                  <c:v>90.101534860452574</c:v>
                </c:pt>
                <c:pt idx="44">
                  <c:v>89.88356883178102</c:v>
                </c:pt>
                <c:pt idx="45">
                  <c:v>89.664797896775781</c:v>
                </c:pt>
                <c:pt idx="46">
                  <c:v>89.445226701989228</c:v>
                </c:pt>
                <c:pt idx="47">
                  <c:v>89.22485991841971</c:v>
                </c:pt>
                <c:pt idx="48">
                  <c:v>89.003702241121388</c:v>
                </c:pt>
                <c:pt idx="49">
                  <c:v>88.781758388813302</c:v>
                </c:pt>
                <c:pt idx="50">
                  <c:v>88.559033103487735</c:v>
                </c:pt>
                <c:pt idx="51">
                  <c:v>88.387560826462376</c:v>
                </c:pt>
                <c:pt idx="52">
                  <c:v>88.267420356074041</c:v>
                </c:pt>
                <c:pt idx="53">
                  <c:v>88.14661271882008</c:v>
                </c:pt>
                <c:pt idx="54">
                  <c:v>88.025140124619554</c:v>
                </c:pt>
                <c:pt idx="55">
                  <c:v>87.90300480572958</c:v>
                </c:pt>
                <c:pt idx="56">
                  <c:v>87.780209016585928</c:v>
                </c:pt>
                <c:pt idx="57">
                  <c:v>87.656755033641886</c:v>
                </c:pt>
                <c:pt idx="58">
                  <c:v>87.532645155206211</c:v>
                </c:pt>
                <c:pt idx="59">
                  <c:v>87.407881701279393</c:v>
                </c:pt>
                <c:pt idx="60">
                  <c:v>87.282467013388938</c:v>
                </c:pt>
                <c:pt idx="61">
                  <c:v>87.156403454423057</c:v>
                </c:pt>
                <c:pt idx="62">
                  <c:v>87.029693408463316</c:v>
                </c:pt>
                <c:pt idx="63">
                  <c:v>86.90233928061582</c:v>
                </c:pt>
                <c:pt idx="64">
                  <c:v>86.774343496841098</c:v>
                </c:pt>
                <c:pt idx="65">
                  <c:v>86.645708503782956</c:v>
                </c:pt>
                <c:pt idx="66">
                  <c:v>86.516436768595582</c:v>
                </c:pt>
                <c:pt idx="67">
                  <c:v>86.386530778770009</c:v>
                </c:pt>
                <c:pt idx="68">
                  <c:v>86.255993041958732</c:v>
                </c:pt>
                <c:pt idx="69">
                  <c:v>86.12482608579954</c:v>
                </c:pt>
                <c:pt idx="70">
                  <c:v>85.993032457737883</c:v>
                </c:pt>
                <c:pt idx="71">
                  <c:v>85.860614724848077</c:v>
                </c:pt>
                <c:pt idx="72">
                  <c:v>85.727575473653459</c:v>
                </c:pt>
                <c:pt idx="73">
                  <c:v>85.593917309945013</c:v>
                </c:pt>
                <c:pt idx="74">
                  <c:v>85.459642858599338</c:v>
                </c:pt>
                <c:pt idx="75">
                  <c:v>85.324754763394964</c:v>
                </c:pt>
                <c:pt idx="76">
                  <c:v>85.189255686827977</c:v>
                </c:pt>
                <c:pt idx="77">
                  <c:v>85.053148309926144</c:v>
                </c:pt>
                <c:pt idx="78">
                  <c:v>84.916435332062306</c:v>
                </c:pt>
                <c:pt idx="79">
                  <c:v>84.779119470766346</c:v>
                </c:pt>
                <c:pt idx="80">
                  <c:v>84.641203461536421</c:v>
                </c:pt>
                <c:pt idx="81">
                  <c:v>84.502690057648948</c:v>
                </c:pt>
                <c:pt idx="82">
                  <c:v>84.363582029967645</c:v>
                </c:pt>
                <c:pt idx="83">
                  <c:v>84.223882166751608</c:v>
                </c:pt>
                <c:pt idx="84">
                  <c:v>84.083593273462213</c:v>
                </c:pt>
                <c:pt idx="85">
                  <c:v>83.942718172569514</c:v>
                </c:pt>
                <c:pt idx="86">
                  <c:v>83.80125970335709</c:v>
                </c:pt>
                <c:pt idx="87">
                  <c:v>83.659220721726513</c:v>
                </c:pt>
                <c:pt idx="88">
                  <c:v>83.516604100000535</c:v>
                </c:pt>
                <c:pt idx="89">
                  <c:v>83.373412726725718</c:v>
                </c:pt>
                <c:pt idx="90">
                  <c:v>83.229649506473962</c:v>
                </c:pt>
                <c:pt idx="91">
                  <c:v>83.085317359643341</c:v>
                </c:pt>
                <c:pt idx="92">
                  <c:v>82.940419222258072</c:v>
                </c:pt>
                <c:pt idx="93">
                  <c:v>82.794958045767657</c:v>
                </c:pt>
                <c:pt idx="94">
                  <c:v>82.648936796845476</c:v>
                </c:pt>
                <c:pt idx="95">
                  <c:v>82.502358457186304</c:v>
                </c:pt>
                <c:pt idx="96">
                  <c:v>82.355226023303345</c:v>
                </c:pt>
                <c:pt idx="97">
                  <c:v>82.207542506324529</c:v>
                </c:pt>
                <c:pt idx="98">
                  <c:v>82.059310931788076</c:v>
                </c:pt>
                <c:pt idx="99">
                  <c:v>81.910534339437419</c:v>
                </c:pt>
                <c:pt idx="100">
                  <c:v>81.761215783015544</c:v>
                </c:pt>
                <c:pt idx="101">
                  <c:v>81.587374024062044</c:v>
                </c:pt>
                <c:pt idx="102">
                  <c:v>81.388988852467463</c:v>
                </c:pt>
                <c:pt idx="103">
                  <c:v>81.190045376665978</c:v>
                </c:pt>
                <c:pt idx="104">
                  <c:v>80.990547850343049</c:v>
                </c:pt>
                <c:pt idx="105">
                  <c:v>80.790500537720106</c:v>
                </c:pt>
                <c:pt idx="106">
                  <c:v>80.58990771325432</c:v>
                </c:pt>
                <c:pt idx="107">
                  <c:v>80.388773661338789</c:v>
                </c:pt>
                <c:pt idx="108">
                  <c:v>80.187102676002411</c:v>
                </c:pt>
                <c:pt idx="109">
                  <c:v>79.984899060610331</c:v>
                </c:pt>
                <c:pt idx="110">
                  <c:v>79.782167127564435</c:v>
                </c:pt>
                <c:pt idx="111">
                  <c:v>79.578911198003894</c:v>
                </c:pt>
                <c:pt idx="112">
                  <c:v>79.375135601506386</c:v>
                </c:pt>
                <c:pt idx="113">
                  <c:v>79.170844675789198</c:v>
                </c:pt>
                <c:pt idx="114">
                  <c:v>78.966042766410965</c:v>
                </c:pt>
                <c:pt idx="115">
                  <c:v>78.760734226473659</c:v>
                </c:pt>
                <c:pt idx="116">
                  <c:v>78.554923416324982</c:v>
                </c:pt>
                <c:pt idx="117">
                  <c:v>78.348614703261205</c:v>
                </c:pt>
                <c:pt idx="118">
                  <c:v>78.141812461230444</c:v>
                </c:pt>
                <c:pt idx="119">
                  <c:v>77.934521070536547</c:v>
                </c:pt>
                <c:pt idx="120">
                  <c:v>77.7267449175434</c:v>
                </c:pt>
                <c:pt idx="121">
                  <c:v>77.51848839437983</c:v>
                </c:pt>
                <c:pt idx="122">
                  <c:v>77.309755898645108</c:v>
                </c:pt>
                <c:pt idx="123">
                  <c:v>77.100551833115077</c:v>
                </c:pt>
                <c:pt idx="124">
                  <c:v>76.890880605448984</c:v>
                </c:pt>
                <c:pt idx="125">
                  <c:v>76.680746627896895</c:v>
                </c:pt>
                <c:pt idx="126">
                  <c:v>76.470154317007996</c:v>
                </c:pt>
                <c:pt idx="127">
                  <c:v>76.259108093339449</c:v>
                </c:pt>
                <c:pt idx="128">
                  <c:v>76.047612381166203</c:v>
                </c:pt>
                <c:pt idx="129">
                  <c:v>75.835671608191475</c:v>
                </c:pt>
                <c:pt idx="130">
                  <c:v>75.623290205258243</c:v>
                </c:pt>
                <c:pt idx="131">
                  <c:v>75.410472606061376</c:v>
                </c:pt>
                <c:pt idx="132">
                  <c:v>75.197223246860943</c:v>
                </c:pt>
                <c:pt idx="133">
                  <c:v>74.983546566196196</c:v>
                </c:pt>
                <c:pt idx="134">
                  <c:v>74.769447004600707</c:v>
                </c:pt>
                <c:pt idx="135">
                  <c:v>74.554929004318254</c:v>
                </c:pt>
                <c:pt idx="136">
                  <c:v>74.339997009020124</c:v>
                </c:pt>
                <c:pt idx="137">
                  <c:v>74.124655463522956</c:v>
                </c:pt>
                <c:pt idx="138">
                  <c:v>73.908908813508091</c:v>
                </c:pt>
                <c:pt idx="139">
                  <c:v>73.692761505241762</c:v>
                </c:pt>
                <c:pt idx="140">
                  <c:v>73.476217985296429</c:v>
                </c:pt>
                <c:pt idx="141">
                  <c:v>73.259282700273431</c:v>
                </c:pt>
                <c:pt idx="142">
                  <c:v>73.041960096526651</c:v>
                </c:pt>
                <c:pt idx="143">
                  <c:v>72.824254619887398</c:v>
                </c:pt>
                <c:pt idx="144">
                  <c:v>72.606170715390675</c:v>
                </c:pt>
                <c:pt idx="145">
                  <c:v>72.387712827002389</c:v>
                </c:pt>
                <c:pt idx="146">
                  <c:v>72.168885397348262</c:v>
                </c:pt>
                <c:pt idx="147">
                  <c:v>71.94969286744363</c:v>
                </c:pt>
                <c:pt idx="148">
                  <c:v>71.730139676424884</c:v>
                </c:pt>
                <c:pt idx="149">
                  <c:v>71.510230261282075</c:v>
                </c:pt>
                <c:pt idx="150">
                  <c:v>71.28996905659298</c:v>
                </c:pt>
                <c:pt idx="151">
                  <c:v>71.077517809876596</c:v>
                </c:pt>
                <c:pt idx="152">
                  <c:v>70.87288492185175</c:v>
                </c:pt>
                <c:pt idx="153">
                  <c:v>70.667914975467284</c:v>
                </c:pt>
                <c:pt idx="154">
                  <c:v>70.462612030536619</c:v>
                </c:pt>
                <c:pt idx="155">
                  <c:v>70.256980144902911</c:v>
                </c:pt>
                <c:pt idx="156">
                  <c:v>70.051023374205528</c:v>
                </c:pt>
                <c:pt idx="157">
                  <c:v>69.844745771647538</c:v>
                </c:pt>
                <c:pt idx="158">
                  <c:v>69.638151387764523</c:v>
                </c:pt>
                <c:pt idx="159">
                  <c:v>69.431244270194668</c:v>
                </c:pt>
                <c:pt idx="160">
                  <c:v>69.224028463450054</c:v>
                </c:pt>
                <c:pt idx="161">
                  <c:v>69.016508008689286</c:v>
                </c:pt>
                <c:pt idx="162">
                  <c:v>68.808686943491466</c:v>
                </c:pt>
                <c:pt idx="163">
                  <c:v>68.600569301631452</c:v>
                </c:pt>
                <c:pt idx="164">
                  <c:v>68.392159112856532</c:v>
                </c:pt>
                <c:pt idx="165">
                  <c:v>68.183460402664309</c:v>
                </c:pt>
                <c:pt idx="166">
                  <c:v>67.974477192082148</c:v>
                </c:pt>
                <c:pt idx="167">
                  <c:v>67.765213497447959</c:v>
                </c:pt>
                <c:pt idx="168">
                  <c:v>67.55567333019232</c:v>
                </c:pt>
                <c:pt idx="169">
                  <c:v>67.345860696622211</c:v>
                </c:pt>
                <c:pt idx="170">
                  <c:v>67.135779597705948</c:v>
                </c:pt>
                <c:pt idx="171">
                  <c:v>66.925434028859883</c:v>
                </c:pt>
                <c:pt idx="172">
                  <c:v>66.714827979736199</c:v>
                </c:pt>
                <c:pt idx="173">
                  <c:v>66.503965434012684</c:v>
                </c:pt>
                <c:pt idx="174">
                  <c:v>66.292850369183583</c:v>
                </c:pt>
                <c:pt idx="175">
                  <c:v>66.081486756352135</c:v>
                </c:pt>
                <c:pt idx="176">
                  <c:v>65.869878560024759</c:v>
                </c:pt>
                <c:pt idx="177">
                  <c:v>65.658029737906617</c:v>
                </c:pt>
                <c:pt idx="178">
                  <c:v>65.445944240698779</c:v>
                </c:pt>
                <c:pt idx="179">
                  <c:v>65.233626011897115</c:v>
                </c:pt>
                <c:pt idx="180">
                  <c:v>65.021078987592531</c:v>
                </c:pt>
                <c:pt idx="181">
                  <c:v>64.808307096273055</c:v>
                </c:pt>
                <c:pt idx="182">
                  <c:v>64.595314258627312</c:v>
                </c:pt>
                <c:pt idx="183">
                  <c:v>64.382104387349841</c:v>
                </c:pt>
                <c:pt idx="184">
                  <c:v>64.168681386947924</c:v>
                </c:pt>
                <c:pt idx="185">
                  <c:v>63.955049153549972</c:v>
                </c:pt>
                <c:pt idx="186">
                  <c:v>63.741211574715848</c:v>
                </c:pt>
                <c:pt idx="187">
                  <c:v>63.527172529248659</c:v>
                </c:pt>
                <c:pt idx="188">
                  <c:v>63.312935887008187</c:v>
                </c:pt>
                <c:pt idx="189">
                  <c:v>63.098505508726198</c:v>
                </c:pt>
                <c:pt idx="190">
                  <c:v>62.883885245823343</c:v>
                </c:pt>
                <c:pt idx="191">
                  <c:v>62.669078940227699</c:v>
                </c:pt>
                <c:pt idx="192">
                  <c:v>62.454090424195222</c:v>
                </c:pt>
                <c:pt idx="193">
                  <c:v>62.23892352013177</c:v>
                </c:pt>
                <c:pt idx="194">
                  <c:v>62.023582040416876</c:v>
                </c:pt>
                <c:pt idx="195">
                  <c:v>61.808069787229407</c:v>
                </c:pt>
                <c:pt idx="196">
                  <c:v>61.592390552374773</c:v>
                </c:pt>
                <c:pt idx="197">
                  <c:v>61.376548117114069</c:v>
                </c:pt>
                <c:pt idx="198">
                  <c:v>61.160546251994859</c:v>
                </c:pt>
                <c:pt idx="199">
                  <c:v>60.944388716683854</c:v>
                </c:pt>
                <c:pt idx="200">
                  <c:v>60.728079259801305</c:v>
                </c:pt>
                <c:pt idx="201">
                  <c:v>60.511621618757125</c:v>
                </c:pt>
                <c:pt idx="202">
                  <c:v>60.295019519588969</c:v>
                </c:pt>
                <c:pt idx="203">
                  <c:v>60.078276676801977</c:v>
                </c:pt>
                <c:pt idx="204">
                  <c:v>59.861396793210353</c:v>
                </c:pt>
                <c:pt idx="205">
                  <c:v>59.644383559780835</c:v>
                </c:pt>
                <c:pt idx="206">
                  <c:v>59.42724065547781</c:v>
                </c:pt>
                <c:pt idx="207">
                  <c:v>59.209971747110458</c:v>
                </c:pt>
                <c:pt idx="208">
                  <c:v>58.992580489181613</c:v>
                </c:pt>
                <c:pt idx="209">
                  <c:v>58.775070523738357</c:v>
                </c:pt>
                <c:pt idx="210">
                  <c:v>58.557445480224764</c:v>
                </c:pt>
                <c:pt idx="211">
                  <c:v>58.339708975336016</c:v>
                </c:pt>
                <c:pt idx="212">
                  <c:v>58.121864612874809</c:v>
                </c:pt>
                <c:pt idx="213">
                  <c:v>57.903915983609402</c:v>
                </c:pt>
                <c:pt idx="214">
                  <c:v>57.685866665133354</c:v>
                </c:pt>
                <c:pt idx="215">
                  <c:v>57.467720221727511</c:v>
                </c:pt>
                <c:pt idx="216">
                  <c:v>57.249480204223389</c:v>
                </c:pt>
                <c:pt idx="217">
                  <c:v>57.031150149868758</c:v>
                </c:pt>
                <c:pt idx="218">
                  <c:v>56.812733582194994</c:v>
                </c:pt>
                <c:pt idx="219">
                  <c:v>56.594234010886083</c:v>
                </c:pt>
                <c:pt idx="220">
                  <c:v>56.375654931649827</c:v>
                </c:pt>
                <c:pt idx="221">
                  <c:v>56.156999826090555</c:v>
                </c:pt>
                <c:pt idx="222">
                  <c:v>55.938272161584024</c:v>
                </c:pt>
                <c:pt idx="223">
                  <c:v>55.719475391153935</c:v>
                </c:pt>
                <c:pt idx="224">
                  <c:v>55.500612953350355</c:v>
                </c:pt>
                <c:pt idx="225">
                  <c:v>55.281688272130125</c:v>
                </c:pt>
                <c:pt idx="226">
                  <c:v>55.06270475673896</c:v>
                </c:pt>
                <c:pt idx="227">
                  <c:v>54.84366580159552</c:v>
                </c:pt>
                <c:pt idx="228">
                  <c:v>54.624574786177313</c:v>
                </c:pt>
                <c:pt idx="229">
                  <c:v>54.40543507490834</c:v>
                </c:pt>
                <c:pt idx="230">
                  <c:v>54.186250017048849</c:v>
                </c:pt>
                <c:pt idx="231">
                  <c:v>53.967022946586631</c:v>
                </c:pt>
                <c:pt idx="232">
                  <c:v>53.747757182130449</c:v>
                </c:pt>
                <c:pt idx="233">
                  <c:v>53.528456026805081</c:v>
                </c:pt>
                <c:pt idx="234">
                  <c:v>53.309122768148363</c:v>
                </c:pt>
                <c:pt idx="235">
                  <c:v>53.089760678010045</c:v>
                </c:pt>
                <c:pt idx="236">
                  <c:v>52.870373012452383</c:v>
                </c:pt>
                <c:pt idx="237">
                  <c:v>52.65096301165277</c:v>
                </c:pt>
                <c:pt idx="238">
                  <c:v>52.43153389980796</c:v>
                </c:pt>
                <c:pt idx="239">
                  <c:v>52.212088885040338</c:v>
                </c:pt>
                <c:pt idx="240">
                  <c:v>51.992631159305859</c:v>
                </c:pt>
                <c:pt idx="241">
                  <c:v>51.773163898303913</c:v>
                </c:pt>
                <c:pt idx="242">
                  <c:v>51.553690261388979</c:v>
                </c:pt>
                <c:pt idx="243">
                  <c:v>51.33421339148402</c:v>
                </c:pt>
                <c:pt idx="244">
                  <c:v>51.114736414995775</c:v>
                </c:pt>
                <c:pt idx="245">
                  <c:v>50.895262441731887</c:v>
                </c:pt>
                <c:pt idx="246">
                  <c:v>50.675794564819675</c:v>
                </c:pt>
                <c:pt idx="247">
                  <c:v>50.456335860626893</c:v>
                </c:pt>
                <c:pt idx="248">
                  <c:v>50.23688938868407</c:v>
                </c:pt>
                <c:pt idx="249">
                  <c:v>50.017458191608902</c:v>
                </c:pt>
                <c:pt idx="250">
                  <c:v>49.798045295032054</c:v>
                </c:pt>
                <c:pt idx="251">
                  <c:v>49.543513149318755</c:v>
                </c:pt>
                <c:pt idx="252">
                  <c:v>49.253876780002557</c:v>
                </c:pt>
                <c:pt idx="253">
                  <c:v>48.964314235032418</c:v>
                </c:pt>
                <c:pt idx="254">
                  <c:v>48.674829651396337</c:v>
                </c:pt>
                <c:pt idx="255">
                  <c:v>48.385427136462035</c:v>
                </c:pt>
                <c:pt idx="256">
                  <c:v>48.096110767894558</c:v>
                </c:pt>
                <c:pt idx="257">
                  <c:v>47.806884593577124</c:v>
                </c:pt>
                <c:pt idx="258">
                  <c:v>47.51775263153506</c:v>
                </c:pt>
                <c:pt idx="259">
                  <c:v>47.228718869862931</c:v>
                </c:pt>
                <c:pt idx="260">
                  <c:v>46.939787266654839</c:v>
                </c:pt>
                <c:pt idx="261">
                  <c:v>46.650961749937821</c:v>
                </c:pt>
                <c:pt idx="262">
                  <c:v>46.362246217608337</c:v>
                </c:pt>
                <c:pt idx="263">
                  <c:v>46.073644537371848</c:v>
                </c:pt>
                <c:pt idx="264">
                  <c:v>45.785160546685461</c:v>
                </c:pt>
                <c:pt idx="265">
                  <c:v>45.49679805270361</c:v>
                </c:pt>
                <c:pt idx="266">
                  <c:v>45.208560832226745</c:v>
                </c:pt>
                <c:pt idx="267">
                  <c:v>44.920452631653049</c:v>
                </c:pt>
                <c:pt idx="268">
                  <c:v>44.632477166933079</c:v>
                </c:pt>
                <c:pt idx="269">
                  <c:v>44.344638123527425</c:v>
                </c:pt>
                <c:pt idx="270">
                  <c:v>44.056939156367292</c:v>
                </c:pt>
                <c:pt idx="271">
                  <c:v>43.769383889817867</c:v>
                </c:pt>
                <c:pt idx="272">
                  <c:v>43.481975917644803</c:v>
                </c:pt>
                <c:pt idx="273">
                  <c:v>43.194718802983417</c:v>
                </c:pt>
                <c:pt idx="274">
                  <c:v>42.907616078310674</c:v>
                </c:pt>
                <c:pt idx="275">
                  <c:v>42.620671245420226</c:v>
                </c:pt>
                <c:pt idx="276">
                  <c:v>42.333887775399965</c:v>
                </c:pt>
                <c:pt idx="277">
                  <c:v>42.047269108612554</c:v>
                </c:pt>
                <c:pt idx="278">
                  <c:v>41.760818654678623</c:v>
                </c:pt>
                <c:pt idx="279">
                  <c:v>41.4745397924627</c:v>
                </c:pt>
                <c:pt idx="280">
                  <c:v>41.188435870061888</c:v>
                </c:pt>
                <c:pt idx="281">
                  <c:v>40.90251020479711</c:v>
                </c:pt>
                <c:pt idx="282">
                  <c:v>40.616766083207175</c:v>
                </c:pt>
                <c:pt idx="283">
                  <c:v>40.331206761045287</c:v>
                </c:pt>
                <c:pt idx="284">
                  <c:v>40.045835463278351</c:v>
                </c:pt>
                <c:pt idx="285">
                  <c:v>39.760655384088665</c:v>
                </c:pt>
                <c:pt idx="286">
                  <c:v>39.475669686878319</c:v>
                </c:pt>
                <c:pt idx="287">
                  <c:v>39.190881504276078</c:v>
                </c:pt>
                <c:pt idx="288">
                  <c:v>38.906293938146725</c:v>
                </c:pt>
                <c:pt idx="289">
                  <c:v>38.621910059602946</c:v>
                </c:pt>
                <c:pt idx="290">
                  <c:v>38.337732909019635</c:v>
                </c:pt>
                <c:pt idx="291">
                  <c:v>38.053765496050659</c:v>
                </c:pt>
                <c:pt idx="292">
                  <c:v>37.770010799647991</c:v>
                </c:pt>
                <c:pt idx="293">
                  <c:v>37.486471768083199</c:v>
                </c:pt>
                <c:pt idx="294">
                  <c:v>37.2031513189714</c:v>
                </c:pt>
                <c:pt idx="295">
                  <c:v>36.920052339297449</c:v>
                </c:pt>
                <c:pt idx="296">
                  <c:v>36.637177685444385</c:v>
                </c:pt>
                <c:pt idx="297">
                  <c:v>36.354530183224291</c:v>
                </c:pt>
                <c:pt idx="298">
                  <c:v>35.686718869087287</c:v>
                </c:pt>
                <c:pt idx="299">
                  <c:v>34.634034516722203</c:v>
                </c:pt>
                <c:pt idx="300">
                  <c:v>33.582366922705745</c:v>
                </c:pt>
                <c:pt idx="301">
                  <c:v>32.531737719345124</c:v>
                </c:pt>
                <c:pt idx="302">
                  <c:v>31.482168163556377</c:v>
                </c:pt>
                <c:pt idx="303">
                  <c:v>30.433679137218661</c:v>
                </c:pt>
                <c:pt idx="304">
                  <c:v>29.38629114759263</c:v>
                </c:pt>
                <c:pt idx="305">
                  <c:v>28.340024327802194</c:v>
                </c:pt>
                <c:pt idx="306">
                  <c:v>27.294898437378354</c:v>
                </c:pt>
                <c:pt idx="307">
                  <c:v>26.250932862864023</c:v>
                </c:pt>
                <c:pt idx="308">
                  <c:v>25.208146618478708</c:v>
                </c:pt>
                <c:pt idx="309">
                  <c:v>24.166558346842088</c:v>
                </c:pt>
                <c:pt idx="310">
                  <c:v>23.126186319755163</c:v>
                </c:pt>
                <c:pt idx="311">
                  <c:v>22.087048439038043</c:v>
                </c:pt>
                <c:pt idx="312">
                  <c:v>21.049162237423122</c:v>
                </c:pt>
                <c:pt idx="313">
                  <c:v>20.012544879502574</c:v>
                </c:pt>
                <c:pt idx="314">
                  <c:v>18.977213162729036</c:v>
                </c:pt>
                <c:pt idx="315">
                  <c:v>17.943183518468455</c:v>
                </c:pt>
                <c:pt idx="316">
                  <c:v>16.910472013103636</c:v>
                </c:pt>
                <c:pt idx="317">
                  <c:v>15.879094349187907</c:v>
                </c:pt>
                <c:pt idx="318">
                  <c:v>14.849065866647212</c:v>
                </c:pt>
                <c:pt idx="319">
                  <c:v>13.820401544029945</c:v>
                </c:pt>
                <c:pt idx="320">
                  <c:v>12.793115999803144</c:v>
                </c:pt>
                <c:pt idx="321">
                  <c:v>11.920440891528541</c:v>
                </c:pt>
                <c:pt idx="322">
                  <c:v>11.202197249808957</c:v>
                </c:pt>
                <c:pt idx="323">
                  <c:v>10.484943541568802</c:v>
                </c:pt>
                <c:pt idx="324">
                  <c:v>9.7686858173141893</c:v>
                </c:pt>
                <c:pt idx="325">
                  <c:v>9.0534299549095891</c:v>
                </c:pt>
                <c:pt idx="326">
                  <c:v>8.3391816604388538</c:v>
                </c:pt>
                <c:pt idx="327">
                  <c:v>7.6259464690782499</c:v>
                </c:pt>
                <c:pt idx="328">
                  <c:v>6.913729745980886</c:v>
                </c:pt>
                <c:pt idx="329">
                  <c:v>6.2025366871725094</c:v>
                </c:pt>
                <c:pt idx="330">
                  <c:v>5.4923723204578847</c:v>
                </c:pt>
                <c:pt idx="331">
                  <c:v>4.7832415063377551</c:v>
                </c:pt>
                <c:pt idx="332">
                  <c:v>4.0751489389357438</c:v>
                </c:pt>
                <c:pt idx="333">
                  <c:v>3.3680991469350126</c:v>
                </c:pt>
                <c:pt idx="334">
                  <c:v>2.6620964945241972</c:v>
                </c:pt>
                <c:pt idx="335">
                  <c:v>1.9571451823523276</c:v>
                </c:pt>
                <c:pt idx="336">
                  <c:v>1.2532492484923601</c:v>
                </c:pt>
                <c:pt idx="337">
                  <c:v>0.55041256941296723</c:v>
                </c:pt>
                <c:pt idx="338">
                  <c:v>-0.15136113904182122</c:v>
                </c:pt>
                <c:pt idx="339">
                  <c:v>-0.85206832066530536</c:v>
                </c:pt>
                <c:pt idx="340">
                  <c:v>-1.5517055778937228</c:v>
                </c:pt>
                <c:pt idx="341">
                  <c:v>-2.2502696708048795</c:v>
                </c:pt>
                <c:pt idx="342">
                  <c:v>-2.9477575161102969</c:v>
                </c:pt>
                <c:pt idx="343">
                  <c:v>-3.644166186141145</c:v>
                </c:pt>
                <c:pt idx="344">
                  <c:v>-4.3394929078282791</c:v>
                </c:pt>
                <c:pt idx="345">
                  <c:v>-5.0337350616767935</c:v>
                </c:pt>
                <c:pt idx="346">
                  <c:v>-5.7268901807352499</c:v>
                </c:pt>
                <c:pt idx="347">
                  <c:v>-6.418955949560111</c:v>
                </c:pt>
                <c:pt idx="348">
                  <c:v>-7.0934100230680208</c:v>
                </c:pt>
                <c:pt idx="349">
                  <c:v>-7.7502770595038744</c:v>
                </c:pt>
                <c:pt idx="350">
                  <c:v>-8.4061034704957507</c:v>
                </c:pt>
                <c:pt idx="351">
                  <c:v>-9.0608879291584277</c:v>
                </c:pt>
                <c:pt idx="352">
                  <c:v>-9.7146292402899928</c:v>
                </c:pt>
                <c:pt idx="353">
                  <c:v>-10.367326339408606</c:v>
                </c:pt>
                <c:pt idx="354">
                  <c:v>-11.018978291787286</c:v>
                </c:pt>
                <c:pt idx="355">
                  <c:v>-11.669584291487126</c:v>
                </c:pt>
                <c:pt idx="356">
                  <c:v>-12.319143660389015</c:v>
                </c:pt>
                <c:pt idx="357">
                  <c:v>-12.967655847224348</c:v>
                </c:pt>
                <c:pt idx="358">
                  <c:v>-13.615120426604634</c:v>
                </c:pt>
                <c:pt idx="359">
                  <c:v>-14.261537098050582</c:v>
                </c:pt>
                <c:pt idx="360">
                  <c:v>-14.56334164566162</c:v>
                </c:pt>
                <c:pt idx="361">
                  <c:v>-14.521130063213295</c:v>
                </c:pt>
                <c:pt idx="362">
                  <c:v>-14.479060142130393</c:v>
                </c:pt>
                <c:pt idx="363">
                  <c:v>-14.437131261024629</c:v>
                </c:pt>
                <c:pt idx="364">
                  <c:v>-14.395342801964048</c:v>
                </c:pt>
                <c:pt idx="365">
                  <c:v>-14.353694150449925</c:v>
                </c:pt>
                <c:pt idx="366">
                  <c:v>-14.312184695393826</c:v>
                </c:pt>
                <c:pt idx="367">
                  <c:v>-14.27081382909488</c:v>
                </c:pt>
                <c:pt idx="368">
                  <c:v>-14.229580947217169</c:v>
                </c:pt>
                <c:pt idx="369">
                  <c:v>-14.188485448767393</c:v>
                </c:pt>
                <c:pt idx="370">
                  <c:v>-14.147526736072647</c:v>
                </c:pt>
                <c:pt idx="371">
                  <c:v>-14.106704214758334</c:v>
                </c:pt>
                <c:pt idx="372">
                  <c:v>-14.066017293726324</c:v>
                </c:pt>
                <c:pt idx="373">
                  <c:v>-14.025465385133259</c:v>
                </c:pt>
                <c:pt idx="374">
                  <c:v>-13.985047904369004</c:v>
                </c:pt>
                <c:pt idx="375">
                  <c:v>-13.944764270035261</c:v>
                </c:pt>
                <c:pt idx="376">
                  <c:v>-13.904613903924417</c:v>
                </c:pt>
                <c:pt idx="377">
                  <c:v>-13.864596230998462</c:v>
                </c:pt>
                <c:pt idx="378">
                  <c:v>-13.824710679368115</c:v>
                </c:pt>
                <c:pt idx="379">
                  <c:v>-13.78495668027213</c:v>
                </c:pt>
                <c:pt idx="380">
                  <c:v>-13.745333668056736</c:v>
                </c:pt>
                <c:pt idx="381">
                  <c:v>-13.705841080155203</c:v>
                </c:pt>
                <c:pt idx="382">
                  <c:v>-13.66647835706765</c:v>
                </c:pt>
                <c:pt idx="383">
                  <c:v>-13.627244942340942</c:v>
                </c:pt>
                <c:pt idx="384">
                  <c:v>-13.58814028254872</c:v>
                </c:pt>
                <c:pt idx="385">
                  <c:v>-13.549163827271693</c:v>
                </c:pt>
                <c:pt idx="386">
                  <c:v>-13.510315029077937</c:v>
                </c:pt>
                <c:pt idx="387">
                  <c:v>-13.471593343503464</c:v>
                </c:pt>
                <c:pt idx="388">
                  <c:v>-13.43299822903286</c:v>
                </c:pt>
                <c:pt idx="389">
                  <c:v>-13.394529147080142</c:v>
                </c:pt>
                <c:pt idx="390">
                  <c:v>-13.356185561969681</c:v>
                </c:pt>
                <c:pt idx="391">
                  <c:v>-13.317966940917323</c:v>
                </c:pt>
                <c:pt idx="392">
                  <c:v>-13.279872754011645</c:v>
                </c:pt>
                <c:pt idx="393">
                  <c:v>-13.241902474195346</c:v>
                </c:pt>
                <c:pt idx="394">
                  <c:v>-13.20405557724678</c:v>
                </c:pt>
                <c:pt idx="395">
                  <c:v>-13.166331541761656</c:v>
                </c:pt>
                <c:pt idx="396">
                  <c:v>-13.128729849134769</c:v>
                </c:pt>
                <c:pt idx="397">
                  <c:v>-13.091249983542065</c:v>
                </c:pt>
                <c:pt idx="398">
                  <c:v>-13.053891431922636</c:v>
                </c:pt>
                <c:pt idx="399">
                  <c:v>-13.016653683960987</c:v>
                </c:pt>
                <c:pt idx="400">
                  <c:v>-12.979536232069391</c:v>
                </c:pt>
                <c:pt idx="401">
                  <c:v>-12.942538571370321</c:v>
                </c:pt>
                <c:pt idx="402">
                  <c:v>-12.576530058645563</c:v>
                </c:pt>
                <c:pt idx="403">
                  <c:v>-12.222157640145408</c:v>
                </c:pt>
                <c:pt idx="404">
                  <c:v>-11.878945055479271</c:v>
                </c:pt>
                <c:pt idx="405">
                  <c:v>-11.546440638952209</c:v>
                </c:pt>
                <c:pt idx="406">
                  <c:v>-11.224215806954778</c:v>
                </c:pt>
                <c:pt idx="407">
                  <c:v>-10.911863653315628</c:v>
                </c:pt>
                <c:pt idx="408">
                  <c:v>-10.608997643873673</c:v>
                </c:pt>
                <c:pt idx="409">
                  <c:v>-10.315250402317366</c:v>
                </c:pt>
                <c:pt idx="410">
                  <c:v>-10.030272580050399</c:v>
                </c:pt>
                <c:pt idx="411">
                  <c:v>-9.7537318034845182</c:v>
                </c:pt>
                <c:pt idx="412">
                  <c:v>-9.4853116927393035</c:v>
                </c:pt>
                <c:pt idx="413">
                  <c:v>-9.2247109462514132</c:v>
                </c:pt>
                <c:pt idx="414">
                  <c:v>-8.9716424862687134</c:v>
                </c:pt>
                <c:pt idx="415">
                  <c:v>-8.7258326606326655</c:v>
                </c:pt>
                <c:pt idx="416">
                  <c:v>-8.4870204966401346</c:v>
                </c:pt>
                <c:pt idx="417">
                  <c:v>-8.2549570031273838</c:v>
                </c:pt>
                <c:pt idx="418">
                  <c:v>-8.0294045172383868</c:v>
                </c:pt>
                <c:pt idx="419">
                  <c:v>-7.8101360926296302</c:v>
                </c:pt>
                <c:pt idx="420">
                  <c:v>-7.5969349261275729</c:v>
                </c:pt>
                <c:pt idx="421">
                  <c:v>-7.3895938200949089</c:v>
                </c:pt>
                <c:pt idx="422">
                  <c:v>-7.1879146779809933</c:v>
                </c:pt>
                <c:pt idx="423">
                  <c:v>-6.9917080307310471</c:v>
                </c:pt>
                <c:pt idx="424">
                  <c:v>-6.8007925919112742</c:v>
                </c:pt>
                <c:pt idx="425">
                  <c:v>-6.614994839573261</c:v>
                </c:pt>
                <c:pt idx="426">
                  <c:v>-6.4341486230332148</c:v>
                </c:pt>
                <c:pt idx="427">
                  <c:v>-6.2580947928809927</c:v>
                </c:pt>
                <c:pt idx="428">
                  <c:v>-6.0866808526611891</c:v>
                </c:pt>
                <c:pt idx="429">
                  <c:v>-5.9197606307855821</c:v>
                </c:pt>
                <c:pt idx="430">
                  <c:v>-5.7571939713432343</c:v>
                </c:pt>
                <c:pt idx="431">
                  <c:v>-5.598846442573179</c:v>
                </c:pt>
                <c:pt idx="432">
                  <c:v>-5.4445890618546784</c:v>
                </c:pt>
                <c:pt idx="433">
                  <c:v>-5.2942980361534175</c:v>
                </c:pt>
                <c:pt idx="434">
                  <c:v>-5.1478545169381311</c:v>
                </c:pt>
                <c:pt idx="435">
                  <c:v>-5.0051443686527746</c:v>
                </c:pt>
                <c:pt idx="436">
                  <c:v>-4.866057949893845</c:v>
                </c:pt>
                <c:pt idx="437">
                  <c:v>-4.7304899065024726</c:v>
                </c:pt>
                <c:pt idx="438">
                  <c:v>-4.5983389758357927</c:v>
                </c:pt>
                <c:pt idx="439">
                  <c:v>-4.4695078015330747</c:v>
                </c:pt>
                <c:pt idx="440">
                  <c:v>-4.3439027581389631</c:v>
                </c:pt>
                <c:pt idx="441">
                  <c:v>-4.2214337849897321</c:v>
                </c:pt>
                <c:pt idx="442">
                  <c:v>-4.1020142288083923</c:v>
                </c:pt>
                <c:pt idx="443">
                  <c:v>-3.9855606944918751</c:v>
                </c:pt>
                <c:pt idx="444">
                  <c:v>-3.871992903607699</c:v>
                </c:pt>
                <c:pt idx="445">
                  <c:v>-3.761233560149555</c:v>
                </c:pt>
                <c:pt idx="446">
                  <c:v>-3.653208223130664</c:v>
                </c:pt>
                <c:pt idx="447">
                  <c:v>-3.5478451856212523</c:v>
                </c:pt>
                <c:pt idx="448">
                  <c:v>-3.4450753598618582</c:v>
                </c:pt>
                <c:pt idx="449">
                  <c:v>-3.3448321681078275</c:v>
                </c:pt>
                <c:pt idx="450">
                  <c:v>-3.2470514388822846</c:v>
                </c:pt>
                <c:pt idx="451">
                  <c:v>-3.1516713083352559</c:v>
                </c:pt>
                <c:pt idx="452">
                  <c:v>-3.0586321264255911</c:v>
                </c:pt>
                <c:pt idx="453">
                  <c:v>-2.9678763676599891</c:v>
                </c:pt>
                <c:pt idx="454">
                  <c:v>-2.8793485461398451</c:v>
                </c:pt>
                <c:pt idx="455">
                  <c:v>-2.7929951346819708</c:v>
                </c:pt>
                <c:pt idx="456">
                  <c:v>-2.7087644877934705</c:v>
                </c:pt>
                <c:pt idx="457">
                  <c:v>-2.6266067682943706</c:v>
                </c:pt>
                <c:pt idx="458">
                  <c:v>-2.5464738773940341</c:v>
                </c:pt>
                <c:pt idx="459">
                  <c:v>-2.4683193880388736</c:v>
                </c:pt>
                <c:pt idx="460">
                  <c:v>-2.3920984813598332</c:v>
                </c:pt>
                <c:pt idx="461">
                  <c:v>-2.3177678860580229</c:v>
                </c:pt>
                <c:pt idx="462">
                  <c:v>-2.2452858205764694</c:v>
                </c:pt>
                <c:pt idx="463">
                  <c:v>-2.1746119379146784</c:v>
                </c:pt>
                <c:pt idx="464">
                  <c:v>-2.1057072729509332</c:v>
                </c:pt>
                <c:pt idx="465">
                  <c:v>-2.0385341921450331</c:v>
                </c:pt>
                <c:pt idx="466">
                  <c:v>-1.9730563455012875</c:v>
                </c:pt>
                <c:pt idx="467">
                  <c:v>-1.9092386206783636</c:v>
                </c:pt>
                <c:pt idx="468">
                  <c:v>-1.8470470991389405</c:v>
                </c:pt>
                <c:pt idx="469">
                  <c:v>-1.7864490142379212</c:v>
                </c:pt>
                <c:pt idx="470">
                  <c:v>-1.7274127111535686</c:v>
                </c:pt>
                <c:pt idx="471">
                  <c:v>-1.6699076085710634</c:v>
                </c:pt>
                <c:pt idx="472">
                  <c:v>-1.6139041620328114</c:v>
                </c:pt>
                <c:pt idx="473">
                  <c:v>-1.5593738288743766</c:v>
                </c:pt>
                <c:pt idx="474">
                  <c:v>-1.506289034669116</c:v>
                </c:pt>
                <c:pt idx="475">
                  <c:v>-1.4546231411085793</c:v>
                </c:pt>
                <c:pt idx="476">
                  <c:v>-1.4043504152493964</c:v>
                </c:pt>
                <c:pt idx="477">
                  <c:v>-1.355446000060839</c:v>
                </c:pt>
                <c:pt idx="478">
                  <c:v>-1.3078858862104548</c:v>
                </c:pt>
                <c:pt idx="479">
                  <c:v>-1.2616468850281286</c:v>
                </c:pt>
                <c:pt idx="480">
                  <c:v>-1.2167066025917459</c:v>
                </c:pt>
                <c:pt idx="481">
                  <c:v>-1.1730434148801503</c:v>
                </c:pt>
                <c:pt idx="482">
                  <c:v>-1.1306364439414909</c:v>
                </c:pt>
                <c:pt idx="483">
                  <c:v>-1.0894655350272244</c:v>
                </c:pt>
                <c:pt idx="484">
                  <c:v>-1.0495112346440316</c:v>
                </c:pt>
                <c:pt idx="485">
                  <c:v>-1.0107547694777212</c:v>
                </c:pt>
                <c:pt idx="486">
                  <c:v>-0.9731780261448425</c:v>
                </c:pt>
                <c:pt idx="487">
                  <c:v>-0.93676353172918436</c:v>
                </c:pt>
                <c:pt idx="488">
                  <c:v>-0.90149443506163496</c:v>
                </c:pt>
                <c:pt idx="489">
                  <c:v>-0.86735448870300136</c:v>
                </c:pt>
                <c:pt idx="490">
                  <c:v>-0.83432803159033764</c:v>
                </c:pt>
                <c:pt idx="491">
                  <c:v>-0.80239997230811866</c:v>
                </c:pt>
                <c:pt idx="492">
                  <c:v>-0.77155577294619337</c:v>
                </c:pt>
                <c:pt idx="493">
                  <c:v>-0.74178143350691272</c:v>
                </c:pt>
                <c:pt idx="494">
                  <c:v>-0.71306347682407245</c:v>
                </c:pt>
                <c:pt idx="495">
                  <c:v>-0.68538893395641887</c:v>
                </c:pt>
                <c:pt idx="496">
                  <c:v>-0.65874533001838742</c:v>
                </c:pt>
                <c:pt idx="497">
                  <c:v>-0.63312067041049302</c:v>
                </c:pt>
                <c:pt idx="498">
                  <c:v>-0.60850342741139318</c:v>
                </c:pt>
                <c:pt idx="499">
                  <c:v>-0.58488252709306676</c:v>
                </c:pt>
                <c:pt idx="500">
                  <c:v>-0.56224733651986047</c:v>
                </c:pt>
                <c:pt idx="501">
                  <c:v>-0.54058765119131136</c:v>
                </c:pt>
                <c:pt idx="502">
                  <c:v>-0.51989368268774028</c:v>
                </c:pt>
                <c:pt idx="503">
                  <c:v>-0.50015604647660394</c:v>
                </c:pt>
                <c:pt idx="504">
                  <c:v>-0.48136574983659902</c:v>
                </c:pt>
                <c:pt idx="505">
                  <c:v>-0.46351417985553434</c:v>
                </c:pt>
                <c:pt idx="506">
                  <c:v>-0.44659309145713688</c:v>
                </c:pt>
                <c:pt idx="507">
                  <c:v>-0.43059459541130241</c:v>
                </c:pt>
                <c:pt idx="508">
                  <c:v>-0.41551114628195263</c:v>
                </c:pt>
                <c:pt idx="509">
                  <c:v>-0.4013355302667575</c:v>
                </c:pt>
                <c:pt idx="510">
                  <c:v>-0.3880608528836138</c:v>
                </c:pt>
                <c:pt idx="511">
                  <c:v>-0.37568052646016881</c:v>
                </c:pt>
                <c:pt idx="512">
                  <c:v>-0.36418825738491478</c:v>
                </c:pt>
                <c:pt idx="513">
                  <c:v>-0.35357803308168528</c:v>
                </c:pt>
                <c:pt idx="514">
                  <c:v>-0.34384410867386278</c:v>
                </c:pt>
                <c:pt idx="515">
                  <c:v>-0.33498099331041054</c:v>
                </c:pt>
                <c:pt idx="516">
                  <c:v>-0.32698343613303116</c:v>
                </c:pt>
                <c:pt idx="517">
                  <c:v>-0.31984641187238083</c:v>
                </c:pt>
                <c:pt idx="518">
                  <c:v>-0.31356510607124627</c:v>
                </c:pt>
                <c:pt idx="519">
                  <c:v>-0.30813489994381987</c:v>
                </c:pt>
                <c:pt idx="520">
                  <c:v>-0.30355135489239166</c:v>
                </c:pt>
                <c:pt idx="521">
                  <c:v>-0.29981019671559817</c:v>
                </c:pt>
                <c:pt idx="522">
                  <c:v>-0.29690729955535661</c:v>
                </c:pt>
                <c:pt idx="523">
                  <c:v>-0.29483866964222893</c:v>
                </c:pt>
                <c:pt idx="524">
                  <c:v>-0.29360042891063043</c:v>
                </c:pt>
                <c:pt idx="525">
                  <c:v>-0.29318879856542923</c:v>
                </c:pt>
                <c:pt idx="526">
                  <c:v>-0.29360008268951171</c:v>
                </c:pt>
                <c:pt idx="527">
                  <c:v>-0.29483065198738101</c:v>
                </c:pt>
                <c:pt idx="528">
                  <c:v>-0.29687692776246405</c:v>
                </c:pt>
                <c:pt idx="529">
                  <c:v>-0.29973536622539171</c:v>
                </c:pt>
                <c:pt idx="530">
                  <c:v>-0.30340244322710896</c:v>
                </c:pt>
                <c:pt idx="531">
                  <c:v>-0.30787463950448452</c:v>
                </c:pt>
                <c:pt idx="532">
                  <c:v>-0.31314842651749919</c:v>
                </c:pt>
                <c:pt idx="533">
                  <c:v>-0.31922025294659656</c:v>
                </c:pt>
                <c:pt idx="534">
                  <c:v>-0.32608653190695053</c:v>
                </c:pt>
                <c:pt idx="535">
                  <c:v>-0.33374362892384613</c:v>
                </c:pt>
                <c:pt idx="536">
                  <c:v>-0.3421878507006722</c:v>
                </c:pt>
                <c:pt idx="537">
                  <c:v>-0.35141543469866859</c:v>
                </c:pt>
                <c:pt idx="538">
                  <c:v>-0.36142253953604053</c:v>
                </c:pt>
                <c:pt idx="539">
                  <c:v>-0.37220523620361867</c:v>
                </c:pt>
                <c:pt idx="540">
                  <c:v>-0.38375950008515031</c:v>
                </c:pt>
                <c:pt idx="541">
                  <c:v>-0.39608120376266298</c:v>
                </c:pt>
                <c:pt idx="542">
                  <c:v>-0.40916611058115648</c:v>
                </c:pt>
                <c:pt idx="543">
                  <c:v>-0.42300986894211928</c:v>
                </c:pt>
                <c:pt idx="544">
                  <c:v>-0.43760800729192245</c:v>
                </c:pt>
                <c:pt idx="545">
                  <c:v>-0.45295592976886678</c:v>
                </c:pt>
                <c:pt idx="546">
                  <c:v>-0.46904891247141467</c:v>
                </c:pt>
                <c:pt idx="547">
                  <c:v>-0.48588210030975054</c:v>
                </c:pt>
                <c:pt idx="548">
                  <c:v>-0.50345050440309669</c:v>
                </c:pt>
                <c:pt idx="549">
                  <c:v>-0.52174899998607727</c:v>
                </c:pt>
                <c:pt idx="550">
                  <c:v>-0.54077232478867698</c:v>
                </c:pt>
                <c:pt idx="551">
                  <c:v>-0.56051507785588028</c:v>
                </c:pt>
                <c:pt idx="552">
                  <c:v>-0.5809717187748501</c:v>
                </c:pt>
                <c:pt idx="553">
                  <c:v>-0.60213656727933829</c:v>
                </c:pt>
                <c:pt idx="554">
                  <c:v>-0.62400380320296267</c:v>
                </c:pt>
                <c:pt idx="555">
                  <c:v>-0.64656746675485843</c:v>
                </c:pt>
                <c:pt idx="556">
                  <c:v>-0.66982145909311308</c:v>
                </c:pt>
                <c:pt idx="557">
                  <c:v>-0.69375954317316324</c:v>
                </c:pt>
                <c:pt idx="558">
                  <c:v>-0.71837534485007037</c:v>
                </c:pt>
                <c:pt idx="559">
                  <c:v>-0.74366235421517213</c:v>
                </c:pt>
                <c:pt idx="560">
                  <c:v>-0.76961392714913668</c:v>
                </c:pt>
                <c:pt idx="561">
                  <c:v>-0.79622328707482293</c:v>
                </c:pt>
                <c:pt idx="562">
                  <c:v>-0.82348352689464011</c:v>
                </c:pt>
                <c:pt idx="563">
                  <c:v>-0.8513876110982781</c:v>
                </c:pt>
                <c:pt idx="564">
                  <c:v>-0.87992837802775614</c:v>
                </c:pt>
                <c:pt idx="565">
                  <c:v>-0.90909854228771225</c:v>
                </c:pt>
                <c:pt idx="566">
                  <c:v>-0.93889069728976271</c:v>
                </c:pt>
                <c:pt idx="567">
                  <c:v>-0.9692973179205443</c:v>
                </c:pt>
                <c:pt idx="568">
                  <c:v>-1.0003107633238078</c:v>
                </c:pt>
                <c:pt idx="569">
                  <c:v>-1.0319232797875713</c:v>
                </c:pt>
                <c:pt idx="570">
                  <c:v>-1.0641270037279575</c:v>
                </c:pt>
                <c:pt idx="571">
                  <c:v>-1.0969139647618671</c:v>
                </c:pt>
                <c:pt idx="572">
                  <c:v>-1.1302760888611287</c:v>
                </c:pt>
                <c:pt idx="573">
                  <c:v>-1.1642052015812119</c:v>
                </c:pt>
                <c:pt idx="574">
                  <c:v>-1.1986930313579931</c:v>
                </c:pt>
                <c:pt idx="575">
                  <c:v>-1.2337312128664002</c:v>
                </c:pt>
                <c:pt idx="576">
                  <c:v>-1.2693112904351269</c:v>
                </c:pt>
                <c:pt idx="577">
                  <c:v>-1.3054247215118691</c:v>
                </c:pt>
                <c:pt idx="578">
                  <c:v>-1.3420628801738368</c:v>
                </c:pt>
                <c:pt idx="579">
                  <c:v>-1.3792170606785108</c:v>
                </c:pt>
                <c:pt idx="580">
                  <c:v>-1.4168784810498678</c:v>
                </c:pt>
                <c:pt idx="581">
                  <c:v>-1.4550382866954974</c:v>
                </c:pt>
                <c:pt idx="582">
                  <c:v>-1.4936875540501964</c:v>
                </c:pt>
                <c:pt idx="583">
                  <c:v>-1.5328172942418561</c:v>
                </c:pt>
                <c:pt idx="584">
                  <c:v>-1.5724184567755712</c:v>
                </c:pt>
                <c:pt idx="585">
                  <c:v>-1.6124819332320801</c:v>
                </c:pt>
                <c:pt idx="586">
                  <c:v>-1.6529985609767721</c:v>
                </c:pt>
                <c:pt idx="587">
                  <c:v>-1.6939591268756515</c:v>
                </c:pt>
                <c:pt idx="588">
                  <c:v>-1.7353543710147441</c:v>
                </c:pt>
                <c:pt idx="589">
                  <c:v>-1.7771749904195717</c:v>
                </c:pt>
                <c:pt idx="590">
                  <c:v>-1.8194116427714482</c:v>
                </c:pt>
                <c:pt idx="591">
                  <c:v>-1.8620549501173957</c:v>
                </c:pt>
                <c:pt idx="592">
                  <c:v>-1.9050955025706704</c:v>
                </c:pt>
                <c:pt idx="593">
                  <c:v>-1.9485238619989227</c:v>
                </c:pt>
                <c:pt idx="594">
                  <c:v>-1.9923305656971182</c:v>
                </c:pt>
                <c:pt idx="595">
                  <c:v>-2.0365061300424863</c:v>
                </c:pt>
                <c:pt idx="596">
                  <c:v>-2.0810410541287871</c:v>
                </c:pt>
                <c:pt idx="597">
                  <c:v>-2.1259258233773295</c:v>
                </c:pt>
                <c:pt idx="598">
                  <c:v>-2.1711509131222306</c:v>
                </c:pt>
                <c:pt idx="599">
                  <c:v>-2.2167067921675065</c:v>
                </c:pt>
                <c:pt idx="600">
                  <c:v>-2.262583926313642</c:v>
                </c:pt>
                <c:pt idx="601">
                  <c:v>-2.3087727818514163</c:v>
                </c:pt>
                <c:pt idx="602">
                  <c:v>-2.3552638290207826</c:v>
                </c:pt>
                <c:pt idx="603">
                  <c:v>-2.4020475454327328</c:v>
                </c:pt>
                <c:pt idx="604">
                  <c:v>-2.4491144194521217</c:v>
                </c:pt>
                <c:pt idx="605">
                  <c:v>-2.496454953539518</c:v>
                </c:pt>
                <c:pt idx="606">
                  <c:v>-2.5440596675502278</c:v>
                </c:pt>
                <c:pt idx="607">
                  <c:v>-2.5919191019886951</c:v>
                </c:pt>
                <c:pt idx="608">
                  <c:v>-2.6400238212165994</c:v>
                </c:pt>
                <c:pt idx="609">
                  <c:v>-2.6883644166129881</c:v>
                </c:pt>
                <c:pt idx="610">
                  <c:v>-2.7369315096849181</c:v>
                </c:pt>
                <c:pt idx="611">
                  <c:v>-2.7857157551270921</c:v>
                </c:pt>
                <c:pt idx="612">
                  <c:v>-2.8347078438291211</c:v>
                </c:pt>
                <c:pt idx="613">
                  <c:v>-2.8838985058290341</c:v>
                </c:pt>
                <c:pt idx="614">
                  <c:v>-2.9332785132118122</c:v>
                </c:pt>
                <c:pt idx="615">
                  <c:v>-2.9828386829517122</c:v>
                </c:pt>
                <c:pt idx="616">
                  <c:v>-3.0325698796973168</c:v>
                </c:pt>
                <c:pt idx="617">
                  <c:v>-3.0824630184982023</c:v>
                </c:pt>
                <c:pt idx="618">
                  <c:v>-3.1325090674722809</c:v>
                </c:pt>
                <c:pt idx="619">
                  <c:v>-3.1826990504128916</c:v>
                </c:pt>
                <c:pt idx="620">
                  <c:v>-3.233024049334813</c:v>
                </c:pt>
                <c:pt idx="621">
                  <c:v>-3.2834752069584052</c:v>
                </c:pt>
                <c:pt idx="622">
                  <c:v>-3.334043729131174</c:v>
                </c:pt>
                <c:pt idx="623">
                  <c:v>-3.3847208871861376</c:v>
                </c:pt>
                <c:pt idx="624">
                  <c:v>-3.4354980202363903</c:v>
                </c:pt>
                <c:pt idx="625">
                  <c:v>-3.4863665374053774</c:v>
                </c:pt>
                <c:pt idx="626">
                  <c:v>-3.5373179199923963</c:v>
                </c:pt>
                <c:pt idx="627">
                  <c:v>-3.5883437235729967</c:v>
                </c:pt>
                <c:pt idx="628">
                  <c:v>-3.6394355800338811</c:v>
                </c:pt>
                <c:pt idx="629">
                  <c:v>-3.6905851995420966</c:v>
                </c:pt>
                <c:pt idx="630">
                  <c:v>-3.7417843724482993</c:v>
                </c:pt>
                <c:pt idx="631">
                  <c:v>-3.7930249711239159</c:v>
                </c:pt>
                <c:pt idx="632">
                  <c:v>-3.844298951732152</c:v>
                </c:pt>
                <c:pt idx="633">
                  <c:v>-3.8955983559327816</c:v>
                </c:pt>
                <c:pt idx="634">
                  <c:v>-3.9469153125207606</c:v>
                </c:pt>
                <c:pt idx="635">
                  <c:v>-3.9982420389987152</c:v>
                </c:pt>
                <c:pt idx="636">
                  <c:v>-4.0495708430834414</c:v>
                </c:pt>
                <c:pt idx="637">
                  <c:v>-4.1008941241465857</c:v>
                </c:pt>
                <c:pt idx="638">
                  <c:v>-4.1522043745897586</c:v>
                </c:pt>
                <c:pt idx="639">
                  <c:v>-4.2034941811543005</c:v>
                </c:pt>
                <c:pt idx="640">
                  <c:v>-4.2547562261660774</c:v>
                </c:pt>
                <c:pt idx="641">
                  <c:v>-4.3059832887156251</c:v>
                </c:pt>
                <c:pt idx="642">
                  <c:v>-4.3571682457740808</c:v>
                </c:pt>
                <c:pt idx="643">
                  <c:v>-4.4083040732453584</c:v>
                </c:pt>
                <c:pt idx="644">
                  <c:v>-4.4593838469550233</c:v>
                </c:pt>
                <c:pt idx="645">
                  <c:v>-4.5104007435764331</c:v>
                </c:pt>
                <c:pt idx="646">
                  <c:v>-4.5613480414947132</c:v>
                </c:pt>
                <c:pt idx="647">
                  <c:v>-4.6122191216091748</c:v>
                </c:pt>
                <c:pt idx="648">
                  <c:v>-4.6630074680747784</c:v>
                </c:pt>
                <c:pt idx="649">
                  <c:v>-4.7137066689834013</c:v>
                </c:pt>
                <c:pt idx="650">
                  <c:v>-4.7643104169855395</c:v>
                </c:pt>
                <c:pt idx="651">
                  <c:v>-4.8148125098532359</c:v>
                </c:pt>
                <c:pt idx="652">
                  <c:v>-4.8652068509849933</c:v>
                </c:pt>
                <c:pt idx="653">
                  <c:v>-4.9154874498534475</c:v>
                </c:pt>
                <c:pt idx="654">
                  <c:v>-4.9656484223966872</c:v>
                </c:pt>
                <c:pt idx="655">
                  <c:v>-5.015683991353983</c:v>
                </c:pt>
                <c:pt idx="656">
                  <c:v>-5.0655884865468979</c:v>
                </c:pt>
                <c:pt idx="657">
                  <c:v>-5.1153563451066111</c:v>
                </c:pt>
                <c:pt idx="658">
                  <c:v>-5.1649821116483965</c:v>
                </c:pt>
                <c:pt idx="659">
                  <c:v>-5.2144604383942097</c:v>
                </c:pt>
                <c:pt idx="660">
                  <c:v>-5.2637860852443064</c:v>
                </c:pt>
                <c:pt idx="661">
                  <c:v>-5.3129539197989093</c:v>
                </c:pt>
                <c:pt idx="662">
                  <c:v>-5.3619589173308873</c:v>
                </c:pt>
                <c:pt idx="663">
                  <c:v>-5.4107961607104471</c:v>
                </c:pt>
                <c:pt idx="664">
                  <c:v>-5.4594608402829099</c:v>
                </c:pt>
                <c:pt idx="665">
                  <c:v>-5.5079482537005093</c:v>
                </c:pt>
                <c:pt idx="666">
                  <c:v>-5.5562538057093507</c:v>
                </c:pt>
                <c:pt idx="667">
                  <c:v>-5.6043730078925238</c:v>
                </c:pt>
                <c:pt idx="668">
                  <c:v>-5.6523014783704317</c:v>
                </c:pt>
                <c:pt idx="669">
                  <c:v>-5.7000349414594478</c:v>
                </c:pt>
                <c:pt idx="670">
                  <c:v>-5.7475692272899055</c:v>
                </c:pt>
                <c:pt idx="671">
                  <c:v>-5.7949002713845452</c:v>
                </c:pt>
                <c:pt idx="672">
                  <c:v>-5.8420241141985132</c:v>
                </c:pt>
                <c:pt idx="673">
                  <c:v>-5.8889369006219248</c:v>
                </c:pt>
                <c:pt idx="674">
                  <c:v>-5.935634879446166</c:v>
                </c:pt>
                <c:pt idx="675">
                  <c:v>-5.9821144027949504</c:v>
                </c:pt>
                <c:pt idx="676">
                  <c:v>-6.0283719255212631</c:v>
                </c:pt>
                <c:pt idx="677">
                  <c:v>-6.0744040045712309</c:v>
                </c:pt>
                <c:pt idx="678">
                  <c:v>-6.1202072983160649</c:v>
                </c:pt>
                <c:pt idx="679">
                  <c:v>-6.1657785658530715</c:v>
                </c:pt>
                <c:pt idx="680">
                  <c:v>-6.2111146662769068</c:v>
                </c:pt>
                <c:pt idx="681">
                  <c:v>-6.2562125579220202</c:v>
                </c:pt>
                <c:pt idx="682">
                  <c:v>-6.3010692975774898</c:v>
                </c:pt>
                <c:pt idx="683">
                  <c:v>-6.345682039675185</c:v>
                </c:pt>
                <c:pt idx="684">
                  <c:v>-6.3900480354523967</c:v>
                </c:pt>
                <c:pt idx="685">
                  <c:v>-6.4341646320899084</c:v>
                </c:pt>
                <c:pt idx="686">
                  <c:v>-6.4780292718265988</c:v>
                </c:pt>
                <c:pt idx="687">
                  <c:v>-6.5216394910515776</c:v>
                </c:pt>
                <c:pt idx="688">
                  <c:v>-6.5649929193748395</c:v>
                </c:pt>
                <c:pt idx="689">
                  <c:v>-6.6080872786774965</c:v>
                </c:pt>
                <c:pt idx="690">
                  <c:v>-6.6509203821425409</c:v>
                </c:pt>
                <c:pt idx="691">
                  <c:v>-6.6934901332671313</c:v>
                </c:pt>
                <c:pt idx="692">
                  <c:v>-6.7357945248573943</c:v>
                </c:pt>
                <c:pt idx="693">
                  <c:v>-6.7778316380066252</c:v>
                </c:pt>
                <c:pt idx="694">
                  <c:v>-6.8195996410579394</c:v>
                </c:pt>
                <c:pt idx="695">
                  <c:v>-6.8610967885522136</c:v>
                </c:pt>
                <c:pt idx="696">
                  <c:v>-6.9023214201622647</c:v>
                </c:pt>
                <c:pt idx="697">
                  <c:v>-6.9432719596141848</c:v>
                </c:pt>
                <c:pt idx="698">
                  <c:v>-6.9839469135966787</c:v>
                </c:pt>
                <c:pt idx="699">
                  <c:v>-7.024344870659327</c:v>
                </c:pt>
                <c:pt idx="700">
                  <c:v>-7.0644645001005779</c:v>
                </c:pt>
                <c:pt idx="701">
                  <c:v>-7.1043045508463534</c:v>
                </c:pt>
                <c:pt idx="702">
                  <c:v>-7.1438638503200433</c:v>
                </c:pt>
                <c:pt idx="703">
                  <c:v>-7.1831413033047706</c:v>
                </c:pt>
                <c:pt idx="704">
                  <c:v>-7.2221358907986435</c:v>
                </c:pt>
                <c:pt idx="705">
                  <c:v>-7.2608466688638016</c:v>
                </c:pt>
                <c:pt idx="706">
                  <c:v>-7.2992727674700362</c:v>
                </c:pt>
                <c:pt idx="707">
                  <c:v>-7.3374133893337099</c:v>
                </c:pt>
                <c:pt idx="708">
                  <c:v>-7.3374511597146785</c:v>
                </c:pt>
                <c:pt idx="709">
                  <c:v>-7.3374889298122321</c:v>
                </c:pt>
                <c:pt idx="710">
                  <c:v>-7.337526699626375</c:v>
                </c:pt>
                <c:pt idx="711">
                  <c:v>-7.337564469157102</c:v>
                </c:pt>
                <c:pt idx="712">
                  <c:v>-7.3376022384044166</c:v>
                </c:pt>
                <c:pt idx="713">
                  <c:v>-7.3376400073683108</c:v>
                </c:pt>
                <c:pt idx="714">
                  <c:v>-7.3376777760487917</c:v>
                </c:pt>
                <c:pt idx="715">
                  <c:v>-7.3377155444458566</c:v>
                </c:pt>
                <c:pt idx="716">
                  <c:v>-7.3377533125595056</c:v>
                </c:pt>
                <c:pt idx="717">
                  <c:v>-7.3377910803897342</c:v>
                </c:pt>
                <c:pt idx="718">
                  <c:v>-7.3378288479365468</c:v>
                </c:pt>
                <c:pt idx="719">
                  <c:v>-7.337866615199939</c:v>
                </c:pt>
                <c:pt idx="720">
                  <c:v>-7.3379043821799126</c:v>
                </c:pt>
                <c:pt idx="721">
                  <c:v>-7.337942148876464</c:v>
                </c:pt>
                <c:pt idx="722">
                  <c:v>-7.3379799152895968</c:v>
                </c:pt>
                <c:pt idx="723">
                  <c:v>-7.3380176814193065</c:v>
                </c:pt>
                <c:pt idx="724">
                  <c:v>-7.3380554472655941</c:v>
                </c:pt>
                <c:pt idx="725">
                  <c:v>-7.3380932128284559</c:v>
                </c:pt>
                <c:pt idx="726">
                  <c:v>-7.3381309781078938</c:v>
                </c:pt>
                <c:pt idx="727">
                  <c:v>-7.3381687431039113</c:v>
                </c:pt>
                <c:pt idx="728">
                  <c:v>-7.3382065078165004</c:v>
                </c:pt>
                <c:pt idx="729">
                  <c:v>-7.3382442722456638</c:v>
                </c:pt>
                <c:pt idx="730">
                  <c:v>-7.3382820363914005</c:v>
                </c:pt>
                <c:pt idx="731">
                  <c:v>-7.3383198002537124</c:v>
                </c:pt>
                <c:pt idx="732">
                  <c:v>-7.338357563832596</c:v>
                </c:pt>
                <c:pt idx="733">
                  <c:v>-7.3383953271280502</c:v>
                </c:pt>
                <c:pt idx="734">
                  <c:v>-7.3384330901400752</c:v>
                </c:pt>
                <c:pt idx="735">
                  <c:v>-7.33847085286867</c:v>
                </c:pt>
                <c:pt idx="736">
                  <c:v>-7.338508615313839</c:v>
                </c:pt>
                <c:pt idx="737">
                  <c:v>-7.3385463774755699</c:v>
                </c:pt>
                <c:pt idx="738">
                  <c:v>-7.338584139353876</c:v>
                </c:pt>
                <c:pt idx="739">
                  <c:v>-7.338621900948743</c:v>
                </c:pt>
                <c:pt idx="740">
                  <c:v>-7.3386596622601799</c:v>
                </c:pt>
                <c:pt idx="741">
                  <c:v>-7.3386974232881848</c:v>
                </c:pt>
                <c:pt idx="742">
                  <c:v>-7.3387351840327515</c:v>
                </c:pt>
                <c:pt idx="743">
                  <c:v>-7.3387729444938854</c:v>
                </c:pt>
                <c:pt idx="744">
                  <c:v>-7.3388107046715838</c:v>
                </c:pt>
                <c:pt idx="745">
                  <c:v>-7.3388484645658467</c:v>
                </c:pt>
                <c:pt idx="746">
                  <c:v>-7.3388862241766697</c:v>
                </c:pt>
                <c:pt idx="747">
                  <c:v>-7.3389239835040589</c:v>
                </c:pt>
                <c:pt idx="748">
                  <c:v>-7.33896174254801</c:v>
                </c:pt>
                <c:pt idx="749">
                  <c:v>-7.3389995013085176</c:v>
                </c:pt>
                <c:pt idx="750">
                  <c:v>-7.339037259785588</c:v>
                </c:pt>
                <c:pt idx="751">
                  <c:v>-7.3390750179792219</c:v>
                </c:pt>
                <c:pt idx="752">
                  <c:v>-7.3391127758894097</c:v>
                </c:pt>
                <c:pt idx="753">
                  <c:v>-7.3391505335161584</c:v>
                </c:pt>
                <c:pt idx="754">
                  <c:v>-7.3391882908594619</c:v>
                </c:pt>
                <c:pt idx="755">
                  <c:v>-7.3392260479193245</c:v>
                </c:pt>
                <c:pt idx="756">
                  <c:v>-7.3392638046957446</c:v>
                </c:pt>
                <c:pt idx="757">
                  <c:v>-7.3393015611887176</c:v>
                </c:pt>
                <c:pt idx="758">
                  <c:v>-7.3393393173982471</c:v>
                </c:pt>
                <c:pt idx="759">
                  <c:v>-7.3393770733243322</c:v>
                </c:pt>
                <c:pt idx="760">
                  <c:v>-7.3394148289669712</c:v>
                </c:pt>
                <c:pt idx="761">
                  <c:v>-7.3394525843261604</c:v>
                </c:pt>
                <c:pt idx="762">
                  <c:v>-7.3394903394019027</c:v>
                </c:pt>
                <c:pt idx="763">
                  <c:v>-7.3395280941941978</c:v>
                </c:pt>
                <c:pt idx="764">
                  <c:v>-7.3395658487030442</c:v>
                </c:pt>
                <c:pt idx="765">
                  <c:v>-7.3396036029284453</c:v>
                </c:pt>
                <c:pt idx="766">
                  <c:v>-7.3396413568703895</c:v>
                </c:pt>
                <c:pt idx="767">
                  <c:v>-7.3396791105288868</c:v>
                </c:pt>
                <c:pt idx="768">
                  <c:v>-7.3397168639039316</c:v>
                </c:pt>
                <c:pt idx="769">
                  <c:v>-7.3397546169955241</c:v>
                </c:pt>
                <c:pt idx="770">
                  <c:v>-7.339792369803666</c:v>
                </c:pt>
                <c:pt idx="771">
                  <c:v>-7.3398301223283511</c:v>
                </c:pt>
                <c:pt idx="772">
                  <c:v>-7.3398678745695829</c:v>
                </c:pt>
                <c:pt idx="773">
                  <c:v>-7.3399056265273641</c:v>
                </c:pt>
                <c:pt idx="774">
                  <c:v>-7.3399433782016859</c:v>
                </c:pt>
                <c:pt idx="775">
                  <c:v>-7.3399811295925508</c:v>
                </c:pt>
                <c:pt idx="776">
                  <c:v>-7.3400188806999598</c:v>
                </c:pt>
                <c:pt idx="777">
                  <c:v>-7.340056631523912</c:v>
                </c:pt>
                <c:pt idx="778">
                  <c:v>-7.3400943820644082</c:v>
                </c:pt>
                <c:pt idx="779">
                  <c:v>-7.3401321323214432</c:v>
                </c:pt>
                <c:pt idx="780">
                  <c:v>-7.3401698822950197</c:v>
                </c:pt>
                <c:pt idx="781">
                  <c:v>-7.3402076319851348</c:v>
                </c:pt>
                <c:pt idx="782">
                  <c:v>-7.3402453813917896</c:v>
                </c:pt>
                <c:pt idx="783">
                  <c:v>-7.3402831305149849</c:v>
                </c:pt>
                <c:pt idx="784">
                  <c:v>-7.3403208793547172</c:v>
                </c:pt>
                <c:pt idx="785">
                  <c:v>-7.3403586279109891</c:v>
                </c:pt>
                <c:pt idx="786">
                  <c:v>-7.3403963761837945</c:v>
                </c:pt>
                <c:pt idx="787">
                  <c:v>-7.3404341241731341</c:v>
                </c:pt>
                <c:pt idx="788">
                  <c:v>-7.3404718718790152</c:v>
                </c:pt>
                <c:pt idx="789">
                  <c:v>-7.3405096193014279</c:v>
                </c:pt>
                <c:pt idx="790">
                  <c:v>-7.340547366440374</c:v>
                </c:pt>
                <c:pt idx="791">
                  <c:v>-7.3405851132958571</c:v>
                </c:pt>
                <c:pt idx="792">
                  <c:v>-7.3406228598678682</c:v>
                </c:pt>
                <c:pt idx="793">
                  <c:v>-7.3406606061564128</c:v>
                </c:pt>
                <c:pt idx="794">
                  <c:v>-7.3406983521614908</c:v>
                </c:pt>
                <c:pt idx="795">
                  <c:v>-7.3407360978830996</c:v>
                </c:pt>
                <c:pt idx="796">
                  <c:v>-7.3407738433212346</c:v>
                </c:pt>
                <c:pt idx="797">
                  <c:v>-7.3408115884759022</c:v>
                </c:pt>
                <c:pt idx="798">
                  <c:v>-7.3408493333470988</c:v>
                </c:pt>
                <c:pt idx="799">
                  <c:v>-7.3408870779348252</c:v>
                </c:pt>
                <c:pt idx="800">
                  <c:v>-7.3409248222390762</c:v>
                </c:pt>
                <c:pt idx="801">
                  <c:v>-7.3409625662598561</c:v>
                </c:pt>
                <c:pt idx="802">
                  <c:v>-7.3410003099971606</c:v>
                </c:pt>
                <c:pt idx="803">
                  <c:v>-7.3410380534509931</c:v>
                </c:pt>
                <c:pt idx="804">
                  <c:v>-7.3410757966213476</c:v>
                </c:pt>
                <c:pt idx="805">
                  <c:v>-7.3411135395082274</c:v>
                </c:pt>
                <c:pt idx="806">
                  <c:v>-7.3411512821116327</c:v>
                </c:pt>
                <c:pt idx="807">
                  <c:v>-7.3411890244315581</c:v>
                </c:pt>
                <c:pt idx="808">
                  <c:v>-7.3412267664680044</c:v>
                </c:pt>
                <c:pt idx="809">
                  <c:v>-7.3412645082209771</c:v>
                </c:pt>
                <c:pt idx="810">
                  <c:v>-7.3413022496904672</c:v>
                </c:pt>
                <c:pt idx="811">
                  <c:v>-7.3413399908764809</c:v>
                </c:pt>
                <c:pt idx="812">
                  <c:v>-7.3413777317790112</c:v>
                </c:pt>
                <c:pt idx="813">
                  <c:v>-7.341415472398066</c:v>
                </c:pt>
                <c:pt idx="814">
                  <c:v>-7.3414532127336338</c:v>
                </c:pt>
                <c:pt idx="815">
                  <c:v>-7.3414909527857191</c:v>
                </c:pt>
                <c:pt idx="816">
                  <c:v>-7.3415286925543217</c:v>
                </c:pt>
                <c:pt idx="817">
                  <c:v>-7.3415664320394409</c:v>
                </c:pt>
                <c:pt idx="818">
                  <c:v>-7.3416041712410758</c:v>
                </c:pt>
                <c:pt idx="819">
                  <c:v>-7.3416419101592316</c:v>
                </c:pt>
                <c:pt idx="820">
                  <c:v>-7.3416796487938969</c:v>
                </c:pt>
                <c:pt idx="821">
                  <c:v>-7.341717387145076</c:v>
                </c:pt>
                <c:pt idx="822">
                  <c:v>-7.3417551252127664</c:v>
                </c:pt>
                <c:pt idx="823">
                  <c:v>-7.3417928629969742</c:v>
                </c:pt>
                <c:pt idx="824">
                  <c:v>-7.3418306004976905</c:v>
                </c:pt>
                <c:pt idx="825">
                  <c:v>-7.3418683377149181</c:v>
                </c:pt>
                <c:pt idx="826">
                  <c:v>-7.3419060746486577</c:v>
                </c:pt>
                <c:pt idx="827">
                  <c:v>-7.3419438112989077</c:v>
                </c:pt>
                <c:pt idx="828">
                  <c:v>-7.3419815476656627</c:v>
                </c:pt>
                <c:pt idx="829">
                  <c:v>-7.3420192837489306</c:v>
                </c:pt>
                <c:pt idx="830">
                  <c:v>-7.3420570195487027</c:v>
                </c:pt>
                <c:pt idx="831">
                  <c:v>-7.3420947550649869</c:v>
                </c:pt>
                <c:pt idx="832">
                  <c:v>-7.3421324902977743</c:v>
                </c:pt>
                <c:pt idx="833">
                  <c:v>-7.3421702252470675</c:v>
                </c:pt>
                <c:pt idx="834">
                  <c:v>-7.3422079599128711</c:v>
                </c:pt>
                <c:pt idx="835">
                  <c:v>-7.3422456942951735</c:v>
                </c:pt>
                <c:pt idx="836">
                  <c:v>-7.3422834283939791</c:v>
                </c:pt>
                <c:pt idx="837">
                  <c:v>-7.3423211622092914</c:v>
                </c:pt>
                <c:pt idx="838">
                  <c:v>-7.3423588957411061</c:v>
                </c:pt>
                <c:pt idx="839">
                  <c:v>-7.3423966289894249</c:v>
                </c:pt>
                <c:pt idx="840">
                  <c:v>-7.3424343619542434</c:v>
                </c:pt>
                <c:pt idx="841">
                  <c:v>-7.3424720946355597</c:v>
                </c:pt>
                <c:pt idx="842">
                  <c:v>-7.3425098270333811</c:v>
                </c:pt>
                <c:pt idx="843">
                  <c:v>-7.3425475591476994</c:v>
                </c:pt>
                <c:pt idx="844">
                  <c:v>-7.3425852909785174</c:v>
                </c:pt>
                <c:pt idx="845">
                  <c:v>-7.3426230225258324</c:v>
                </c:pt>
                <c:pt idx="846">
                  <c:v>-7.3426607537896471</c:v>
                </c:pt>
                <c:pt idx="847">
                  <c:v>-7.3426984847699552</c:v>
                </c:pt>
                <c:pt idx="848">
                  <c:v>-7.3427362154667586</c:v>
                </c:pt>
                <c:pt idx="849">
                  <c:v>-7.3427739458800625</c:v>
                </c:pt>
                <c:pt idx="850">
                  <c:v>-7.3428116760098607</c:v>
                </c:pt>
                <c:pt idx="851">
                  <c:v>-7.3428494058561489</c:v>
                </c:pt>
                <c:pt idx="852">
                  <c:v>-7.342887135418934</c:v>
                </c:pt>
                <c:pt idx="853">
                  <c:v>-7.342924864698209</c:v>
                </c:pt>
                <c:pt idx="854">
                  <c:v>-7.3429625936939802</c:v>
                </c:pt>
                <c:pt idx="855">
                  <c:v>-7.3430003224062412</c:v>
                </c:pt>
                <c:pt idx="856">
                  <c:v>-7.3430380508349966</c:v>
                </c:pt>
                <c:pt idx="857">
                  <c:v>-7.3430757789802383</c:v>
                </c:pt>
                <c:pt idx="858">
                  <c:v>-7.3431135068419682</c:v>
                </c:pt>
                <c:pt idx="859">
                  <c:v>-7.3431512344201888</c:v>
                </c:pt>
                <c:pt idx="860">
                  <c:v>-7.3431889617148975</c:v>
                </c:pt>
                <c:pt idx="861">
                  <c:v>-7.3432266887260953</c:v>
                </c:pt>
                <c:pt idx="862">
                  <c:v>-7.3432644154537803</c:v>
                </c:pt>
                <c:pt idx="863">
                  <c:v>-7.3433021418979543</c:v>
                </c:pt>
                <c:pt idx="864">
                  <c:v>-7.3433398680586111</c:v>
                </c:pt>
                <c:pt idx="865">
                  <c:v>-7.3433775939357506</c:v>
                </c:pt>
                <c:pt idx="866">
                  <c:v>-7.3434153195293757</c:v>
                </c:pt>
                <c:pt idx="867">
                  <c:v>-7.343453044839487</c:v>
                </c:pt>
                <c:pt idx="868">
                  <c:v>-7.3434907698660794</c:v>
                </c:pt>
                <c:pt idx="869">
                  <c:v>-7.343528494609151</c:v>
                </c:pt>
                <c:pt idx="870">
                  <c:v>-7.3435662190687125</c:v>
                </c:pt>
                <c:pt idx="871">
                  <c:v>-7.3436039432447506</c:v>
                </c:pt>
                <c:pt idx="872">
                  <c:v>-7.3436416671372715</c:v>
                </c:pt>
                <c:pt idx="873">
                  <c:v>-7.3436793907462725</c:v>
                </c:pt>
                <c:pt idx="874">
                  <c:v>-7.3437171140717501</c:v>
                </c:pt>
                <c:pt idx="875">
                  <c:v>-7.3437548371137051</c:v>
                </c:pt>
                <c:pt idx="876">
                  <c:v>-7.3437925598721385</c:v>
                </c:pt>
                <c:pt idx="877">
                  <c:v>-7.3438302823470529</c:v>
                </c:pt>
                <c:pt idx="878">
                  <c:v>-7.3438680045384448</c:v>
                </c:pt>
                <c:pt idx="879">
                  <c:v>-7.3439057264463106</c:v>
                </c:pt>
                <c:pt idx="880">
                  <c:v>-7.3439434480706511</c:v>
                </c:pt>
                <c:pt idx="881">
                  <c:v>-7.3439811694114674</c:v>
                </c:pt>
                <c:pt idx="882">
                  <c:v>-7.3440188904687549</c:v>
                </c:pt>
                <c:pt idx="883">
                  <c:v>-7.3440566112425172</c:v>
                </c:pt>
                <c:pt idx="884">
                  <c:v>-7.3440943317327534</c:v>
                </c:pt>
                <c:pt idx="885">
                  <c:v>-7.3441320519394635</c:v>
                </c:pt>
                <c:pt idx="886">
                  <c:v>-7.3441697718626431</c:v>
                </c:pt>
                <c:pt idx="887">
                  <c:v>-7.3442074915022957</c:v>
                </c:pt>
                <c:pt idx="888">
                  <c:v>-7.3442452108584133</c:v>
                </c:pt>
                <c:pt idx="889">
                  <c:v>-7.3442829299310057</c:v>
                </c:pt>
                <c:pt idx="890">
                  <c:v>-7.3443206487200623</c:v>
                </c:pt>
                <c:pt idx="891">
                  <c:v>-7.3443583672255901</c:v>
                </c:pt>
                <c:pt idx="892">
                  <c:v>-7.3443960854475847</c:v>
                </c:pt>
                <c:pt idx="893">
                  <c:v>-7.3444338033860443</c:v>
                </c:pt>
                <c:pt idx="894">
                  <c:v>-7.3444715210409761</c:v>
                </c:pt>
                <c:pt idx="895">
                  <c:v>-7.344509238412372</c:v>
                </c:pt>
                <c:pt idx="896">
                  <c:v>-7.3445469555002303</c:v>
                </c:pt>
                <c:pt idx="897">
                  <c:v>-7.3445846723045536</c:v>
                </c:pt>
                <c:pt idx="898">
                  <c:v>-7.3446223888253392</c:v>
                </c:pt>
                <c:pt idx="899">
                  <c:v>-7.344660105062589</c:v>
                </c:pt>
                <c:pt idx="900">
                  <c:v>-7.3446978210163021</c:v>
                </c:pt>
                <c:pt idx="901">
                  <c:v>-7.3447355366864757</c:v>
                </c:pt>
                <c:pt idx="902">
                  <c:v>-7.3447732520731135</c:v>
                </c:pt>
                <c:pt idx="903">
                  <c:v>-7.3448109671762056</c:v>
                </c:pt>
                <c:pt idx="904">
                  <c:v>-7.3448486819957628</c:v>
                </c:pt>
                <c:pt idx="905">
                  <c:v>-7.3448863965317788</c:v>
                </c:pt>
                <c:pt idx="906">
                  <c:v>-7.3449241107842518</c:v>
                </c:pt>
                <c:pt idx="907">
                  <c:v>-7.3449618247531818</c:v>
                </c:pt>
                <c:pt idx="908">
                  <c:v>-7.3449995384385733</c:v>
                </c:pt>
                <c:pt idx="909">
                  <c:v>-7.3450372518404139</c:v>
                </c:pt>
                <c:pt idx="910">
                  <c:v>-7.3450749649587195</c:v>
                </c:pt>
                <c:pt idx="911">
                  <c:v>-7.3451126777934741</c:v>
                </c:pt>
                <c:pt idx="912">
                  <c:v>-7.3451503903446884</c:v>
                </c:pt>
                <c:pt idx="913">
                  <c:v>-7.3451881026123527</c:v>
                </c:pt>
                <c:pt idx="914">
                  <c:v>-7.3452258145964695</c:v>
                </c:pt>
                <c:pt idx="915">
                  <c:v>-7.3452635262970407</c:v>
                </c:pt>
                <c:pt idx="916">
                  <c:v>-7.3453012377140645</c:v>
                </c:pt>
                <c:pt idx="917">
                  <c:v>-7.3453389488475365</c:v>
                </c:pt>
                <c:pt idx="918">
                  <c:v>-7.3453766596974646</c:v>
                </c:pt>
                <c:pt idx="919">
                  <c:v>-7.3454143702638426</c:v>
                </c:pt>
                <c:pt idx="920">
                  <c:v>-7.3454520805466652</c:v>
                </c:pt>
                <c:pt idx="921">
                  <c:v>-7.3454897905459378</c:v>
                </c:pt>
                <c:pt idx="922">
                  <c:v>-7.3455275002616585</c:v>
                </c:pt>
                <c:pt idx="923">
                  <c:v>-7.3455652096938273</c:v>
                </c:pt>
                <c:pt idx="924">
                  <c:v>-7.3456029188424452</c:v>
                </c:pt>
                <c:pt idx="925">
                  <c:v>-7.3456406277075086</c:v>
                </c:pt>
                <c:pt idx="926">
                  <c:v>-7.3456783362890157</c:v>
                </c:pt>
                <c:pt idx="927">
                  <c:v>-7.3457160445869674</c:v>
                </c:pt>
                <c:pt idx="928">
                  <c:v>-7.3457537526013663</c:v>
                </c:pt>
                <c:pt idx="929">
                  <c:v>-7.3457914603322081</c:v>
                </c:pt>
                <c:pt idx="930">
                  <c:v>-7.3458291677794918</c:v>
                </c:pt>
                <c:pt idx="931">
                  <c:v>-7.3458668749432157</c:v>
                </c:pt>
                <c:pt idx="932">
                  <c:v>-7.3459045818233841</c:v>
                </c:pt>
                <c:pt idx="933">
                  <c:v>-7.3459422884199954</c:v>
                </c:pt>
                <c:pt idx="934">
                  <c:v>-7.3459799947330433</c:v>
                </c:pt>
                <c:pt idx="935">
                  <c:v>-7.3460177007625322</c:v>
                </c:pt>
                <c:pt idx="936">
                  <c:v>-7.3460554065084613</c:v>
                </c:pt>
                <c:pt idx="937">
                  <c:v>-7.3460931119708288</c:v>
                </c:pt>
                <c:pt idx="938">
                  <c:v>-7.3461308171496338</c:v>
                </c:pt>
                <c:pt idx="939">
                  <c:v>-7.3461685220448754</c:v>
                </c:pt>
                <c:pt idx="940">
                  <c:v>-7.3462062266565509</c:v>
                </c:pt>
                <c:pt idx="941">
                  <c:v>-7.3462439309846701</c:v>
                </c:pt>
                <c:pt idx="942">
                  <c:v>-7.346281635029217</c:v>
                </c:pt>
                <c:pt idx="943">
                  <c:v>-7.3463193387902015</c:v>
                </c:pt>
                <c:pt idx="944">
                  <c:v>-7.3463570422676199</c:v>
                </c:pt>
                <c:pt idx="945">
                  <c:v>-7.3463947454614722</c:v>
                </c:pt>
                <c:pt idx="946">
                  <c:v>-7.346432448371754</c:v>
                </c:pt>
                <c:pt idx="947">
                  <c:v>-7.3464701509984724</c:v>
                </c:pt>
                <c:pt idx="948">
                  <c:v>-7.3465078533416213</c:v>
                </c:pt>
                <c:pt idx="949">
                  <c:v>-7.3465455554011996</c:v>
                </c:pt>
                <c:pt idx="950">
                  <c:v>-7.3465832571772083</c:v>
                </c:pt>
                <c:pt idx="951">
                  <c:v>-7.3466209586696474</c:v>
                </c:pt>
                <c:pt idx="952">
                  <c:v>-7.3466586598785133</c:v>
                </c:pt>
                <c:pt idx="953">
                  <c:v>-7.3466963608038069</c:v>
                </c:pt>
                <c:pt idx="954">
                  <c:v>-7.3467340614455301</c:v>
                </c:pt>
                <c:pt idx="955">
                  <c:v>-7.3467717618036819</c:v>
                </c:pt>
                <c:pt idx="956">
                  <c:v>-7.3468094618782551</c:v>
                </c:pt>
                <c:pt idx="957">
                  <c:v>-7.3468471616692534</c:v>
                </c:pt>
                <c:pt idx="958">
                  <c:v>-7.3468848611766795</c:v>
                </c:pt>
                <c:pt idx="959">
                  <c:v>-7.3469225604005288</c:v>
                </c:pt>
                <c:pt idx="960">
                  <c:v>-7.3469602593408059</c:v>
                </c:pt>
                <c:pt idx="961">
                  <c:v>-7.3469979579975053</c:v>
                </c:pt>
                <c:pt idx="962">
                  <c:v>-7.3470356563706227</c:v>
                </c:pt>
                <c:pt idx="963">
                  <c:v>-7.3470733544601643</c:v>
                </c:pt>
                <c:pt idx="964">
                  <c:v>-7.3471110522661291</c:v>
                </c:pt>
                <c:pt idx="965">
                  <c:v>-7.3471487497885075</c:v>
                </c:pt>
                <c:pt idx="966">
                  <c:v>-7.3471864470273127</c:v>
                </c:pt>
                <c:pt idx="967">
                  <c:v>-7.3472241439825341</c:v>
                </c:pt>
                <c:pt idx="968">
                  <c:v>-7.3472618406541752</c:v>
                </c:pt>
                <c:pt idx="969">
                  <c:v>-7.347299537042228</c:v>
                </c:pt>
                <c:pt idx="970">
                  <c:v>-7.3473372331467086</c:v>
                </c:pt>
                <c:pt idx="971">
                  <c:v>-7.3473749289676009</c:v>
                </c:pt>
                <c:pt idx="972">
                  <c:v>-7.3474126245049076</c:v>
                </c:pt>
                <c:pt idx="973">
                  <c:v>-7.3474503197586323</c:v>
                </c:pt>
                <c:pt idx="974">
                  <c:v>-7.3474880147287687</c:v>
                </c:pt>
                <c:pt idx="975">
                  <c:v>-7.3475257094153195</c:v>
                </c:pt>
                <c:pt idx="976">
                  <c:v>-7.34756340381829</c:v>
                </c:pt>
                <c:pt idx="977">
                  <c:v>-7.347601097937666</c:v>
                </c:pt>
                <c:pt idx="978">
                  <c:v>-7.3476387917734547</c:v>
                </c:pt>
                <c:pt idx="979">
                  <c:v>-7.3476764853256542</c:v>
                </c:pt>
                <c:pt idx="980">
                  <c:v>-7.3477141785942681</c:v>
                </c:pt>
                <c:pt idx="981">
                  <c:v>-7.3477518715792929</c:v>
                </c:pt>
                <c:pt idx="982">
                  <c:v>-7.3477895642807232</c:v>
                </c:pt>
                <c:pt idx="983">
                  <c:v>-7.3478272566985661</c:v>
                </c:pt>
                <c:pt idx="984">
                  <c:v>-7.3478649488328145</c:v>
                </c:pt>
                <c:pt idx="985">
                  <c:v>-7.3479026406834693</c:v>
                </c:pt>
                <c:pt idx="986">
                  <c:v>-7.347940332250535</c:v>
                </c:pt>
                <c:pt idx="987">
                  <c:v>-7.3479780235340026</c:v>
                </c:pt>
                <c:pt idx="988">
                  <c:v>-7.3480157145338802</c:v>
                </c:pt>
                <c:pt idx="989">
                  <c:v>-7.3480534052501607</c:v>
                </c:pt>
                <c:pt idx="990">
                  <c:v>-7.3480910956828467</c:v>
                </c:pt>
                <c:pt idx="991">
                  <c:v>-7.3481287858319355</c:v>
                </c:pt>
                <c:pt idx="992">
                  <c:v>-7.3481664756974254</c:v>
                </c:pt>
                <c:pt idx="993">
                  <c:v>-7.3482041652793217</c:v>
                </c:pt>
                <c:pt idx="994">
                  <c:v>-7.3482418545776182</c:v>
                </c:pt>
                <c:pt idx="995">
                  <c:v>-7.3482795435923176</c:v>
                </c:pt>
                <c:pt idx="996">
                  <c:v>-7.3483172323234145</c:v>
                </c:pt>
                <c:pt idx="997">
                  <c:v>-7.3483549207709116</c:v>
                </c:pt>
                <c:pt idx="998">
                  <c:v>-7.3483926089348097</c:v>
                </c:pt>
                <c:pt idx="999">
                  <c:v>-7.3484302968151045</c:v>
                </c:pt>
                <c:pt idx="1000">
                  <c:v>-7.3484679844117977</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Calculs!$J$4:$J$1004</c:f>
              <c:numCache>
                <c:formatCode>0.00</c:formatCode>
                <c:ptCount val="1001"/>
                <c:pt idx="0">
                  <c:v>0</c:v>
                </c:pt>
                <c:pt idx="1">
                  <c:v>7.8209138258359402E-7</c:v>
                </c:pt>
                <c:pt idx="2">
                  <c:v>1.7249072323855026E-4</c:v>
                </c:pt>
                <c:pt idx="3">
                  <c:v>8.5394167090508777E-4</c:v>
                </c:pt>
                <c:pt idx="4">
                  <c:v>2.3841818287425555E-3</c:v>
                </c:pt>
                <c:pt idx="5">
                  <c:v>5.1025864893391275E-3</c:v>
                </c:pt>
                <c:pt idx="6">
                  <c:v>9.2631029637414049E-3</c:v>
                </c:pt>
                <c:pt idx="7">
                  <c:v>1.4948289069528921E-2</c:v>
                </c:pt>
                <c:pt idx="8">
                  <c:v>2.2154921145236976E-2</c:v>
                </c:pt>
                <c:pt idx="9">
                  <c:v>3.087975894746102E-2</c:v>
                </c:pt>
                <c:pt idx="10">
                  <c:v>4.1119545712272332E-2</c:v>
                </c:pt>
                <c:pt idx="11">
                  <c:v>5.2871008217268756E-2</c:v>
                </c:pt>
                <c:pt idx="12">
                  <c:v>6.6130856844255334E-2</c:v>
                </c:pt>
                <c:pt idx="13">
                  <c:v>8.0895785642549803E-2</c:v>
                </c:pt>
                <c:pt idx="14">
                  <c:v>9.7162472392907623E-2</c:v>
                </c:pt>
                <c:pt idx="15">
                  <c:v>0.11492757867206146</c:v>
                </c:pt>
                <c:pt idx="16">
                  <c:v>0.13418774991786964</c:v>
                </c:pt>
                <c:pt idx="17">
                  <c:v>0.15493961549506832</c:v>
                </c:pt>
                <c:pt idx="18">
                  <c:v>0.17717978876162202</c:v>
                </c:pt>
                <c:pt idx="19">
                  <c:v>0.2009048671356668</c:v>
                </c:pt>
                <c:pt idx="20">
                  <c:v>0.22611143216304094</c:v>
                </c:pt>
                <c:pt idx="21">
                  <c:v>0.25279604958539731</c:v>
                </c:pt>
                <c:pt idx="22">
                  <c:v>0.28095526940889176</c:v>
                </c:pt>
                <c:pt idx="23">
                  <c:v>0.31058562597344219</c:v>
                </c:pt>
                <c:pt idx="24">
                  <c:v>0.34168363802255219</c:v>
                </c:pt>
                <c:pt idx="25">
                  <c:v>0.3742458087736939</c:v>
                </c:pt>
                <c:pt idx="26">
                  <c:v>0.40826862598924385</c:v>
                </c:pt>
                <c:pt idx="27">
                  <c:v>0.44374856204796648</c:v>
                </c:pt>
                <c:pt idx="28">
                  <c:v>0.48068207401703883</c:v>
                </c:pt>
                <c:pt idx="29">
                  <c:v>0.51906560372461097</c:v>
                </c:pt>
                <c:pt idx="30">
                  <c:v>0.5588955778328959</c:v>
                </c:pt>
                <c:pt idx="31">
                  <c:v>0.60016840791178339</c:v>
                </c:pt>
                <c:pt idx="32">
                  <c:v>0.64288049051297058</c:v>
                </c:pt>
                <c:pt idx="33">
                  <c:v>0.68702820724460478</c:v>
                </c:pt>
                <c:pt idx="34">
                  <c:v>0.73260792484643122</c:v>
                </c:pt>
                <c:pt idx="35">
                  <c:v>0.77969991448718767</c:v>
                </c:pt>
                <c:pt idx="36">
                  <c:v>0.82838718615785112</c:v>
                </c:pt>
                <c:pt idx="37">
                  <c:v>0.87867152705699614</c:v>
                </c:pt>
                <c:pt idx="38">
                  <c:v>0.93055458726896922</c:v>
                </c:pt>
                <c:pt idx="39">
                  <c:v>0.98403784626925872</c:v>
                </c:pt>
                <c:pt idx="40">
                  <c:v>1.0391226207625359</c:v>
                </c:pt>
                <c:pt idx="41">
                  <c:v>1.0958100719141188</c:v>
                </c:pt>
                <c:pt idx="42">
                  <c:v>1.1541012120372884</c:v>
                </c:pt>
                <c:pt idx="43">
                  <c:v>1.2139969107910151</c:v>
                </c:pt>
                <c:pt idx="44">
                  <c:v>1.2754979009359493</c:v>
                </c:pt>
                <c:pt idx="45">
                  <c:v>1.3386047836907884</c:v>
                </c:pt>
                <c:pt idx="46">
                  <c:v>1.4033180337262092</c:v>
                </c:pt>
                <c:pt idx="47">
                  <c:v>1.4696380038293035</c:v>
                </c:pt>
                <c:pt idx="48">
                  <c:v>1.5375649292677769</c:v>
                </c:pt>
                <c:pt idx="49">
                  <c:v>1.6070989318799804</c:v>
                </c:pt>
                <c:pt idx="50">
                  <c:v>1.6782400239140594</c:v>
                </c:pt>
                <c:pt idx="51">
                  <c:v>1.7509885848762661</c:v>
                </c:pt>
                <c:pt idx="52">
                  <c:v>1.8253458422130706</c:v>
                </c:pt>
                <c:pt idx="53">
                  <c:v>1.9013134065524115</c:v>
                </c:pt>
                <c:pt idx="54">
                  <c:v>1.9788928025527273</c:v>
                </c:pt>
                <c:pt idx="55">
                  <c:v>2.0580854714352697</c:v>
                </c:pt>
                <c:pt idx="56">
                  <c:v>2.1388927733814218</c:v>
                </c:pt>
                <c:pt idx="57">
                  <c:v>2.2213159898047441</c:v>
                </c:pt>
                <c:pt idx="58">
                  <c:v>2.3053563255066103</c:v>
                </c:pt>
                <c:pt idx="59">
                  <c:v>2.3910149107235221</c:v>
                </c:pt>
                <c:pt idx="60">
                  <c:v>2.4782928030735021</c:v>
                </c:pt>
                <c:pt idx="61">
                  <c:v>2.5671909894083362</c:v>
                </c:pt>
                <c:pt idx="62">
                  <c:v>2.65771038757789</c:v>
                </c:pt>
                <c:pt idx="63">
                  <c:v>2.7498518481122005</c:v>
                </c:pt>
                <c:pt idx="64">
                  <c:v>2.8436161558266049</c:v>
                </c:pt>
                <c:pt idx="65">
                  <c:v>2.939004031354743</c:v>
                </c:pt>
                <c:pt idx="66">
                  <c:v>3.0360161326139039</c:v>
                </c:pt>
                <c:pt idx="67">
                  <c:v>3.1346530562068375</c:v>
                </c:pt>
                <c:pt idx="68">
                  <c:v>3.234915338763853</c:v>
                </c:pt>
                <c:pt idx="69">
                  <c:v>3.3368034582287329</c:v>
                </c:pt>
                <c:pt idx="70">
                  <c:v>3.4403178350917476</c:v>
                </c:pt>
                <c:pt idx="71">
                  <c:v>3.5454588335728019</c:v>
                </c:pt>
                <c:pt idx="72">
                  <c:v>3.6522267627575502</c:v>
                </c:pt>
                <c:pt idx="73">
                  <c:v>3.7606218776891036</c:v>
                </c:pt>
                <c:pt idx="74">
                  <c:v>3.8706443804177808</c:v>
                </c:pt>
                <c:pt idx="75">
                  <c:v>3.982294421011185</c:v>
                </c:pt>
                <c:pt idx="76">
                  <c:v>4.0955720985267376</c:v>
                </c:pt>
                <c:pt idx="77">
                  <c:v>4.2104774619486562</c:v>
                </c:pt>
                <c:pt idx="78">
                  <c:v>4.3270105110912418</c:v>
                </c:pt>
                <c:pt idx="79">
                  <c:v>4.4451711974702093</c:v>
                </c:pt>
                <c:pt idx="80">
                  <c:v>4.5649594251436989</c:v>
                </c:pt>
                <c:pt idx="81">
                  <c:v>4.6863750515244895</c:v>
                </c:pt>
                <c:pt idx="82">
                  <c:v>4.8094178881648526</c:v>
                </c:pt>
                <c:pt idx="83">
                  <c:v>4.9340877015153888</c:v>
                </c:pt>
                <c:pt idx="84">
                  <c:v>5.0603842136591171</c:v>
                </c:pt>
                <c:pt idx="85">
                  <c:v>5.1883071030220007</c:v>
                </c:pt>
                <c:pt idx="86">
                  <c:v>5.3178560050610297</c:v>
                </c:pt>
                <c:pt idx="87">
                  <c:v>5.4490305129309187</c:v>
                </c:pt>
                <c:pt idx="88">
                  <c:v>5.5818301781304083</c:v>
                </c:pt>
                <c:pt idx="89">
                  <c:v>5.7162545111291081</c:v>
                </c:pt>
                <c:pt idx="90">
                  <c:v>5.8523029819757664</c:v>
                </c:pt>
                <c:pt idx="91">
                  <c:v>5.9899750208888021</c:v>
                </c:pt>
                <c:pt idx="92">
                  <c:v>6.1292700188298834</c:v>
                </c:pt>
                <c:pt idx="93">
                  <c:v>6.2701873280613079</c:v>
                </c:pt>
                <c:pt idx="94">
                  <c:v>6.4127262626878769</c:v>
                </c:pt>
                <c:pt idx="95">
                  <c:v>6.5568860991839468</c:v>
                </c:pt>
                <c:pt idx="96">
                  <c:v>6.7026660769062794</c:v>
                </c:pt>
                <c:pt idx="97">
                  <c:v>6.8500653985932924</c:v>
                </c:pt>
                <c:pt idx="98">
                  <c:v>6.9990832308512854</c:v>
                </c:pt>
                <c:pt idx="99">
                  <c:v>7.1497187046281754</c:v>
                </c:pt>
                <c:pt idx="100">
                  <c:v>7.3019709156752537</c:v>
                </c:pt>
                <c:pt idx="101">
                  <c:v>7.4558386876387477</c:v>
                </c:pt>
                <c:pt idx="102">
                  <c:v>7.6113203340353639</c:v>
                </c:pt>
                <c:pt idx="103">
                  <c:v>7.7684138946361339</c:v>
                </c:pt>
                <c:pt idx="104">
                  <c:v>7.9271173729747018</c:v>
                </c:pt>
                <c:pt idx="105">
                  <c:v>8.087428736814644</c:v>
                </c:pt>
                <c:pt idx="106">
                  <c:v>8.2493459186061759</c:v>
                </c:pt>
                <c:pt idx="107">
                  <c:v>8.4128668159326416</c:v>
                </c:pt>
                <c:pt idx="108">
                  <c:v>8.5779892919471958</c:v>
                </c:pt>
                <c:pt idx="109">
                  <c:v>8.7447111758000435</c:v>
                </c:pt>
                <c:pt idx="110">
                  <c:v>8.9130302630565996</c:v>
                </c:pt>
                <c:pt idx="111">
                  <c:v>9.0829443161069108</c:v>
                </c:pt>
                <c:pt idx="112">
                  <c:v>9.254451064566652</c:v>
                </c:pt>
                <c:pt idx="113">
                  <c:v>9.4275482056700195</c:v>
                </c:pt>
                <c:pt idx="114">
                  <c:v>9.6022334046548128</c:v>
                </c:pt>
                <c:pt idx="115">
                  <c:v>9.7785042951399781</c:v>
                </c:pt>
                <c:pt idx="116">
                  <c:v>9.9563584794958988</c:v>
                </c:pt>
                <c:pt idx="117">
                  <c:v>10.135793529207675</c:v>
                </c:pt>
                <c:pt idx="118">
                  <c:v>10.31680698523164</c:v>
                </c:pt>
                <c:pt idx="119">
                  <c:v>10.499396358345363</c:v>
                </c:pt>
                <c:pt idx="120">
                  <c:v>10.683559129491336</c:v>
                </c:pt>
                <c:pt idx="121">
                  <c:v>10.869292750114582</c:v>
                </c:pt>
                <c:pt idx="122">
                  <c:v>11.056594642494387</c:v>
                </c:pt>
                <c:pt idx="123">
                  <c:v>11.245462200070335</c:v>
                </c:pt>
                <c:pt idx="124">
                  <c:v>11.435892787762857</c:v>
                </c:pt>
                <c:pt idx="125">
                  <c:v>11.627883742288459</c:v>
                </c:pt>
                <c:pt idx="126">
                  <c:v>11.821432372469811</c:v>
                </c:pt>
                <c:pt idx="127">
                  <c:v>12.01653595954085</c:v>
                </c:pt>
                <c:pt idx="128">
                  <c:v>12.213191757447071</c:v>
                </c:pt>
                <c:pt idx="129">
                  <c:v>12.411396993141148</c:v>
                </c:pt>
                <c:pt idx="130">
                  <c:v>12.611148866874032</c:v>
                </c:pt>
                <c:pt idx="131">
                  <c:v>12.812444552481674</c:v>
                </c:pt>
                <c:pt idx="132">
                  <c:v>13.015281197667489</c:v>
                </c:pt>
                <c:pt idx="133">
                  <c:v>13.219655924280717</c:v>
                </c:pt>
                <c:pt idx="134">
                  <c:v>13.425565828590779</c:v>
                </c:pt>
                <c:pt idx="135">
                  <c:v>13.633007981557755</c:v>
                </c:pt>
                <c:pt idx="136">
                  <c:v>13.841979429099117</c:v>
                </c:pt>
                <c:pt idx="137">
                  <c:v>14.052477192352793</c:v>
                </c:pt>
                <c:pt idx="138">
                  <c:v>14.264498267936693</c:v>
                </c:pt>
                <c:pt idx="139">
                  <c:v>14.478039628204794</c:v>
                </c:pt>
                <c:pt idx="140">
                  <c:v>14.693098221499866</c:v>
                </c:pt>
                <c:pt idx="141">
                  <c:v>14.909670972402962</c:v>
                </c:pt>
                <c:pt idx="142">
                  <c:v>15.127754781979728</c:v>
                </c:pt>
                <c:pt idx="143">
                  <c:v>15.347346528023651</c:v>
                </c:pt>
                <c:pt idx="144">
                  <c:v>15.568443065296302</c:v>
                </c:pt>
                <c:pt idx="145">
                  <c:v>15.791041225764676</c:v>
                </c:pt>
                <c:pt idx="146">
                  <c:v>16.015137818835694</c:v>
                </c:pt>
                <c:pt idx="147">
                  <c:v>16.240729631587943</c:v>
                </c:pt>
                <c:pt idx="148">
                  <c:v>16.467813429000728</c:v>
                </c:pt>
                <c:pt idx="149">
                  <c:v>16.69638595418051</c:v>
                </c:pt>
                <c:pt idx="150">
                  <c:v>16.926443928584778</c:v>
                </c:pt>
                <c:pt idx="151">
                  <c:v>17.157984137208732</c:v>
                </c:pt>
                <c:pt idx="152">
                  <c:v>17.391003514029983</c:v>
                </c:pt>
                <c:pt idx="153">
                  <c:v>17.625499057564632</c:v>
                </c:pt>
                <c:pt idx="154">
                  <c:v>17.861467746153959</c:v>
                </c:pt>
                <c:pt idx="155">
                  <c:v>18.098906538163288</c:v>
                </c:pt>
                <c:pt idx="156">
                  <c:v>18.337812372178806</c:v>
                </c:pt>
                <c:pt idx="157">
                  <c:v>18.578182167202382</c:v>
                </c:pt>
                <c:pt idx="158">
                  <c:v>18.820012822844433</c:v>
                </c:pt>
                <c:pt idx="159">
                  <c:v>19.063301219514905</c:v>
                </c:pt>
                <c:pt idx="160">
                  <c:v>19.308044218612366</c:v>
                </c:pt>
                <c:pt idx="161">
                  <c:v>19.554238662711285</c:v>
                </c:pt>
                <c:pt idx="162">
                  <c:v>19.801881375747541</c:v>
                </c:pt>
                <c:pt idx="163">
                  <c:v>20.050969163202193</c:v>
                </c:pt>
                <c:pt idx="164">
                  <c:v>20.30149881228353</c:v>
                </c:pt>
                <c:pt idx="165">
                  <c:v>20.553467092107461</c:v>
                </c:pt>
                <c:pt idx="166">
                  <c:v>20.806870753876289</c:v>
                </c:pt>
                <c:pt idx="167">
                  <c:v>21.061706531055872</c:v>
                </c:pt>
                <c:pt idx="168">
                  <c:v>21.317971139551215</c:v>
                </c:pt>
                <c:pt idx="169">
                  <c:v>21.575661277880545</c:v>
                </c:pt>
                <c:pt idx="170">
                  <c:v>21.834773627347875</c:v>
                </c:pt>
                <c:pt idx="171">
                  <c:v>22.095304852214095</c:v>
                </c:pt>
                <c:pt idx="172">
                  <c:v>22.357251599866629</c:v>
                </c:pt>
                <c:pt idx="173">
                  <c:v>22.620610500987656</c:v>
                </c:pt>
                <c:pt idx="174">
                  <c:v>22.885378169720962</c:v>
                </c:pt>
                <c:pt idx="175">
                  <c:v>23.151551203837425</c:v>
                </c:pt>
                <c:pt idx="176">
                  <c:v>23.419126184899152</c:v>
                </c:pt>
                <c:pt idx="177">
                  <c:v>23.688099678422304</c:v>
                </c:pt>
                <c:pt idx="178">
                  <c:v>23.958468234038644</c:v>
                </c:pt>
                <c:pt idx="179">
                  <c:v>24.230228385655803</c:v>
                </c:pt>
                <c:pt idx="180">
                  <c:v>24.503376651616303</c:v>
                </c:pt>
                <c:pt idx="181">
                  <c:v>24.777909534855361</c:v>
                </c:pt>
                <c:pt idx="182">
                  <c:v>25.053823523057481</c:v>
                </c:pt>
                <c:pt idx="183">
                  <c:v>25.33111508881187</c:v>
                </c:pt>
                <c:pt idx="184">
                  <c:v>25.60978068976668</c:v>
                </c:pt>
                <c:pt idx="185">
                  <c:v>25.889816768782115</c:v>
                </c:pt>
                <c:pt idx="186">
                  <c:v>26.17121975408239</c:v>
                </c:pt>
                <c:pt idx="187">
                  <c:v>26.453986059406606</c:v>
                </c:pt>
                <c:pt idx="188">
                  <c:v>26.738112084158509</c:v>
                </c:pt>
                <c:pt idx="189">
                  <c:v>27.023594213555175</c:v>
                </c:pt>
                <c:pt idx="190">
                  <c:v>27.310428818774639</c:v>
                </c:pt>
                <c:pt idx="191">
                  <c:v>27.598612257102484</c:v>
                </c:pt>
                <c:pt idx="192">
                  <c:v>27.888140872077376</c:v>
                </c:pt>
                <c:pt idx="193">
                  <c:v>28.179010993635597</c:v>
                </c:pt>
                <c:pt idx="194">
                  <c:v>28.47121893825457</c:v>
                </c:pt>
                <c:pt idx="195">
                  <c:v>28.764761009095395</c:v>
                </c:pt>
                <c:pt idx="196">
                  <c:v>29.059633496144414</c:v>
                </c:pt>
                <c:pt idx="197">
                  <c:v>29.355832676353792</c:v>
                </c:pt>
                <c:pt idx="198">
                  <c:v>29.653354813781167</c:v>
                </c:pt>
                <c:pt idx="199">
                  <c:v>29.952196159728345</c:v>
                </c:pt>
                <c:pt idx="200">
                  <c:v>30.252352952879072</c:v>
                </c:pt>
                <c:pt idx="201">
                  <c:v>30.553821419435888</c:v>
                </c:pt>
                <c:pt idx="202">
                  <c:v>30.856597773256066</c:v>
                </c:pt>
                <c:pt idx="203">
                  <c:v>31.160678215986671</c:v>
                </c:pt>
                <c:pt idx="204">
                  <c:v>31.466058937198703</c:v>
                </c:pt>
                <c:pt idx="205">
                  <c:v>31.772736114520402</c:v>
                </c:pt>
                <c:pt idx="206">
                  <c:v>32.080705913769641</c:v>
                </c:pt>
                <c:pt idx="207">
                  <c:v>32.3899644890855</c:v>
                </c:pt>
                <c:pt idx="208">
                  <c:v>32.700507983058969</c:v>
                </c:pt>
                <c:pt idx="209">
                  <c:v>33.012332526862807</c:v>
                </c:pt>
                <c:pt idx="210">
                  <c:v>33.325434240380581</c:v>
                </c:pt>
                <c:pt idx="211">
                  <c:v>33.639809232334876</c:v>
                </c:pt>
                <c:pt idx="212">
                  <c:v>33.955453600414685</c:v>
                </c:pt>
                <c:pt idx="213">
                  <c:v>34.272363431401985</c:v>
                </c:pt>
                <c:pt idx="214">
                  <c:v>34.59053480129753</c:v>
                </c:pt>
                <c:pt idx="215">
                  <c:v>34.909963775445817</c:v>
                </c:pt>
                <c:pt idx="216">
                  <c:v>35.230646408659304</c:v>
                </c:pt>
                <c:pt idx="217">
                  <c:v>35.552578745341819</c:v>
                </c:pt>
                <c:pt idx="218">
                  <c:v>35.875756819611205</c:v>
                </c:pt>
                <c:pt idx="219">
                  <c:v>36.200176655421181</c:v>
                </c:pt>
                <c:pt idx="220">
                  <c:v>36.525834266682473</c:v>
                </c:pt>
                <c:pt idx="221">
                  <c:v>36.852725657383154</c:v>
                </c:pt>
                <c:pt idx="222">
                  <c:v>37.180846821708251</c:v>
                </c:pt>
                <c:pt idx="223">
                  <c:v>37.510193744158613</c:v>
                </c:pt>
                <c:pt idx="224">
                  <c:v>37.840762399669025</c:v>
                </c:pt>
                <c:pt idx="225">
                  <c:v>38.1725487537256</c:v>
                </c:pt>
                <c:pt idx="226">
                  <c:v>38.505548762482427</c:v>
                </c:pt>
                <c:pt idx="227">
                  <c:v>38.839758372877512</c:v>
                </c:pt>
                <c:pt idx="228">
                  <c:v>39.17517352274799</c:v>
                </c:pt>
                <c:pt idx="229">
                  <c:v>39.511790140944626</c:v>
                </c:pt>
                <c:pt idx="230">
                  <c:v>39.849604147445611</c:v>
                </c:pt>
                <c:pt idx="231">
                  <c:v>40.188611453469626</c:v>
                </c:pt>
                <c:pt idx="232">
                  <c:v>40.528807961588242</c:v>
                </c:pt>
                <c:pt idx="233">
                  <c:v>40.870189565837599</c:v>
                </c:pt>
                <c:pt idx="234">
                  <c:v>41.212752151829406</c:v>
                </c:pt>
                <c:pt idx="235">
                  <c:v>41.556491596861235</c:v>
                </c:pt>
                <c:pt idx="236">
                  <c:v>41.901403770026143</c:v>
                </c:pt>
                <c:pt idx="237">
                  <c:v>42.2474845323216</c:v>
                </c:pt>
                <c:pt idx="238">
                  <c:v>42.594729736757763</c:v>
                </c:pt>
                <c:pt idx="239">
                  <c:v>42.943135228465053</c:v>
                </c:pt>
                <c:pt idx="240">
                  <c:v>43.292696844801071</c:v>
                </c:pt>
                <c:pt idx="241">
                  <c:v>43.643410415456827</c:v>
                </c:pt>
                <c:pt idx="242">
                  <c:v>43.995271762562339</c:v>
                </c:pt>
                <c:pt idx="243">
                  <c:v>44.348276700791551</c:v>
                </c:pt>
                <c:pt idx="244">
                  <c:v>44.702421037466578</c:v>
                </c:pt>
                <c:pt idx="245">
                  <c:v>45.057700572661339</c:v>
                </c:pt>
                <c:pt idx="246">
                  <c:v>45.414111099304492</c:v>
                </c:pt>
                <c:pt idx="247">
                  <c:v>45.771648403281738</c:v>
                </c:pt>
                <c:pt idx="248">
                  <c:v>46.130308263537479</c:v>
                </c:pt>
                <c:pt idx="249">
                  <c:v>46.490086452175852</c:v>
                </c:pt>
                <c:pt idx="250">
                  <c:v>46.850978734561068</c:v>
                </c:pt>
                <c:pt idx="251">
                  <c:v>47.21298047684644</c:v>
                </c:pt>
                <c:pt idx="252">
                  <c:v>47.576086252943561</c:v>
                </c:pt>
                <c:pt idx="253">
                  <c:v>47.940290236790723</c:v>
                </c:pt>
                <c:pt idx="254">
                  <c:v>48.305586595197902</c:v>
                </c:pt>
                <c:pt idx="255">
                  <c:v>48.671969487979823</c:v>
                </c:pt>
                <c:pt idx="256">
                  <c:v>49.039433068088023</c:v>
                </c:pt>
                <c:pt idx="257">
                  <c:v>49.407971481741868</c:v>
                </c:pt>
                <c:pt idx="258">
                  <c:v>49.777578868558578</c:v>
                </c:pt>
                <c:pt idx="259">
                  <c:v>50.148249361682225</c:v>
                </c:pt>
                <c:pt idx="260">
                  <c:v>50.519977087911734</c:v>
                </c:pt>
                <c:pt idx="261">
                  <c:v>50.892756167827855</c:v>
                </c:pt>
                <c:pt idx="262">
                  <c:v>51.266580715919169</c:v>
                </c:pt>
                <c:pt idx="263">
                  <c:v>51.641444840707059</c:v>
                </c:pt>
                <c:pt idx="264">
                  <c:v>52.017342644869707</c:v>
                </c:pt>
                <c:pt idx="265">
                  <c:v>52.394268225365089</c:v>
                </c:pt>
                <c:pt idx="266">
                  <c:v>52.772215673552999</c:v>
                </c:pt>
                <c:pt idx="267">
                  <c:v>53.151179075316065</c:v>
                </c:pt>
                <c:pt idx="268">
                  <c:v>53.531152511179791</c:v>
                </c:pt>
                <c:pt idx="269">
                  <c:v>53.912130056431621</c:v>
                </c:pt>
                <c:pt idx="270">
                  <c:v>54.294105781239047</c:v>
                </c:pt>
                <c:pt idx="271">
                  <c:v>54.677073750766688</c:v>
                </c:pt>
                <c:pt idx="272">
                  <c:v>55.061028025292472</c:v>
                </c:pt>
                <c:pt idx="273">
                  <c:v>55.445962660322785</c:v>
                </c:pt>
                <c:pt idx="274">
                  <c:v>55.831871706706707</c:v>
                </c:pt>
                <c:pt idx="275">
                  <c:v>56.218749210749259</c:v>
                </c:pt>
                <c:pt idx="276">
                  <c:v>56.606589214323677</c:v>
                </c:pt>
                <c:pt idx="277">
                  <c:v>56.995385754982784</c:v>
                </c:pt>
                <c:pt idx="278">
                  <c:v>57.385132866069355</c:v>
                </c:pt>
                <c:pt idx="279">
                  <c:v>57.775824576825556</c:v>
                </c:pt>
                <c:pt idx="280">
                  <c:v>58.167454912501441</c:v>
                </c:pt>
                <c:pt idx="281">
                  <c:v>58.560017894462483</c:v>
                </c:pt>
                <c:pt idx="282">
                  <c:v>58.953507540296194</c:v>
                </c:pt>
                <c:pt idx="283">
                  <c:v>59.347917863917772</c:v>
                </c:pt>
                <c:pt idx="284">
                  <c:v>59.743242875674838</c:v>
                </c:pt>
                <c:pt idx="285">
                  <c:v>60.139476582451231</c:v>
                </c:pt>
                <c:pt idx="286">
                  <c:v>60.536612987769857</c:v>
                </c:pt>
                <c:pt idx="287">
                  <c:v>60.934646091894656</c:v>
                </c:pt>
                <c:pt idx="288">
                  <c:v>61.333569891931567</c:v>
                </c:pt>
                <c:pt idx="289">
                  <c:v>61.733378381928652</c:v>
                </c:pt>
                <c:pt idx="290">
                  <c:v>62.134065552975237</c:v>
                </c:pt>
                <c:pt idx="291">
                  <c:v>62.535625393300165</c:v>
                </c:pt>
                <c:pt idx="292">
                  <c:v>62.938051888369131</c:v>
                </c:pt>
                <c:pt idx="293">
                  <c:v>63.34133902098111</c:v>
                </c:pt>
                <c:pt idx="294">
                  <c:v>63.745480771363844</c:v>
                </c:pt>
                <c:pt idx="295">
                  <c:v>64.150471117268452</c:v>
                </c:pt>
                <c:pt idx="296">
                  <c:v>64.556304034063146</c:v>
                </c:pt>
                <c:pt idx="297">
                  <c:v>64.962973494826002</c:v>
                </c:pt>
                <c:pt idx="298">
                  <c:v>65.370469049941136</c:v>
                </c:pt>
                <c:pt idx="299">
                  <c:v>65.778771402879002</c:v>
                </c:pt>
                <c:pt idx="300">
                  <c:v>66.187856830281902</c:v>
                </c:pt>
                <c:pt idx="301">
                  <c:v>66.597701606116274</c:v>
                </c:pt>
                <c:pt idx="302">
                  <c:v>67.008282002261367</c:v>
                </c:pt>
                <c:pt idx="303">
                  <c:v>67.419574289086981</c:v>
                </c:pt>
                <c:pt idx="304">
                  <c:v>67.831554736020252</c:v>
                </c:pt>
                <c:pt idx="305">
                  <c:v>68.244199612101667</c:v>
                </c:pt>
                <c:pt idx="306">
                  <c:v>68.657485186530053</c:v>
                </c:pt>
                <c:pt idx="307">
                  <c:v>69.0713877291969</c:v>
                </c:pt>
                <c:pt idx="308">
                  <c:v>69.485883511209764</c:v>
                </c:pt>
                <c:pt idx="309">
                  <c:v>69.900948805404937</c:v>
                </c:pt>
                <c:pt idx="310">
                  <c:v>70.316559886849348</c:v>
                </c:pt>
                <c:pt idx="311">
                  <c:v>70.732693033331756</c:v>
                </c:pt>
                <c:pt idx="312">
                  <c:v>71.149324525843241</c:v>
                </c:pt>
                <c:pt idx="313">
                  <c:v>71.566430649046993</c:v>
                </c:pt>
                <c:pt idx="314">
                  <c:v>71.98398769173744</c:v>
                </c:pt>
                <c:pt idx="315">
                  <c:v>72.401971947288843</c:v>
                </c:pt>
                <c:pt idx="316">
                  <c:v>72.820359714093172</c:v>
                </c:pt>
                <c:pt idx="317">
                  <c:v>73.239127295987529</c:v>
                </c:pt>
                <c:pt idx="318">
                  <c:v>73.658251002670909</c:v>
                </c:pt>
                <c:pt idx="319">
                  <c:v>74.077707150110527</c:v>
                </c:pt>
                <c:pt idx="320">
                  <c:v>74.497472060937639</c:v>
                </c:pt>
                <c:pt idx="321">
                  <c:v>74.917523843848244</c:v>
                </c:pt>
                <c:pt idx="322">
                  <c:v>75.337844173568001</c:v>
                </c:pt>
                <c:pt idx="323">
                  <c:v>75.75841651094953</c:v>
                </c:pt>
                <c:pt idx="324">
                  <c:v>76.179224322395726</c:v>
                </c:pt>
                <c:pt idx="325">
                  <c:v>76.600251080028428</c:v>
                </c:pt>
                <c:pt idx="326">
                  <c:v>77.021480261851991</c:v>
                </c:pt>
                <c:pt idx="327">
                  <c:v>77.442895351911787</c:v>
                </c:pt>
                <c:pt idx="328">
                  <c:v>77.8644798404477</c:v>
                </c:pt>
                <c:pt idx="329">
                  <c:v>78.286217224042531</c:v>
                </c:pt>
                <c:pt idx="330">
                  <c:v>78.708091005765439</c:v>
                </c:pt>
                <c:pt idx="331">
                  <c:v>79.130084695310387</c:v>
                </c:pt>
                <c:pt idx="332">
                  <c:v>79.552181809129522</c:v>
                </c:pt>
                <c:pt idx="333">
                  <c:v>79.97436587056167</c:v>
                </c:pt>
                <c:pt idx="334">
                  <c:v>80.39662040995583</c:v>
                </c:pt>
                <c:pt idx="335">
                  <c:v>80.818928964789748</c:v>
                </c:pt>
                <c:pt idx="336">
                  <c:v>81.24127507978352</c:v>
                </c:pt>
                <c:pt idx="337">
                  <c:v>81.663642307008317</c:v>
                </c:pt>
                <c:pt idx="338">
                  <c:v>82.086014205990196</c:v>
                </c:pt>
                <c:pt idx="339">
                  <c:v>82.50837434380901</c:v>
                </c:pt>
                <c:pt idx="340">
                  <c:v>82.930706295192451</c:v>
                </c:pt>
                <c:pt idx="341">
                  <c:v>83.352993642605242</c:v>
                </c:pt>
                <c:pt idx="342">
                  <c:v>83.775219976333432</c:v>
                </c:pt>
                <c:pt idx="343">
                  <c:v>84.197368894563937</c:v>
                </c:pt>
                <c:pt idx="344">
                  <c:v>84.61942400345913</c:v>
                </c:pt>
                <c:pt idx="345">
                  <c:v>85.041368917226762</c:v>
                </c:pt>
                <c:pt idx="346">
                  <c:v>85.463187258184973</c:v>
                </c:pt>
                <c:pt idx="347">
                  <c:v>85.884862656822548</c:v>
                </c:pt>
                <c:pt idx="348">
                  <c:v>86.306378946429845</c:v>
                </c:pt>
                <c:pt idx="349">
                  <c:v>86.727720357721921</c:v>
                </c:pt>
                <c:pt idx="350">
                  <c:v>87.148871324078755</c:v>
                </c:pt>
                <c:pt idx="351">
                  <c:v>87.569816286779229</c:v>
                </c:pt>
                <c:pt idx="352">
                  <c:v>87.99053969502863</c:v>
                </c:pt>
                <c:pt idx="353">
                  <c:v>88.41102600598191</c:v>
                </c:pt>
                <c:pt idx="354">
                  <c:v>88.831259684762642</c:v>
                </c:pt>
                <c:pt idx="355">
                  <c:v>89.25122520447772</c:v>
                </c:pt>
                <c:pt idx="356">
                  <c:v>89.670907046227825</c:v>
                </c:pt>
                <c:pt idx="357">
                  <c:v>90.090289699113612</c:v>
                </c:pt>
                <c:pt idx="358">
                  <c:v>90.509357660237697</c:v>
                </c:pt>
                <c:pt idx="359">
                  <c:v>90.928095434702342</c:v>
                </c:pt>
                <c:pt idx="360">
                  <c:v>91.346491608235311</c:v>
                </c:pt>
                <c:pt idx="361">
                  <c:v>91.764542919348173</c:v>
                </c:pt>
                <c:pt idx="362">
                  <c:v>92.182250181395474</c:v>
                </c:pt>
                <c:pt idx="363">
                  <c:v>92.599614205109432</c:v>
                </c:pt>
                <c:pt idx="364">
                  <c:v>93.016635798611546</c:v>
                </c:pt>
                <c:pt idx="365">
                  <c:v>93.43331576742419</c:v>
                </c:pt>
                <c:pt idx="366">
                  <c:v>93.849654914482088</c:v>
                </c:pt>
                <c:pt idx="367">
                  <c:v>94.265654040143787</c:v>
                </c:pt>
                <c:pt idx="368">
                  <c:v>94.681313942202976</c:v>
                </c:pt>
                <c:pt idx="369">
                  <c:v>95.096635415899883</c:v>
                </c:pt>
                <c:pt idx="370">
                  <c:v>95.511619253932437</c:v>
                </c:pt>
                <c:pt idx="371">
                  <c:v>95.926266246467506</c:v>
                </c:pt>
                <c:pt idx="372">
                  <c:v>96.340577181152028</c:v>
                </c:pt>
                <c:pt idx="373">
                  <c:v>96.75455284312406</c:v>
                </c:pt>
                <c:pt idx="374">
                  <c:v>97.168194015023772</c:v>
                </c:pt>
                <c:pt idx="375">
                  <c:v>97.581501477004437</c:v>
                </c:pt>
                <c:pt idx="376">
                  <c:v>97.994476006743255</c:v>
                </c:pt>
                <c:pt idx="377">
                  <c:v>98.407118379452214</c:v>
                </c:pt>
                <c:pt idx="378">
                  <c:v>98.819429367888858</c:v>
                </c:pt>
                <c:pt idx="379">
                  <c:v>99.231409742366978</c:v>
                </c:pt>
                <c:pt idx="380">
                  <c:v>99.643060270767279</c:v>
                </c:pt>
                <c:pt idx="381">
                  <c:v>100.05438171854796</c:v>
                </c:pt>
                <c:pt idx="382">
                  <c:v>100.46537484875522</c:v>
                </c:pt>
                <c:pt idx="383">
                  <c:v>100.8760404220338</c:v>
                </c:pt>
                <c:pt idx="384">
                  <c:v>101.28637919663733</c:v>
                </c:pt>
                <c:pt idx="385">
                  <c:v>101.69639192843873</c:v>
                </c:pt>
                <c:pt idx="386">
                  <c:v>102.10607937094053</c:v>
                </c:pt>
                <c:pt idx="387">
                  <c:v>102.51544227528508</c:v>
                </c:pt>
                <c:pt idx="388">
                  <c:v>102.92448139026477</c:v>
                </c:pt>
                <c:pt idx="389">
                  <c:v>103.33319746233217</c:v>
                </c:pt>
                <c:pt idx="390">
                  <c:v>103.74159123561007</c:v>
                </c:pt>
                <c:pt idx="391">
                  <c:v>104.14966345190162</c:v>
                </c:pt>
                <c:pt idx="392">
                  <c:v>104.55741485070018</c:v>
                </c:pt>
                <c:pt idx="393">
                  <c:v>104.96484616919935</c:v>
                </c:pt>
                <c:pt idx="394">
                  <c:v>105.37195814230273</c:v>
                </c:pt>
                <c:pt idx="395">
                  <c:v>105.77875150263384</c:v>
                </c:pt>
                <c:pt idx="396">
                  <c:v>106.18522698054582</c:v>
                </c:pt>
                <c:pt idx="397">
                  <c:v>106.59138530413118</c:v>
                </c:pt>
                <c:pt idx="398">
                  <c:v>106.99722719923143</c:v>
                </c:pt>
                <c:pt idx="399">
                  <c:v>107.4027533894467</c:v>
                </c:pt>
                <c:pt idx="400">
                  <c:v>107.80796459614531</c:v>
                </c:pt>
                <c:pt idx="401">
                  <c:v>111.84280827858223</c:v>
                </c:pt>
                <c:pt idx="402">
                  <c:v>115.84661719914217</c:v>
                </c:pt>
                <c:pt idx="403">
                  <c:v>119.82009212504938</c:v>
                </c:pt>
                <c:pt idx="404">
                  <c:v>123.76391271258713</c:v>
                </c:pt>
                <c:pt idx="405">
                  <c:v>127.67873837987207</c:v>
                </c:pt>
                <c:pt idx="406">
                  <c:v>131.56520913489447</c:v>
                </c:pt>
                <c:pt idx="407">
                  <c:v>135.42394636156229</c:v>
                </c:pt>
                <c:pt idx="408">
                  <c:v>139.25555356629278</c:v>
                </c:pt>
                <c:pt idx="409">
                  <c:v>143.06061708751625</c:v>
                </c:pt>
                <c:pt idx="410">
                  <c:v>146.83970677029217</c:v>
                </c:pt>
                <c:pt idx="411">
                  <c:v>150.59337660808586</c:v>
                </c:pt>
                <c:pt idx="412">
                  <c:v>154.32216535361465</c:v>
                </c:pt>
                <c:pt idx="413">
                  <c:v>158.02659710054314</c:v>
                </c:pt>
                <c:pt idx="414">
                  <c:v>161.70718183768818</c:v>
                </c:pt>
                <c:pt idx="415">
                  <c:v>165.36441597728407</c:v>
                </c:pt>
                <c:pt idx="416">
                  <c:v>168.99878285875675</c:v>
                </c:pt>
                <c:pt idx="417">
                  <c:v>172.61075322936159</c:v>
                </c:pt>
                <c:pt idx="418">
                  <c:v>176.20078570295183</c:v>
                </c:pt>
                <c:pt idx="419">
                  <c:v>179.7693271980641</c:v>
                </c:pt>
                <c:pt idx="420">
                  <c:v>183.31681335643205</c:v>
                </c:pt>
                <c:pt idx="421">
                  <c:v>186.84366894296971</c:v>
                </c:pt>
                <c:pt idx="422">
                  <c:v>190.35030822820136</c:v>
                </c:pt>
                <c:pt idx="423">
                  <c:v>193.837135354054</c:v>
                </c:pt>
                <c:pt idx="424">
                  <c:v>197.30454468387336</c:v>
                </c:pt>
                <c:pt idx="425">
                  <c:v>200.75292113747133</c:v>
                </c:pt>
                <c:pt idx="426">
                  <c:v>204.18264051196465</c:v>
                </c:pt>
                <c:pt idx="427">
                  <c:v>207.59406978911892</c:v>
                </c:pt>
                <c:pt idx="428">
                  <c:v>210.98756742987018</c:v>
                </c:pt>
                <c:pt idx="429">
                  <c:v>214.36348365665646</c:v>
                </c:pt>
                <c:pt idx="430">
                  <c:v>217.72216072415472</c:v>
                </c:pt>
                <c:pt idx="431">
                  <c:v>221.06393317898457</c:v>
                </c:pt>
                <c:pt idx="432">
                  <c:v>224.38912810890727</c:v>
                </c:pt>
                <c:pt idx="433">
                  <c:v>227.69806538201877</c:v>
                </c:pt>
                <c:pt idx="434">
                  <c:v>230.99105787640701</c:v>
                </c:pt>
                <c:pt idx="435">
                  <c:v>234.26841170071722</c:v>
                </c:pt>
                <c:pt idx="436">
                  <c:v>237.53042640604383</c:v>
                </c:pt>
                <c:pt idx="437">
                  <c:v>240.77739518954468</c:v>
                </c:pt>
                <c:pt idx="438">
                  <c:v>244.00960509015079</c:v>
                </c:pt>
                <c:pt idx="439">
                  <c:v>247.22733717672446</c:v>
                </c:pt>
                <c:pt idx="440">
                  <c:v>250.43086672899918</c:v>
                </c:pt>
                <c:pt idx="441">
                  <c:v>253.6204634116161</c:v>
                </c:pt>
                <c:pt idx="442">
                  <c:v>256.79639144155522</c:v>
                </c:pt>
                <c:pt idx="443">
                  <c:v>259.95890974924231</c:v>
                </c:pt>
                <c:pt idx="444">
                  <c:v>263.10827213359801</c:v>
                </c:pt>
                <c:pt idx="445">
                  <c:v>266.24472741128051</c:v>
                </c:pt>
                <c:pt idx="446">
                  <c:v>269.36851956035969</c:v>
                </c:pt>
                <c:pt idx="447">
                  <c:v>272.47988785864766</c:v>
                </c:pt>
                <c:pt idx="448">
                  <c:v>275.57906701689757</c:v>
                </c:pt>
                <c:pt idx="449">
                  <c:v>278.66628730707242</c:v>
                </c:pt>
                <c:pt idx="450">
                  <c:v>281.74177468587237</c:v>
                </c:pt>
                <c:pt idx="451">
                  <c:v>284.80575091370031</c:v>
                </c:pt>
                <c:pt idx="452">
                  <c:v>287.85843366923422</c:v>
                </c:pt>
                <c:pt idx="453">
                  <c:v>290.90003665976553</c:v>
                </c:pt>
                <c:pt idx="454">
                  <c:v>293.93076972745348</c:v>
                </c:pt>
                <c:pt idx="455">
                  <c:v>296.95083895163674</c:v>
                </c:pt>
                <c:pt idx="456">
                  <c:v>299.96044674733457</c:v>
                </c:pt>
                <c:pt idx="457">
                  <c:v>302.95979196006226</c:v>
                </c:pt>
                <c:pt idx="458">
                  <c:v>305.94906995707731</c:v>
                </c:pt>
                <c:pt idx="459">
                  <c:v>308.92847271516479</c:v>
                </c:pt>
                <c:pt idx="460">
                  <c:v>311.89818890506439</c:v>
                </c:pt>
                <c:pt idx="461">
                  <c:v>314.85840397263217</c:v>
                </c:pt>
                <c:pt idx="462">
                  <c:v>317.80930021682531</c:v>
                </c:pt>
                <c:pt idx="463">
                  <c:v>320.75105686458954</c:v>
                </c:pt>
                <c:pt idx="464">
                  <c:v>323.68385014272354</c:v>
                </c:pt>
                <c:pt idx="465">
                  <c:v>326.60785334678644</c:v>
                </c:pt>
                <c:pt idx="466">
                  <c:v>329.52323690710961</c:v>
                </c:pt>
                <c:pt idx="467">
                  <c:v>332.43016845196627</c:v>
                </c:pt>
                <c:pt idx="468">
                  <c:v>335.32881286794611</c:v>
                </c:pt>
                <c:pt idx="469">
                  <c:v>338.21933235757638</c:v>
                </c:pt>
                <c:pt idx="470">
                  <c:v>341.10188649422287</c:v>
                </c:pt>
                <c:pt idx="471">
                  <c:v>343.97663227429967</c:v>
                </c:pt>
                <c:pt idx="472">
                  <c:v>346.84372416680787</c:v>
                </c:pt>
                <c:pt idx="473">
                  <c:v>349.70331416021821</c:v>
                </c:pt>
                <c:pt idx="474">
                  <c:v>352.55555180670484</c:v>
                </c:pt>
                <c:pt idx="475">
                  <c:v>355.40058426373122</c:v>
                </c:pt>
                <c:pt idx="476">
                  <c:v>358.23855633298092</c:v>
                </c:pt>
                <c:pt idx="477">
                  <c:v>361.06961049662016</c:v>
                </c:pt>
                <c:pt idx="478">
                  <c:v>363.89388695086973</c:v>
                </c:pt>
                <c:pt idx="479">
                  <c:v>366.71152363685826</c:v>
                </c:pt>
                <c:pt idx="480">
                  <c:v>369.52265626871849</c:v>
                </c:pt>
                <c:pt idx="481">
                  <c:v>372.32741835888248</c:v>
                </c:pt>
                <c:pt idx="482">
                  <c:v>375.12594124052106</c:v>
                </c:pt>
                <c:pt idx="483">
                  <c:v>377.91835408706561</c:v>
                </c:pt>
                <c:pt idx="484">
                  <c:v>380.70478392874162</c:v>
                </c:pt>
                <c:pt idx="485">
                  <c:v>383.48535566603294</c:v>
                </c:pt>
                <c:pt idx="486">
                  <c:v>386.26019207998843</c:v>
                </c:pt>
                <c:pt idx="487">
                  <c:v>389.02941383927242</c:v>
                </c:pt>
                <c:pt idx="488">
                  <c:v>391.79313950385165</c:v>
                </c:pt>
                <c:pt idx="489">
                  <c:v>394.55148552520257</c:v>
                </c:pt>
                <c:pt idx="490">
                  <c:v>397.30456624291389</c:v>
                </c:pt>
                <c:pt idx="491">
                  <c:v>400.05249387755151</c:v>
                </c:pt>
                <c:pt idx="492">
                  <c:v>402.79537851964568</c:v>
                </c:pt>
                <c:pt idx="493">
                  <c:v>405.53332811465339</c:v>
                </c:pt>
                <c:pt idx="494">
                  <c:v>408.26644844374459</c:v>
                </c:pt>
                <c:pt idx="495">
                  <c:v>410.99484310025775</c:v>
                </c:pt>
                <c:pt idx="496">
                  <c:v>413.71861346166878</c:v>
                </c:pt>
                <c:pt idx="497">
                  <c:v>416.43785865692126</c:v>
                </c:pt>
                <c:pt idx="498">
                  <c:v>419.15267552896995</c:v>
                </c:pt>
                <c:pt idx="499">
                  <c:v>421.86315859240119</c:v>
                </c:pt>
                <c:pt idx="500">
                  <c:v>424.56939998600996</c:v>
                </c:pt>
                <c:pt idx="501">
                  <c:v>427.2714894202345</c:v>
                </c:pt>
                <c:pt idx="502">
                  <c:v>429.96951411938079</c:v>
                </c:pt>
                <c:pt idx="503">
                  <c:v>432.66355875860705</c:v>
                </c:pt>
                <c:pt idx="504">
                  <c:v>435.35370539568805</c:v>
                </c:pt>
                <c:pt idx="505">
                  <c:v>438.04003339763796</c:v>
                </c:pt>
                <c:pt idx="506">
                  <c:v>440.72261936234406</c:v>
                </c:pt>
                <c:pt idx="507">
                  <c:v>443.40153703544865</c:v>
                </c:pt>
                <c:pt idx="508">
                  <c:v>446.07685722281559</c:v>
                </c:pt>
                <c:pt idx="509">
                  <c:v>448.74864769903184</c:v>
                </c:pt>
                <c:pt idx="510">
                  <c:v>451.4169731125204</c:v>
                </c:pt>
                <c:pt idx="511">
                  <c:v>454.08189488797899</c:v>
                </c:pt>
                <c:pt idx="512">
                  <c:v>456.7434711270073</c:v>
                </c:pt>
                <c:pt idx="513">
                  <c:v>459.40175650793782</c:v>
                </c:pt>
                <c:pt idx="514">
                  <c:v>462.05680218603976</c:v>
                </c:pt>
                <c:pt idx="515">
                  <c:v>464.70865569541314</c:v>
                </c:pt>
                <c:pt idx="516">
                  <c:v>467.35736085402499</c:v>
                </c:pt>
                <c:pt idx="517">
                  <c:v>470.00295767345227</c:v>
                </c:pt>
                <c:pt idx="518">
                  <c:v>472.64548227497812</c:v>
                </c:pt>
                <c:pt idx="519">
                  <c:v>475.28496681372894</c:v>
                </c:pt>
                <c:pt idx="520">
                  <c:v>477.92143941253414</c:v>
                </c:pt>
                <c:pt idx="521">
                  <c:v>480.55492410712799</c:v>
                </c:pt>
                <c:pt idx="522">
                  <c:v>483.18544080419332</c:v>
                </c:pt>
                <c:pt idx="523">
                  <c:v>485.81300525356727</c:v>
                </c:pt>
                <c:pt idx="524">
                  <c:v>488.43762903569336</c:v>
                </c:pt>
                <c:pt idx="525">
                  <c:v>491.05931956512092</c:v>
                </c:pt>
                <c:pt idx="526">
                  <c:v>493.67808011052983</c:v>
                </c:pt>
                <c:pt idx="527">
                  <c:v>496.29390983141519</c:v>
                </c:pt>
                <c:pt idx="528">
                  <c:v>498.90680383121241</c:v>
                </c:pt>
                <c:pt idx="529">
                  <c:v>501.51675322630302</c:v>
                </c:pt>
                <c:pt idx="530">
                  <c:v>504.12374523002273</c:v>
                </c:pt>
                <c:pt idx="531">
                  <c:v>506.72776325051791</c:v>
                </c:pt>
                <c:pt idx="532">
                  <c:v>509.32878700106983</c:v>
                </c:pt>
                <c:pt idx="533">
                  <c:v>511.92679262133726</c:v>
                </c:pt>
                <c:pt idx="534">
                  <c:v>514.52175280785934</c:v>
                </c:pt>
                <c:pt idx="535">
                  <c:v>517.11363695211139</c:v>
                </c:pt>
                <c:pt idx="536">
                  <c:v>519.70241128441216</c:v>
                </c:pt>
                <c:pt idx="537">
                  <c:v>522.28803902203435</c:v>
                </c:pt>
                <c:pt idx="538">
                  <c:v>524.8704805199618</c:v>
                </c:pt>
                <c:pt idx="539">
                  <c:v>527.44969342286265</c:v>
                </c:pt>
                <c:pt idx="540">
                  <c:v>530.02563281698679</c:v>
                </c:pt>
                <c:pt idx="541">
                  <c:v>532.5982513808566</c:v>
                </c:pt>
                <c:pt idx="542">
                  <c:v>535.1674995337745</c:v>
                </c:pt>
                <c:pt idx="543">
                  <c:v>537.73332558133416</c:v>
                </c:pt>
                <c:pt idx="544">
                  <c:v>540.29567585726818</c:v>
                </c:pt>
                <c:pt idx="545">
                  <c:v>542.8544948611102</c:v>
                </c:pt>
                <c:pt idx="546">
                  <c:v>545.40972539127438</c:v>
                </c:pt>
                <c:pt idx="547">
                  <c:v>547.96130867326985</c:v>
                </c:pt>
                <c:pt idx="548">
                  <c:v>550.50918448286757</c:v>
                </c:pt>
                <c:pt idx="549">
                  <c:v>553.05329126412073</c:v>
                </c:pt>
                <c:pt idx="550">
                  <c:v>555.59356624221289</c:v>
                </c:pt>
                <c:pt idx="551">
                  <c:v>558.12994553116516</c:v>
                </c:pt>
                <c:pt idx="552">
                  <c:v>560.6623642364824</c:v>
                </c:pt>
                <c:pt idx="553">
                  <c:v>563.19075655285428</c:v>
                </c:pt>
                <c:pt idx="554">
                  <c:v>565.71505585705745</c:v>
                </c:pt>
                <c:pt idx="555">
                  <c:v>568.23519479622405</c:v>
                </c:pt>
                <c:pt idx="556">
                  <c:v>570.75110537165824</c:v>
                </c:pt>
                <c:pt idx="557">
                  <c:v>573.26271901838936</c:v>
                </c:pt>
                <c:pt idx="558">
                  <c:v>575.76996668065794</c:v>
                </c:pt>
                <c:pt idx="559">
                  <c:v>578.27277888352978</c:v>
                </c:pt>
                <c:pt idx="560">
                  <c:v>580.77108580083438</c:v>
                </c:pt>
                <c:pt idx="561">
                  <c:v>583.26481731961746</c:v>
                </c:pt>
                <c:pt idx="562">
                  <c:v>585.75390310129455</c:v>
                </c:pt>
                <c:pt idx="563">
                  <c:v>588.2382726396861</c:v>
                </c:pt>
                <c:pt idx="564">
                  <c:v>590.71785531610522</c:v>
                </c:pt>
                <c:pt idx="565">
                  <c:v>593.19258045166373</c:v>
                </c:pt>
                <c:pt idx="566">
                  <c:v>595.66237735695256</c:v>
                </c:pt>
                <c:pt idx="567">
                  <c:v>598.12717537924527</c:v>
                </c:pt>
                <c:pt idx="568">
                  <c:v>600.58690394736414</c:v>
                </c:pt>
                <c:pt idx="569">
                  <c:v>603.04149261434065</c:v>
                </c:pt>
                <c:pt idx="570">
                  <c:v>605.49087109799473</c:v>
                </c:pt>
                <c:pt idx="571">
                  <c:v>607.93496931954803</c:v>
                </c:pt>
                <c:pt idx="572">
                  <c:v>610.37371744038137</c:v>
                </c:pt>
                <c:pt idx="573">
                  <c:v>612.80704589703646</c:v>
                </c:pt>
                <c:pt idx="574">
                  <c:v>615.23488543455835</c:v>
                </c:pt>
                <c:pt idx="575">
                  <c:v>617.65716713826646</c:v>
                </c:pt>
                <c:pt idx="576">
                  <c:v>620.07382246403779</c:v>
                </c:pt>
                <c:pt idx="577">
                  <c:v>622.48478326717839</c:v>
                </c:pt>
                <c:pt idx="578">
                  <c:v>624.8899818299567</c:v>
                </c:pt>
                <c:pt idx="579">
                  <c:v>627.28935088786398</c:v>
                </c:pt>
                <c:pt idx="580">
                  <c:v>629.68282365466632</c:v>
                </c:pt>
                <c:pt idx="581">
                  <c:v>632.07033384630506</c:v>
                </c:pt>
                <c:pt idx="582">
                  <c:v>634.45181570370039</c:v>
                </c:pt>
                <c:pt idx="583">
                  <c:v>636.82720401450933</c:v>
                </c:pt>
                <c:pt idx="584">
                  <c:v>639.19643413388462</c:v>
                </c:pt>
                <c:pt idx="585">
                  <c:v>641.55944200427916</c:v>
                </c:pt>
                <c:pt idx="586">
                  <c:v>643.9161641743367</c:v>
                </c:pt>
                <c:pt idx="587">
                  <c:v>646.26653781690811</c:v>
                </c:pt>
                <c:pt idx="588">
                  <c:v>648.61050074622813</c:v>
                </c:pt>
                <c:pt idx="589">
                  <c:v>650.94799143428679</c:v>
                </c:pt>
                <c:pt idx="590">
                  <c:v>653.27894902642754</c:v>
                </c:pt>
                <c:pt idx="591">
                  <c:v>655.60331335620026</c:v>
                </c:pt>
                <c:pt idx="592">
                  <c:v>657.92102495949837</c:v>
                </c:pt>
                <c:pt idx="593">
                  <c:v>660.23202508800489</c:v>
                </c:pt>
                <c:pt idx="594">
                  <c:v>662.53625572197234</c:v>
                </c:pt>
                <c:pt idx="595">
                  <c:v>664.83365958235936</c:v>
                </c:pt>
                <c:pt idx="596">
                  <c:v>667.12418014234629</c:v>
                </c:pt>
                <c:pt idx="597">
                  <c:v>669.40776163824876</c:v>
                </c:pt>
                <c:pt idx="598">
                  <c:v>671.68434907985034</c:v>
                </c:pt>
                <c:pt idx="599">
                  <c:v>673.95388826017086</c:v>
                </c:pt>
                <c:pt idx="600">
                  <c:v>676.21632576468858</c:v>
                </c:pt>
                <c:pt idx="601">
                  <c:v>678.47160898003278</c:v>
                </c:pt>
                <c:pt idx="602">
                  <c:v>680.71968610216129</c:v>
                </c:pt>
                <c:pt idx="603">
                  <c:v>682.96050614403873</c:v>
                </c:pt>
                <c:pt idx="604">
                  <c:v>685.19401894282919</c:v>
                </c:pt>
                <c:pt idx="605">
                  <c:v>687.42017516661633</c:v>
                </c:pt>
                <c:pt idx="606">
                  <c:v>689.63892632066472</c:v>
                </c:pt>
                <c:pt idx="607">
                  <c:v>691.85022475323365</c:v>
                </c:pt>
                <c:pt idx="608">
                  <c:v>694.05402366095586</c:v>
                </c:pt>
                <c:pt idx="609">
                  <c:v>696.25027709379185</c:v>
                </c:pt>
                <c:pt idx="610">
                  <c:v>698.43893995957126</c:v>
                </c:pt>
                <c:pt idx="611">
                  <c:v>700.61996802813144</c:v>
                </c:pt>
                <c:pt idx="612">
                  <c:v>702.79331793506321</c:v>
                </c:pt>
                <c:pt idx="613">
                  <c:v>704.95894718507338</c:v>
                </c:pt>
                <c:pt idx="614">
                  <c:v>707.11681415497367</c:v>
                </c:pt>
                <c:pt idx="615">
                  <c:v>709.26687809630516</c:v>
                </c:pt>
                <c:pt idx="616">
                  <c:v>711.40909913760709</c:v>
                </c:pt>
                <c:pt idx="617">
                  <c:v>713.54343828633773</c:v>
                </c:pt>
                <c:pt idx="618">
                  <c:v>715.66985743045734</c:v>
                </c:pt>
                <c:pt idx="619">
                  <c:v>717.78831933967911</c:v>
                </c:pt>
                <c:pt idx="620">
                  <c:v>719.89878766639811</c:v>
                </c:pt>
                <c:pt idx="621">
                  <c:v>722.00122694630431</c:v>
                </c:pt>
                <c:pt idx="622">
                  <c:v>724.09560259868852</c:v>
                </c:pt>
                <c:pt idx="623">
                  <c:v>726.18188092644675</c:v>
                </c:pt>
                <c:pt idx="624">
                  <c:v>728.26002911579269</c:v>
                </c:pt>
                <c:pt idx="625">
                  <c:v>730.33001523568294</c:v>
                </c:pt>
                <c:pt idx="626">
                  <c:v>732.39180823696324</c:v>
                </c:pt>
                <c:pt idx="627">
                  <c:v>734.44537795124245</c:v>
                </c:pt>
                <c:pt idx="628">
                  <c:v>736.49069508950049</c:v>
                </c:pt>
                <c:pt idx="629">
                  <c:v>738.52773124043676</c:v>
                </c:pt>
                <c:pt idx="630">
                  <c:v>740.55645886856564</c:v>
                </c:pt>
                <c:pt idx="631">
                  <c:v>742.57685131206597</c:v>
                </c:pt>
                <c:pt idx="632">
                  <c:v>744.58888278038944</c:v>
                </c:pt>
                <c:pt idx="633">
                  <c:v>746.59252835163522</c:v>
                </c:pt>
                <c:pt idx="634">
                  <c:v>748.58776396969665</c:v>
                </c:pt>
                <c:pt idx="635">
                  <c:v>750.57456644118497</c:v>
                </c:pt>
                <c:pt idx="636">
                  <c:v>752.55291343213764</c:v>
                </c:pt>
                <c:pt idx="637">
                  <c:v>754.52278346451578</c:v>
                </c:pt>
                <c:pt idx="638">
                  <c:v>756.4841559124967</c:v>
                </c:pt>
                <c:pt idx="639">
                  <c:v>758.43701099856764</c:v>
                </c:pt>
                <c:pt idx="640">
                  <c:v>760.38132978942622</c:v>
                </c:pt>
                <c:pt idx="641">
                  <c:v>762.31709419169215</c:v>
                </c:pt>
                <c:pt idx="642">
                  <c:v>764.24428694743733</c:v>
                </c:pt>
                <c:pt idx="643">
                  <c:v>766.16289162953831</c:v>
                </c:pt>
                <c:pt idx="644">
                  <c:v>768.0728926368572</c:v>
                </c:pt>
                <c:pt idx="645">
                  <c:v>769.97427518925599</c:v>
                </c:pt>
                <c:pt idx="646">
                  <c:v>771.86702532244942</c:v>
                </c:pt>
                <c:pt idx="647">
                  <c:v>773.75112988270189</c:v>
                </c:pt>
                <c:pt idx="648">
                  <c:v>775.62657652137341</c:v>
                </c:pt>
                <c:pt idx="649">
                  <c:v>777.49335368931906</c:v>
                </c:pt>
                <c:pt idx="650">
                  <c:v>779.3514506311476</c:v>
                </c:pt>
                <c:pt idx="651">
                  <c:v>781.20085737934403</c:v>
                </c:pt>
                <c:pt idx="652">
                  <c:v>783.04156474826061</c:v>
                </c:pt>
                <c:pt idx="653">
                  <c:v>784.87356432798117</c:v>
                </c:pt>
                <c:pt idx="654">
                  <c:v>786.69684847806388</c:v>
                </c:pt>
                <c:pt idx="655">
                  <c:v>788.51141032116675</c:v>
                </c:pt>
                <c:pt idx="656">
                  <c:v>790.31724373656039</c:v>
                </c:pt>
                <c:pt idx="657">
                  <c:v>792.11434335353283</c:v>
                </c:pt>
                <c:pt idx="658">
                  <c:v>793.90270454469112</c:v>
                </c:pt>
                <c:pt idx="659">
                  <c:v>795.68232341916325</c:v>
                </c:pt>
                <c:pt idx="660">
                  <c:v>797.45319681570595</c:v>
                </c:pt>
                <c:pt idx="661">
                  <c:v>799.21532229572165</c:v>
                </c:pt>
                <c:pt idx="662">
                  <c:v>800.96869813618935</c:v>
                </c:pt>
                <c:pt idx="663">
                  <c:v>802.71332332251382</c:v>
                </c:pt>
                <c:pt idx="664">
                  <c:v>804.44919754129648</c:v>
                </c:pt>
                <c:pt idx="665">
                  <c:v>806.17632117303299</c:v>
                </c:pt>
                <c:pt idx="666">
                  <c:v>807.89469528474069</c:v>
                </c:pt>
                <c:pt idx="667">
                  <c:v>809.60432162252062</c:v>
                </c:pt>
                <c:pt idx="668">
                  <c:v>811.30520260405717</c:v>
                </c:pt>
                <c:pt idx="669">
                  <c:v>812.99734131106015</c:v>
                </c:pt>
                <c:pt idx="670">
                  <c:v>814.68074148165215</c:v>
                </c:pt>
                <c:pt idx="671">
                  <c:v>816.3554075027057</c:v>
                </c:pt>
                <c:pt idx="672">
                  <c:v>818.02134440213308</c:v>
                </c:pt>
                <c:pt idx="673">
                  <c:v>819.6785578411326</c:v>
                </c:pt>
                <c:pt idx="674">
                  <c:v>821.32705410639585</c:v>
                </c:pt>
                <c:pt idx="675">
                  <c:v>822.96684010227762</c:v>
                </c:pt>
                <c:pt idx="676">
                  <c:v>824.59792334293331</c:v>
                </c:pt>
                <c:pt idx="677">
                  <c:v>826.22031194442661</c:v>
                </c:pt>
                <c:pt idx="678">
                  <c:v>827.83401461681069</c:v>
                </c:pt>
                <c:pt idx="679">
                  <c:v>829.43904065618631</c:v>
                </c:pt>
                <c:pt idx="680">
                  <c:v>831.03539993673962</c:v>
                </c:pt>
                <c:pt idx="681">
                  <c:v>832.62310290276332</c:v>
                </c:pt>
                <c:pt idx="682">
                  <c:v>834.20216056066386</c:v>
                </c:pt>
                <c:pt idx="683">
                  <c:v>835.77258447095733</c:v>
                </c:pt>
                <c:pt idx="684">
                  <c:v>837.33438674025763</c:v>
                </c:pt>
                <c:pt idx="685">
                  <c:v>838.88758001325914</c:v>
                </c:pt>
                <c:pt idx="686">
                  <c:v>840.43217746471703</c:v>
                </c:pt>
                <c:pt idx="687">
                  <c:v>841.9681927914279</c:v>
                </c:pt>
                <c:pt idx="688">
                  <c:v>843.49564020421303</c:v>
                </c:pt>
                <c:pt idx="689">
                  <c:v>845.01453441990736</c:v>
                </c:pt>
                <c:pt idx="690">
                  <c:v>846.52489065335635</c:v>
                </c:pt>
                <c:pt idx="691">
                  <c:v>848.02672460942335</c:v>
                </c:pt>
                <c:pt idx="692">
                  <c:v>849.52005247500961</c:v>
                </c:pt>
                <c:pt idx="693">
                  <c:v>851.00489091109</c:v>
                </c:pt>
                <c:pt idx="694">
                  <c:v>852.48125704476581</c:v>
                </c:pt>
                <c:pt idx="695">
                  <c:v>853.94916846133742</c:v>
                </c:pt>
                <c:pt idx="696">
                  <c:v>855.40864319639866</c:v>
                </c:pt>
                <c:pt idx="697">
                  <c:v>856.85969972795556</c:v>
                </c:pt>
                <c:pt idx="698">
                  <c:v>858.30235696857085</c:v>
                </c:pt>
                <c:pt idx="699">
                  <c:v>859.73663425753671</c:v>
                </c:pt>
                <c:pt idx="700">
                  <c:v>861.16255135307699</c:v>
                </c:pt>
                <c:pt idx="701">
                  <c:v>862.5801284245822</c:v>
                </c:pt>
                <c:pt idx="702">
                  <c:v>863.98938604487716</c:v>
                </c:pt>
                <c:pt idx="703">
                  <c:v>865.3903451825247</c:v>
                </c:pt>
                <c:pt idx="704">
                  <c:v>866.78302719416627</c:v>
                </c:pt>
                <c:pt idx="705">
                  <c:v>868.16745381690168</c:v>
                </c:pt>
                <c:pt idx="706">
                  <c:v>869.5436471607087</c:v>
                </c:pt>
                <c:pt idx="707">
                  <c:v>869.5436471607087</c:v>
                </c:pt>
                <c:pt idx="708">
                  <c:v>869.5436471607087</c:v>
                </c:pt>
                <c:pt idx="709">
                  <c:v>869.5436471607087</c:v>
                </c:pt>
                <c:pt idx="710">
                  <c:v>869.5436471607087</c:v>
                </c:pt>
                <c:pt idx="711">
                  <c:v>869.5436471607087</c:v>
                </c:pt>
                <c:pt idx="712">
                  <c:v>869.5436471607087</c:v>
                </c:pt>
                <c:pt idx="713">
                  <c:v>869.5436471607087</c:v>
                </c:pt>
                <c:pt idx="714">
                  <c:v>869.5436471607087</c:v>
                </c:pt>
                <c:pt idx="715">
                  <c:v>869.5436471607087</c:v>
                </c:pt>
                <c:pt idx="716">
                  <c:v>869.5436471607087</c:v>
                </c:pt>
                <c:pt idx="717">
                  <c:v>869.5436471607087</c:v>
                </c:pt>
                <c:pt idx="718">
                  <c:v>869.5436471607087</c:v>
                </c:pt>
                <c:pt idx="719">
                  <c:v>869.5436471607087</c:v>
                </c:pt>
                <c:pt idx="720">
                  <c:v>869.5436471607087</c:v>
                </c:pt>
                <c:pt idx="721">
                  <c:v>869.5436471607087</c:v>
                </c:pt>
                <c:pt idx="722">
                  <c:v>869.5436471607087</c:v>
                </c:pt>
                <c:pt idx="723">
                  <c:v>869.5436471607087</c:v>
                </c:pt>
                <c:pt idx="724">
                  <c:v>869.5436471607087</c:v>
                </c:pt>
                <c:pt idx="725">
                  <c:v>869.5436471607087</c:v>
                </c:pt>
                <c:pt idx="726">
                  <c:v>869.5436471607087</c:v>
                </c:pt>
                <c:pt idx="727">
                  <c:v>869.5436471607087</c:v>
                </c:pt>
                <c:pt idx="728">
                  <c:v>869.5436471607087</c:v>
                </c:pt>
                <c:pt idx="729">
                  <c:v>869.5436471607087</c:v>
                </c:pt>
                <c:pt idx="730">
                  <c:v>869.5436471607087</c:v>
                </c:pt>
                <c:pt idx="731">
                  <c:v>869.5436471607087</c:v>
                </c:pt>
                <c:pt idx="732">
                  <c:v>869.5436471607087</c:v>
                </c:pt>
                <c:pt idx="733">
                  <c:v>869.5436471607087</c:v>
                </c:pt>
                <c:pt idx="734">
                  <c:v>869.5436471607087</c:v>
                </c:pt>
                <c:pt idx="735">
                  <c:v>869.5436471607087</c:v>
                </c:pt>
                <c:pt idx="736">
                  <c:v>869.5436471607087</c:v>
                </c:pt>
                <c:pt idx="737">
                  <c:v>869.5436471607087</c:v>
                </c:pt>
                <c:pt idx="738">
                  <c:v>869.5436471607087</c:v>
                </c:pt>
                <c:pt idx="739">
                  <c:v>869.5436471607087</c:v>
                </c:pt>
                <c:pt idx="740">
                  <c:v>869.5436471607087</c:v>
                </c:pt>
                <c:pt idx="741">
                  <c:v>869.5436471607087</c:v>
                </c:pt>
                <c:pt idx="742">
                  <c:v>869.5436471607087</c:v>
                </c:pt>
                <c:pt idx="743">
                  <c:v>869.5436471607087</c:v>
                </c:pt>
                <c:pt idx="744">
                  <c:v>869.5436471607087</c:v>
                </c:pt>
                <c:pt idx="745">
                  <c:v>869.5436471607087</c:v>
                </c:pt>
                <c:pt idx="746">
                  <c:v>869.5436471607087</c:v>
                </c:pt>
                <c:pt idx="747">
                  <c:v>869.5436471607087</c:v>
                </c:pt>
                <c:pt idx="748">
                  <c:v>869.5436471607087</c:v>
                </c:pt>
                <c:pt idx="749">
                  <c:v>869.5436471607087</c:v>
                </c:pt>
                <c:pt idx="750">
                  <c:v>869.5436471607087</c:v>
                </c:pt>
                <c:pt idx="751">
                  <c:v>869.5436471607087</c:v>
                </c:pt>
                <c:pt idx="752">
                  <c:v>869.5436471607087</c:v>
                </c:pt>
                <c:pt idx="753">
                  <c:v>869.5436471607087</c:v>
                </c:pt>
                <c:pt idx="754">
                  <c:v>869.5436471607087</c:v>
                </c:pt>
                <c:pt idx="755">
                  <c:v>869.5436471607087</c:v>
                </c:pt>
                <c:pt idx="756">
                  <c:v>869.5436471607087</c:v>
                </c:pt>
                <c:pt idx="757">
                  <c:v>869.5436471607087</c:v>
                </c:pt>
                <c:pt idx="758">
                  <c:v>869.5436471607087</c:v>
                </c:pt>
                <c:pt idx="759">
                  <c:v>869.5436471607087</c:v>
                </c:pt>
                <c:pt idx="760">
                  <c:v>869.5436471607087</c:v>
                </c:pt>
                <c:pt idx="761">
                  <c:v>869.5436471607087</c:v>
                </c:pt>
                <c:pt idx="762">
                  <c:v>869.5436471607087</c:v>
                </c:pt>
                <c:pt idx="763">
                  <c:v>869.5436471607087</c:v>
                </c:pt>
                <c:pt idx="764">
                  <c:v>869.5436471607087</c:v>
                </c:pt>
                <c:pt idx="765">
                  <c:v>869.5436471607087</c:v>
                </c:pt>
                <c:pt idx="766">
                  <c:v>869.5436471607087</c:v>
                </c:pt>
                <c:pt idx="767">
                  <c:v>869.5436471607087</c:v>
                </c:pt>
                <c:pt idx="768">
                  <c:v>869.5436471607087</c:v>
                </c:pt>
                <c:pt idx="769">
                  <c:v>869.5436471607087</c:v>
                </c:pt>
                <c:pt idx="770">
                  <c:v>869.5436471607087</c:v>
                </c:pt>
                <c:pt idx="771">
                  <c:v>869.5436471607087</c:v>
                </c:pt>
                <c:pt idx="772">
                  <c:v>869.5436471607087</c:v>
                </c:pt>
                <c:pt idx="773">
                  <c:v>869.5436471607087</c:v>
                </c:pt>
                <c:pt idx="774">
                  <c:v>869.5436471607087</c:v>
                </c:pt>
                <c:pt idx="775">
                  <c:v>869.5436471607087</c:v>
                </c:pt>
                <c:pt idx="776">
                  <c:v>869.5436471607087</c:v>
                </c:pt>
                <c:pt idx="777">
                  <c:v>869.5436471607087</c:v>
                </c:pt>
                <c:pt idx="778">
                  <c:v>869.5436471607087</c:v>
                </c:pt>
                <c:pt idx="779">
                  <c:v>869.5436471607087</c:v>
                </c:pt>
                <c:pt idx="780">
                  <c:v>869.5436471607087</c:v>
                </c:pt>
                <c:pt idx="781">
                  <c:v>869.5436471607087</c:v>
                </c:pt>
                <c:pt idx="782">
                  <c:v>869.5436471607087</c:v>
                </c:pt>
                <c:pt idx="783">
                  <c:v>869.5436471607087</c:v>
                </c:pt>
                <c:pt idx="784">
                  <c:v>869.5436471607087</c:v>
                </c:pt>
                <c:pt idx="785">
                  <c:v>869.5436471607087</c:v>
                </c:pt>
                <c:pt idx="786">
                  <c:v>869.5436471607087</c:v>
                </c:pt>
                <c:pt idx="787">
                  <c:v>869.5436471607087</c:v>
                </c:pt>
                <c:pt idx="788">
                  <c:v>869.5436471607087</c:v>
                </c:pt>
                <c:pt idx="789">
                  <c:v>869.5436471607087</c:v>
                </c:pt>
                <c:pt idx="790">
                  <c:v>869.5436471607087</c:v>
                </c:pt>
                <c:pt idx="791">
                  <c:v>869.5436471607087</c:v>
                </c:pt>
                <c:pt idx="792">
                  <c:v>869.5436471607087</c:v>
                </c:pt>
                <c:pt idx="793">
                  <c:v>869.5436471607087</c:v>
                </c:pt>
                <c:pt idx="794">
                  <c:v>869.5436471607087</c:v>
                </c:pt>
                <c:pt idx="795">
                  <c:v>869.5436471607087</c:v>
                </c:pt>
                <c:pt idx="796">
                  <c:v>869.5436471607087</c:v>
                </c:pt>
                <c:pt idx="797">
                  <c:v>869.5436471607087</c:v>
                </c:pt>
                <c:pt idx="798">
                  <c:v>869.5436471607087</c:v>
                </c:pt>
                <c:pt idx="799">
                  <c:v>869.5436471607087</c:v>
                </c:pt>
                <c:pt idx="800">
                  <c:v>869.5436471607087</c:v>
                </c:pt>
                <c:pt idx="801">
                  <c:v>869.5436471607087</c:v>
                </c:pt>
                <c:pt idx="802">
                  <c:v>869.5436471607087</c:v>
                </c:pt>
                <c:pt idx="803">
                  <c:v>869.5436471607087</c:v>
                </c:pt>
                <c:pt idx="804">
                  <c:v>869.5436471607087</c:v>
                </c:pt>
                <c:pt idx="805">
                  <c:v>869.5436471607087</c:v>
                </c:pt>
                <c:pt idx="806">
                  <c:v>869.5436471607087</c:v>
                </c:pt>
                <c:pt idx="807">
                  <c:v>869.5436471607087</c:v>
                </c:pt>
                <c:pt idx="808">
                  <c:v>869.5436471607087</c:v>
                </c:pt>
                <c:pt idx="809">
                  <c:v>869.5436471607087</c:v>
                </c:pt>
                <c:pt idx="810">
                  <c:v>869.5436471607087</c:v>
                </c:pt>
                <c:pt idx="811">
                  <c:v>869.5436471607087</c:v>
                </c:pt>
                <c:pt idx="812">
                  <c:v>869.5436471607087</c:v>
                </c:pt>
                <c:pt idx="813">
                  <c:v>869.5436471607087</c:v>
                </c:pt>
                <c:pt idx="814">
                  <c:v>869.5436471607087</c:v>
                </c:pt>
                <c:pt idx="815">
                  <c:v>869.5436471607087</c:v>
                </c:pt>
                <c:pt idx="816">
                  <c:v>869.5436471607087</c:v>
                </c:pt>
                <c:pt idx="817">
                  <c:v>869.5436471607087</c:v>
                </c:pt>
                <c:pt idx="818">
                  <c:v>869.5436471607087</c:v>
                </c:pt>
                <c:pt idx="819">
                  <c:v>869.5436471607087</c:v>
                </c:pt>
                <c:pt idx="820">
                  <c:v>869.5436471607087</c:v>
                </c:pt>
                <c:pt idx="821">
                  <c:v>869.5436471607087</c:v>
                </c:pt>
                <c:pt idx="822">
                  <c:v>869.5436471607087</c:v>
                </c:pt>
                <c:pt idx="823">
                  <c:v>869.5436471607087</c:v>
                </c:pt>
                <c:pt idx="824">
                  <c:v>869.5436471607087</c:v>
                </c:pt>
                <c:pt idx="825">
                  <c:v>869.5436471607087</c:v>
                </c:pt>
                <c:pt idx="826">
                  <c:v>869.5436471607087</c:v>
                </c:pt>
                <c:pt idx="827">
                  <c:v>869.5436471607087</c:v>
                </c:pt>
                <c:pt idx="828">
                  <c:v>869.5436471607087</c:v>
                </c:pt>
                <c:pt idx="829">
                  <c:v>869.5436471607087</c:v>
                </c:pt>
                <c:pt idx="830">
                  <c:v>869.5436471607087</c:v>
                </c:pt>
                <c:pt idx="831">
                  <c:v>869.5436471607087</c:v>
                </c:pt>
                <c:pt idx="832">
                  <c:v>869.5436471607087</c:v>
                </c:pt>
                <c:pt idx="833">
                  <c:v>869.5436471607087</c:v>
                </c:pt>
                <c:pt idx="834">
                  <c:v>869.5436471607087</c:v>
                </c:pt>
                <c:pt idx="835">
                  <c:v>869.5436471607087</c:v>
                </c:pt>
                <c:pt idx="836">
                  <c:v>869.5436471607087</c:v>
                </c:pt>
                <c:pt idx="837">
                  <c:v>869.5436471607087</c:v>
                </c:pt>
                <c:pt idx="838">
                  <c:v>869.5436471607087</c:v>
                </c:pt>
                <c:pt idx="839">
                  <c:v>869.5436471607087</c:v>
                </c:pt>
                <c:pt idx="840">
                  <c:v>869.5436471607087</c:v>
                </c:pt>
                <c:pt idx="841">
                  <c:v>869.5436471607087</c:v>
                </c:pt>
                <c:pt idx="842">
                  <c:v>869.5436471607087</c:v>
                </c:pt>
                <c:pt idx="843">
                  <c:v>869.5436471607087</c:v>
                </c:pt>
                <c:pt idx="844">
                  <c:v>869.5436471607087</c:v>
                </c:pt>
                <c:pt idx="845">
                  <c:v>869.5436471607087</c:v>
                </c:pt>
                <c:pt idx="846">
                  <c:v>869.5436471607087</c:v>
                </c:pt>
                <c:pt idx="847">
                  <c:v>869.5436471607087</c:v>
                </c:pt>
                <c:pt idx="848">
                  <c:v>869.5436471607087</c:v>
                </c:pt>
                <c:pt idx="849">
                  <c:v>869.5436471607087</c:v>
                </c:pt>
                <c:pt idx="850">
                  <c:v>869.5436471607087</c:v>
                </c:pt>
                <c:pt idx="851">
                  <c:v>869.5436471607087</c:v>
                </c:pt>
                <c:pt idx="852">
                  <c:v>869.5436471607087</c:v>
                </c:pt>
                <c:pt idx="853">
                  <c:v>869.5436471607087</c:v>
                </c:pt>
                <c:pt idx="854">
                  <c:v>869.5436471607087</c:v>
                </c:pt>
                <c:pt idx="855">
                  <c:v>869.5436471607087</c:v>
                </c:pt>
                <c:pt idx="856">
                  <c:v>869.5436471607087</c:v>
                </c:pt>
                <c:pt idx="857">
                  <c:v>869.5436471607087</c:v>
                </c:pt>
                <c:pt idx="858">
                  <c:v>869.5436471607087</c:v>
                </c:pt>
                <c:pt idx="859">
                  <c:v>869.5436471607087</c:v>
                </c:pt>
                <c:pt idx="860">
                  <c:v>869.5436471607087</c:v>
                </c:pt>
                <c:pt idx="861">
                  <c:v>869.5436471607087</c:v>
                </c:pt>
                <c:pt idx="862">
                  <c:v>869.5436471607087</c:v>
                </c:pt>
                <c:pt idx="863">
                  <c:v>869.5436471607087</c:v>
                </c:pt>
                <c:pt idx="864">
                  <c:v>869.5436471607087</c:v>
                </c:pt>
                <c:pt idx="865">
                  <c:v>869.5436471607087</c:v>
                </c:pt>
                <c:pt idx="866">
                  <c:v>869.5436471607087</c:v>
                </c:pt>
                <c:pt idx="867">
                  <c:v>869.5436471607087</c:v>
                </c:pt>
                <c:pt idx="868">
                  <c:v>869.5436471607087</c:v>
                </c:pt>
                <c:pt idx="869">
                  <c:v>869.5436471607087</c:v>
                </c:pt>
                <c:pt idx="870">
                  <c:v>869.5436471607087</c:v>
                </c:pt>
                <c:pt idx="871">
                  <c:v>869.5436471607087</c:v>
                </c:pt>
                <c:pt idx="872">
                  <c:v>869.5436471607087</c:v>
                </c:pt>
                <c:pt idx="873">
                  <c:v>869.5436471607087</c:v>
                </c:pt>
                <c:pt idx="874">
                  <c:v>869.5436471607087</c:v>
                </c:pt>
                <c:pt idx="875">
                  <c:v>869.5436471607087</c:v>
                </c:pt>
                <c:pt idx="876">
                  <c:v>869.5436471607087</c:v>
                </c:pt>
                <c:pt idx="877">
                  <c:v>869.5436471607087</c:v>
                </c:pt>
                <c:pt idx="878">
                  <c:v>869.5436471607087</c:v>
                </c:pt>
                <c:pt idx="879">
                  <c:v>869.5436471607087</c:v>
                </c:pt>
                <c:pt idx="880">
                  <c:v>869.5436471607087</c:v>
                </c:pt>
                <c:pt idx="881">
                  <c:v>869.5436471607087</c:v>
                </c:pt>
                <c:pt idx="882">
                  <c:v>869.5436471607087</c:v>
                </c:pt>
                <c:pt idx="883">
                  <c:v>869.5436471607087</c:v>
                </c:pt>
                <c:pt idx="884">
                  <c:v>869.5436471607087</c:v>
                </c:pt>
                <c:pt idx="885">
                  <c:v>869.5436471607087</c:v>
                </c:pt>
                <c:pt idx="886">
                  <c:v>869.5436471607087</c:v>
                </c:pt>
                <c:pt idx="887">
                  <c:v>869.5436471607087</c:v>
                </c:pt>
                <c:pt idx="888">
                  <c:v>869.5436471607087</c:v>
                </c:pt>
                <c:pt idx="889">
                  <c:v>869.5436471607087</c:v>
                </c:pt>
                <c:pt idx="890">
                  <c:v>869.5436471607087</c:v>
                </c:pt>
                <c:pt idx="891">
                  <c:v>869.5436471607087</c:v>
                </c:pt>
                <c:pt idx="892">
                  <c:v>869.5436471607087</c:v>
                </c:pt>
                <c:pt idx="893">
                  <c:v>869.5436471607087</c:v>
                </c:pt>
                <c:pt idx="894">
                  <c:v>869.5436471607087</c:v>
                </c:pt>
                <c:pt idx="895">
                  <c:v>869.5436471607087</c:v>
                </c:pt>
                <c:pt idx="896">
                  <c:v>869.5436471607087</c:v>
                </c:pt>
                <c:pt idx="897">
                  <c:v>869.5436471607087</c:v>
                </c:pt>
                <c:pt idx="898">
                  <c:v>869.5436471607087</c:v>
                </c:pt>
                <c:pt idx="899">
                  <c:v>869.5436471607087</c:v>
                </c:pt>
                <c:pt idx="900">
                  <c:v>869.5436471607087</c:v>
                </c:pt>
                <c:pt idx="901">
                  <c:v>869.5436471607087</c:v>
                </c:pt>
                <c:pt idx="902">
                  <c:v>869.5436471607087</c:v>
                </c:pt>
                <c:pt idx="903">
                  <c:v>869.5436471607087</c:v>
                </c:pt>
                <c:pt idx="904">
                  <c:v>869.5436471607087</c:v>
                </c:pt>
                <c:pt idx="905">
                  <c:v>869.5436471607087</c:v>
                </c:pt>
                <c:pt idx="906">
                  <c:v>869.5436471607087</c:v>
                </c:pt>
                <c:pt idx="907">
                  <c:v>869.5436471607087</c:v>
                </c:pt>
                <c:pt idx="908">
                  <c:v>869.5436471607087</c:v>
                </c:pt>
                <c:pt idx="909">
                  <c:v>869.5436471607087</c:v>
                </c:pt>
                <c:pt idx="910">
                  <c:v>869.5436471607087</c:v>
                </c:pt>
                <c:pt idx="911">
                  <c:v>869.5436471607087</c:v>
                </c:pt>
                <c:pt idx="912">
                  <c:v>869.5436471607087</c:v>
                </c:pt>
                <c:pt idx="913">
                  <c:v>869.5436471607087</c:v>
                </c:pt>
                <c:pt idx="914">
                  <c:v>869.5436471607087</c:v>
                </c:pt>
                <c:pt idx="915">
                  <c:v>869.5436471607087</c:v>
                </c:pt>
                <c:pt idx="916">
                  <c:v>869.5436471607087</c:v>
                </c:pt>
                <c:pt idx="917">
                  <c:v>869.5436471607087</c:v>
                </c:pt>
                <c:pt idx="918">
                  <c:v>869.5436471607087</c:v>
                </c:pt>
                <c:pt idx="919">
                  <c:v>869.5436471607087</c:v>
                </c:pt>
                <c:pt idx="920">
                  <c:v>869.5436471607087</c:v>
                </c:pt>
                <c:pt idx="921">
                  <c:v>869.5436471607087</c:v>
                </c:pt>
                <c:pt idx="922">
                  <c:v>869.5436471607087</c:v>
                </c:pt>
                <c:pt idx="923">
                  <c:v>869.5436471607087</c:v>
                </c:pt>
                <c:pt idx="924">
                  <c:v>869.5436471607087</c:v>
                </c:pt>
                <c:pt idx="925">
                  <c:v>869.5436471607087</c:v>
                </c:pt>
                <c:pt idx="926">
                  <c:v>869.5436471607087</c:v>
                </c:pt>
                <c:pt idx="927">
                  <c:v>869.5436471607087</c:v>
                </c:pt>
                <c:pt idx="928">
                  <c:v>869.5436471607087</c:v>
                </c:pt>
                <c:pt idx="929">
                  <c:v>869.5436471607087</c:v>
                </c:pt>
                <c:pt idx="930">
                  <c:v>869.5436471607087</c:v>
                </c:pt>
                <c:pt idx="931">
                  <c:v>869.5436471607087</c:v>
                </c:pt>
                <c:pt idx="932">
                  <c:v>869.5436471607087</c:v>
                </c:pt>
                <c:pt idx="933">
                  <c:v>869.5436471607087</c:v>
                </c:pt>
                <c:pt idx="934">
                  <c:v>869.5436471607087</c:v>
                </c:pt>
                <c:pt idx="935">
                  <c:v>869.5436471607087</c:v>
                </c:pt>
                <c:pt idx="936">
                  <c:v>869.5436471607087</c:v>
                </c:pt>
                <c:pt idx="937">
                  <c:v>869.5436471607087</c:v>
                </c:pt>
                <c:pt idx="938">
                  <c:v>869.5436471607087</c:v>
                </c:pt>
                <c:pt idx="939">
                  <c:v>869.5436471607087</c:v>
                </c:pt>
                <c:pt idx="940">
                  <c:v>869.5436471607087</c:v>
                </c:pt>
                <c:pt idx="941">
                  <c:v>869.5436471607087</c:v>
                </c:pt>
                <c:pt idx="942">
                  <c:v>869.5436471607087</c:v>
                </c:pt>
                <c:pt idx="943">
                  <c:v>869.5436471607087</c:v>
                </c:pt>
                <c:pt idx="944">
                  <c:v>869.5436471607087</c:v>
                </c:pt>
                <c:pt idx="945">
                  <c:v>869.5436471607087</c:v>
                </c:pt>
                <c:pt idx="946">
                  <c:v>869.5436471607087</c:v>
                </c:pt>
                <c:pt idx="947">
                  <c:v>869.5436471607087</c:v>
                </c:pt>
                <c:pt idx="948">
                  <c:v>869.5436471607087</c:v>
                </c:pt>
                <c:pt idx="949">
                  <c:v>869.5436471607087</c:v>
                </c:pt>
                <c:pt idx="950">
                  <c:v>869.5436471607087</c:v>
                </c:pt>
                <c:pt idx="951">
                  <c:v>869.5436471607087</c:v>
                </c:pt>
                <c:pt idx="952">
                  <c:v>869.5436471607087</c:v>
                </c:pt>
                <c:pt idx="953">
                  <c:v>869.5436471607087</c:v>
                </c:pt>
                <c:pt idx="954">
                  <c:v>869.5436471607087</c:v>
                </c:pt>
                <c:pt idx="955">
                  <c:v>869.5436471607087</c:v>
                </c:pt>
                <c:pt idx="956">
                  <c:v>869.5436471607087</c:v>
                </c:pt>
                <c:pt idx="957">
                  <c:v>869.5436471607087</c:v>
                </c:pt>
                <c:pt idx="958">
                  <c:v>869.5436471607087</c:v>
                </c:pt>
                <c:pt idx="959">
                  <c:v>869.5436471607087</c:v>
                </c:pt>
                <c:pt idx="960">
                  <c:v>869.5436471607087</c:v>
                </c:pt>
                <c:pt idx="961">
                  <c:v>869.5436471607087</c:v>
                </c:pt>
                <c:pt idx="962">
                  <c:v>869.5436471607087</c:v>
                </c:pt>
                <c:pt idx="963">
                  <c:v>869.5436471607087</c:v>
                </c:pt>
                <c:pt idx="964">
                  <c:v>869.5436471607087</c:v>
                </c:pt>
                <c:pt idx="965">
                  <c:v>869.5436471607087</c:v>
                </c:pt>
                <c:pt idx="966">
                  <c:v>869.5436471607087</c:v>
                </c:pt>
                <c:pt idx="967">
                  <c:v>869.5436471607087</c:v>
                </c:pt>
                <c:pt idx="968">
                  <c:v>869.5436471607087</c:v>
                </c:pt>
                <c:pt idx="969">
                  <c:v>869.5436471607087</c:v>
                </c:pt>
                <c:pt idx="970">
                  <c:v>869.5436471607087</c:v>
                </c:pt>
                <c:pt idx="971">
                  <c:v>869.5436471607087</c:v>
                </c:pt>
                <c:pt idx="972">
                  <c:v>869.5436471607087</c:v>
                </c:pt>
                <c:pt idx="973">
                  <c:v>869.5436471607087</c:v>
                </c:pt>
                <c:pt idx="974">
                  <c:v>869.5436471607087</c:v>
                </c:pt>
                <c:pt idx="975">
                  <c:v>869.5436471607087</c:v>
                </c:pt>
                <c:pt idx="976">
                  <c:v>869.5436471607087</c:v>
                </c:pt>
                <c:pt idx="977">
                  <c:v>869.5436471607087</c:v>
                </c:pt>
                <c:pt idx="978">
                  <c:v>869.5436471607087</c:v>
                </c:pt>
                <c:pt idx="979">
                  <c:v>869.5436471607087</c:v>
                </c:pt>
                <c:pt idx="980">
                  <c:v>869.5436471607087</c:v>
                </c:pt>
                <c:pt idx="981">
                  <c:v>869.5436471607087</c:v>
                </c:pt>
                <c:pt idx="982">
                  <c:v>869.5436471607087</c:v>
                </c:pt>
                <c:pt idx="983">
                  <c:v>869.5436471607087</c:v>
                </c:pt>
                <c:pt idx="984">
                  <c:v>869.5436471607087</c:v>
                </c:pt>
                <c:pt idx="985">
                  <c:v>869.5436471607087</c:v>
                </c:pt>
                <c:pt idx="986">
                  <c:v>869.5436471607087</c:v>
                </c:pt>
                <c:pt idx="987">
                  <c:v>869.5436471607087</c:v>
                </c:pt>
                <c:pt idx="988">
                  <c:v>869.5436471607087</c:v>
                </c:pt>
                <c:pt idx="989">
                  <c:v>869.5436471607087</c:v>
                </c:pt>
                <c:pt idx="990">
                  <c:v>869.5436471607087</c:v>
                </c:pt>
                <c:pt idx="991">
                  <c:v>869.5436471607087</c:v>
                </c:pt>
                <c:pt idx="992">
                  <c:v>869.5436471607087</c:v>
                </c:pt>
                <c:pt idx="993">
                  <c:v>869.5436471607087</c:v>
                </c:pt>
                <c:pt idx="994">
                  <c:v>869.5436471607087</c:v>
                </c:pt>
                <c:pt idx="995">
                  <c:v>869.5436471607087</c:v>
                </c:pt>
                <c:pt idx="996">
                  <c:v>869.5436471607087</c:v>
                </c:pt>
                <c:pt idx="997">
                  <c:v>869.5436471607087</c:v>
                </c:pt>
                <c:pt idx="998">
                  <c:v>869.5436471607087</c:v>
                </c:pt>
                <c:pt idx="999">
                  <c:v>869.5436471607087</c:v>
                </c:pt>
                <c:pt idx="1000">
                  <c:v>869.5436471607087</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34.600100000000182</c:v>
                </c:pt>
                <c:pt idx="708">
                  <c:v>34.600200000000186</c:v>
                </c:pt>
                <c:pt idx="709">
                  <c:v>34.600300000000189</c:v>
                </c:pt>
                <c:pt idx="710">
                  <c:v>34.600400000000192</c:v>
                </c:pt>
                <c:pt idx="711">
                  <c:v>34.600500000000196</c:v>
                </c:pt>
                <c:pt idx="712">
                  <c:v>34.600600000000199</c:v>
                </c:pt>
                <c:pt idx="713">
                  <c:v>34.600700000000202</c:v>
                </c:pt>
                <c:pt idx="714">
                  <c:v>34.600800000000206</c:v>
                </c:pt>
                <c:pt idx="715">
                  <c:v>34.600900000000209</c:v>
                </c:pt>
                <c:pt idx="716">
                  <c:v>34.601000000000212</c:v>
                </c:pt>
                <c:pt idx="717">
                  <c:v>34.601100000000216</c:v>
                </c:pt>
                <c:pt idx="718">
                  <c:v>34.601200000000219</c:v>
                </c:pt>
                <c:pt idx="719">
                  <c:v>34.601300000000222</c:v>
                </c:pt>
                <c:pt idx="720">
                  <c:v>34.601400000000226</c:v>
                </c:pt>
                <c:pt idx="721">
                  <c:v>34.601500000000229</c:v>
                </c:pt>
                <c:pt idx="722">
                  <c:v>34.601600000000232</c:v>
                </c:pt>
                <c:pt idx="723">
                  <c:v>34.601700000000235</c:v>
                </c:pt>
                <c:pt idx="724">
                  <c:v>34.601800000000239</c:v>
                </c:pt>
                <c:pt idx="725">
                  <c:v>34.601900000000242</c:v>
                </c:pt>
                <c:pt idx="726">
                  <c:v>34.602000000000245</c:v>
                </c:pt>
                <c:pt idx="727">
                  <c:v>34.602100000000249</c:v>
                </c:pt>
                <c:pt idx="728">
                  <c:v>34.602200000000252</c:v>
                </c:pt>
                <c:pt idx="729">
                  <c:v>34.602300000000255</c:v>
                </c:pt>
                <c:pt idx="730">
                  <c:v>34.602400000000259</c:v>
                </c:pt>
                <c:pt idx="731">
                  <c:v>34.602500000000262</c:v>
                </c:pt>
                <c:pt idx="732">
                  <c:v>34.602600000000265</c:v>
                </c:pt>
                <c:pt idx="733">
                  <c:v>34.602700000000269</c:v>
                </c:pt>
                <c:pt idx="734">
                  <c:v>34.602800000000272</c:v>
                </c:pt>
                <c:pt idx="735">
                  <c:v>34.602900000000275</c:v>
                </c:pt>
                <c:pt idx="736">
                  <c:v>34.603000000000279</c:v>
                </c:pt>
                <c:pt idx="737">
                  <c:v>34.603100000000282</c:v>
                </c:pt>
                <c:pt idx="738">
                  <c:v>34.603200000000285</c:v>
                </c:pt>
                <c:pt idx="739">
                  <c:v>34.603300000000289</c:v>
                </c:pt>
                <c:pt idx="740">
                  <c:v>34.603400000000292</c:v>
                </c:pt>
                <c:pt idx="741">
                  <c:v>34.603500000000295</c:v>
                </c:pt>
                <c:pt idx="742">
                  <c:v>34.603600000000299</c:v>
                </c:pt>
                <c:pt idx="743">
                  <c:v>34.603700000000302</c:v>
                </c:pt>
                <c:pt idx="744">
                  <c:v>34.603800000000305</c:v>
                </c:pt>
                <c:pt idx="745">
                  <c:v>34.603900000000309</c:v>
                </c:pt>
                <c:pt idx="746">
                  <c:v>34.604000000000312</c:v>
                </c:pt>
                <c:pt idx="747">
                  <c:v>34.604100000000315</c:v>
                </c:pt>
                <c:pt idx="748">
                  <c:v>34.604200000000318</c:v>
                </c:pt>
                <c:pt idx="749">
                  <c:v>34.604300000000322</c:v>
                </c:pt>
                <c:pt idx="750">
                  <c:v>34.604400000000325</c:v>
                </c:pt>
                <c:pt idx="751">
                  <c:v>34.604500000000328</c:v>
                </c:pt>
                <c:pt idx="752">
                  <c:v>34.604600000000332</c:v>
                </c:pt>
                <c:pt idx="753">
                  <c:v>34.604700000000335</c:v>
                </c:pt>
                <c:pt idx="754">
                  <c:v>34.604800000000338</c:v>
                </c:pt>
                <c:pt idx="755">
                  <c:v>34.604900000000342</c:v>
                </c:pt>
                <c:pt idx="756">
                  <c:v>34.605000000000345</c:v>
                </c:pt>
                <c:pt idx="757">
                  <c:v>34.605100000000348</c:v>
                </c:pt>
                <c:pt idx="758">
                  <c:v>34.605200000000352</c:v>
                </c:pt>
                <c:pt idx="759">
                  <c:v>34.605300000000355</c:v>
                </c:pt>
                <c:pt idx="760">
                  <c:v>34.605400000000358</c:v>
                </c:pt>
                <c:pt idx="761">
                  <c:v>34.605500000000362</c:v>
                </c:pt>
                <c:pt idx="762">
                  <c:v>34.605600000000365</c:v>
                </c:pt>
                <c:pt idx="763">
                  <c:v>34.605700000000368</c:v>
                </c:pt>
                <c:pt idx="764">
                  <c:v>34.605800000000372</c:v>
                </c:pt>
                <c:pt idx="765">
                  <c:v>34.605900000000375</c:v>
                </c:pt>
                <c:pt idx="766">
                  <c:v>34.606000000000378</c:v>
                </c:pt>
                <c:pt idx="767">
                  <c:v>34.606100000000382</c:v>
                </c:pt>
                <c:pt idx="768">
                  <c:v>34.606200000000385</c:v>
                </c:pt>
                <c:pt idx="769">
                  <c:v>34.606300000000388</c:v>
                </c:pt>
                <c:pt idx="770">
                  <c:v>34.606400000000392</c:v>
                </c:pt>
                <c:pt idx="771">
                  <c:v>34.606500000000395</c:v>
                </c:pt>
                <c:pt idx="772">
                  <c:v>34.606600000000398</c:v>
                </c:pt>
                <c:pt idx="773">
                  <c:v>34.606700000000401</c:v>
                </c:pt>
                <c:pt idx="774">
                  <c:v>34.606800000000405</c:v>
                </c:pt>
                <c:pt idx="775">
                  <c:v>34.606900000000408</c:v>
                </c:pt>
                <c:pt idx="776">
                  <c:v>34.607000000000411</c:v>
                </c:pt>
                <c:pt idx="777">
                  <c:v>34.607100000000415</c:v>
                </c:pt>
                <c:pt idx="778">
                  <c:v>34.607200000000418</c:v>
                </c:pt>
                <c:pt idx="779">
                  <c:v>34.607300000000421</c:v>
                </c:pt>
                <c:pt idx="780">
                  <c:v>34.607400000000425</c:v>
                </c:pt>
                <c:pt idx="781">
                  <c:v>34.607500000000428</c:v>
                </c:pt>
                <c:pt idx="782">
                  <c:v>34.607600000000431</c:v>
                </c:pt>
                <c:pt idx="783">
                  <c:v>34.607700000000435</c:v>
                </c:pt>
                <c:pt idx="784">
                  <c:v>34.607800000000438</c:v>
                </c:pt>
                <c:pt idx="785">
                  <c:v>34.607900000000441</c:v>
                </c:pt>
                <c:pt idx="786">
                  <c:v>34.608000000000445</c:v>
                </c:pt>
                <c:pt idx="787">
                  <c:v>34.608100000000448</c:v>
                </c:pt>
                <c:pt idx="788">
                  <c:v>34.608200000000451</c:v>
                </c:pt>
                <c:pt idx="789">
                  <c:v>34.608300000000455</c:v>
                </c:pt>
                <c:pt idx="790">
                  <c:v>34.608400000000458</c:v>
                </c:pt>
                <c:pt idx="791">
                  <c:v>34.608500000000461</c:v>
                </c:pt>
                <c:pt idx="792">
                  <c:v>34.608600000000465</c:v>
                </c:pt>
                <c:pt idx="793">
                  <c:v>34.608700000000468</c:v>
                </c:pt>
                <c:pt idx="794">
                  <c:v>34.608800000000471</c:v>
                </c:pt>
                <c:pt idx="795">
                  <c:v>34.608900000000475</c:v>
                </c:pt>
                <c:pt idx="796">
                  <c:v>34.609000000000478</c:v>
                </c:pt>
                <c:pt idx="797">
                  <c:v>34.609100000000481</c:v>
                </c:pt>
                <c:pt idx="798">
                  <c:v>34.609200000000484</c:v>
                </c:pt>
                <c:pt idx="799">
                  <c:v>34.609300000000488</c:v>
                </c:pt>
                <c:pt idx="800">
                  <c:v>34.609400000000491</c:v>
                </c:pt>
                <c:pt idx="801">
                  <c:v>34.609500000000494</c:v>
                </c:pt>
                <c:pt idx="802">
                  <c:v>34.609600000000498</c:v>
                </c:pt>
                <c:pt idx="803">
                  <c:v>34.609700000000501</c:v>
                </c:pt>
                <c:pt idx="804">
                  <c:v>34.609800000000504</c:v>
                </c:pt>
                <c:pt idx="805">
                  <c:v>34.609900000000508</c:v>
                </c:pt>
                <c:pt idx="806">
                  <c:v>34.610000000000511</c:v>
                </c:pt>
                <c:pt idx="807">
                  <c:v>34.610100000000514</c:v>
                </c:pt>
                <c:pt idx="808">
                  <c:v>34.610200000000518</c:v>
                </c:pt>
                <c:pt idx="809">
                  <c:v>34.610300000000521</c:v>
                </c:pt>
                <c:pt idx="810">
                  <c:v>34.610400000000524</c:v>
                </c:pt>
                <c:pt idx="811">
                  <c:v>34.610500000000528</c:v>
                </c:pt>
                <c:pt idx="812">
                  <c:v>34.610600000000531</c:v>
                </c:pt>
                <c:pt idx="813">
                  <c:v>34.610700000000534</c:v>
                </c:pt>
                <c:pt idx="814">
                  <c:v>34.610800000000538</c:v>
                </c:pt>
                <c:pt idx="815">
                  <c:v>34.610900000000541</c:v>
                </c:pt>
                <c:pt idx="816">
                  <c:v>34.611000000000544</c:v>
                </c:pt>
                <c:pt idx="817">
                  <c:v>34.611100000000548</c:v>
                </c:pt>
                <c:pt idx="818">
                  <c:v>34.611200000000551</c:v>
                </c:pt>
                <c:pt idx="819">
                  <c:v>34.611300000000554</c:v>
                </c:pt>
                <c:pt idx="820">
                  <c:v>34.611400000000557</c:v>
                </c:pt>
                <c:pt idx="821">
                  <c:v>34.611500000000561</c:v>
                </c:pt>
                <c:pt idx="822">
                  <c:v>34.611600000000564</c:v>
                </c:pt>
                <c:pt idx="823">
                  <c:v>34.611700000000567</c:v>
                </c:pt>
                <c:pt idx="824">
                  <c:v>34.611800000000571</c:v>
                </c:pt>
                <c:pt idx="825">
                  <c:v>34.611900000000574</c:v>
                </c:pt>
                <c:pt idx="826">
                  <c:v>34.612000000000577</c:v>
                </c:pt>
                <c:pt idx="827">
                  <c:v>34.612100000000581</c:v>
                </c:pt>
                <c:pt idx="828">
                  <c:v>34.612200000000584</c:v>
                </c:pt>
                <c:pt idx="829">
                  <c:v>34.612300000000587</c:v>
                </c:pt>
                <c:pt idx="830">
                  <c:v>34.612400000000591</c:v>
                </c:pt>
                <c:pt idx="831">
                  <c:v>34.612500000000594</c:v>
                </c:pt>
                <c:pt idx="832">
                  <c:v>34.612600000000597</c:v>
                </c:pt>
                <c:pt idx="833">
                  <c:v>34.612700000000601</c:v>
                </c:pt>
                <c:pt idx="834">
                  <c:v>34.612800000000604</c:v>
                </c:pt>
                <c:pt idx="835">
                  <c:v>34.612900000000607</c:v>
                </c:pt>
                <c:pt idx="836">
                  <c:v>34.613000000000611</c:v>
                </c:pt>
                <c:pt idx="837">
                  <c:v>34.613100000000614</c:v>
                </c:pt>
                <c:pt idx="838">
                  <c:v>34.613200000000617</c:v>
                </c:pt>
                <c:pt idx="839">
                  <c:v>34.613300000000621</c:v>
                </c:pt>
                <c:pt idx="840">
                  <c:v>34.613400000000624</c:v>
                </c:pt>
                <c:pt idx="841">
                  <c:v>34.613500000000627</c:v>
                </c:pt>
                <c:pt idx="842">
                  <c:v>34.613600000000631</c:v>
                </c:pt>
                <c:pt idx="843">
                  <c:v>34.613700000000634</c:v>
                </c:pt>
                <c:pt idx="844">
                  <c:v>34.613800000000637</c:v>
                </c:pt>
                <c:pt idx="845">
                  <c:v>34.61390000000064</c:v>
                </c:pt>
                <c:pt idx="846">
                  <c:v>34.614000000000644</c:v>
                </c:pt>
                <c:pt idx="847">
                  <c:v>34.614100000000647</c:v>
                </c:pt>
                <c:pt idx="848">
                  <c:v>34.61420000000065</c:v>
                </c:pt>
                <c:pt idx="849">
                  <c:v>34.614300000000654</c:v>
                </c:pt>
                <c:pt idx="850">
                  <c:v>34.614400000000657</c:v>
                </c:pt>
                <c:pt idx="851">
                  <c:v>34.61450000000066</c:v>
                </c:pt>
                <c:pt idx="852">
                  <c:v>34.614600000000664</c:v>
                </c:pt>
                <c:pt idx="853">
                  <c:v>34.614700000000667</c:v>
                </c:pt>
                <c:pt idx="854">
                  <c:v>34.61480000000067</c:v>
                </c:pt>
                <c:pt idx="855">
                  <c:v>34.614900000000674</c:v>
                </c:pt>
                <c:pt idx="856">
                  <c:v>34.615000000000677</c:v>
                </c:pt>
                <c:pt idx="857">
                  <c:v>34.61510000000068</c:v>
                </c:pt>
                <c:pt idx="858">
                  <c:v>34.615200000000684</c:v>
                </c:pt>
                <c:pt idx="859">
                  <c:v>34.615300000000687</c:v>
                </c:pt>
                <c:pt idx="860">
                  <c:v>34.61540000000069</c:v>
                </c:pt>
                <c:pt idx="861">
                  <c:v>34.615500000000694</c:v>
                </c:pt>
                <c:pt idx="862">
                  <c:v>34.615600000000697</c:v>
                </c:pt>
                <c:pt idx="863">
                  <c:v>34.6157000000007</c:v>
                </c:pt>
                <c:pt idx="864">
                  <c:v>34.615800000000704</c:v>
                </c:pt>
                <c:pt idx="865">
                  <c:v>34.615900000000707</c:v>
                </c:pt>
                <c:pt idx="866">
                  <c:v>34.61600000000071</c:v>
                </c:pt>
                <c:pt idx="867">
                  <c:v>34.616100000000714</c:v>
                </c:pt>
                <c:pt idx="868">
                  <c:v>34.616200000000717</c:v>
                </c:pt>
                <c:pt idx="869">
                  <c:v>34.61630000000072</c:v>
                </c:pt>
                <c:pt idx="870">
                  <c:v>34.616400000000723</c:v>
                </c:pt>
                <c:pt idx="871">
                  <c:v>34.616500000000727</c:v>
                </c:pt>
                <c:pt idx="872">
                  <c:v>34.61660000000073</c:v>
                </c:pt>
                <c:pt idx="873">
                  <c:v>34.616700000000733</c:v>
                </c:pt>
                <c:pt idx="874">
                  <c:v>34.616800000000737</c:v>
                </c:pt>
                <c:pt idx="875">
                  <c:v>34.61690000000074</c:v>
                </c:pt>
                <c:pt idx="876">
                  <c:v>34.617000000000743</c:v>
                </c:pt>
                <c:pt idx="877">
                  <c:v>34.617100000000747</c:v>
                </c:pt>
                <c:pt idx="878">
                  <c:v>34.61720000000075</c:v>
                </c:pt>
                <c:pt idx="879">
                  <c:v>34.617300000000753</c:v>
                </c:pt>
                <c:pt idx="880">
                  <c:v>34.617400000000757</c:v>
                </c:pt>
                <c:pt idx="881">
                  <c:v>34.61750000000076</c:v>
                </c:pt>
                <c:pt idx="882">
                  <c:v>34.617600000000763</c:v>
                </c:pt>
                <c:pt idx="883">
                  <c:v>34.617700000000767</c:v>
                </c:pt>
                <c:pt idx="884">
                  <c:v>34.61780000000077</c:v>
                </c:pt>
                <c:pt idx="885">
                  <c:v>34.617900000000773</c:v>
                </c:pt>
                <c:pt idx="886">
                  <c:v>34.618000000000777</c:v>
                </c:pt>
                <c:pt idx="887">
                  <c:v>34.61810000000078</c:v>
                </c:pt>
                <c:pt idx="888">
                  <c:v>34.618200000000783</c:v>
                </c:pt>
                <c:pt idx="889">
                  <c:v>34.618300000000787</c:v>
                </c:pt>
                <c:pt idx="890">
                  <c:v>34.61840000000079</c:v>
                </c:pt>
                <c:pt idx="891">
                  <c:v>34.618500000000793</c:v>
                </c:pt>
                <c:pt idx="892">
                  <c:v>34.618600000000797</c:v>
                </c:pt>
                <c:pt idx="893">
                  <c:v>34.6187000000008</c:v>
                </c:pt>
                <c:pt idx="894">
                  <c:v>34.618800000000803</c:v>
                </c:pt>
                <c:pt idx="895">
                  <c:v>34.618900000000806</c:v>
                </c:pt>
                <c:pt idx="896">
                  <c:v>34.61900000000081</c:v>
                </c:pt>
                <c:pt idx="897">
                  <c:v>34.619100000000813</c:v>
                </c:pt>
                <c:pt idx="898">
                  <c:v>34.619200000000816</c:v>
                </c:pt>
                <c:pt idx="899">
                  <c:v>34.61930000000082</c:v>
                </c:pt>
                <c:pt idx="900">
                  <c:v>34.619400000000823</c:v>
                </c:pt>
                <c:pt idx="901">
                  <c:v>34.619500000000826</c:v>
                </c:pt>
                <c:pt idx="902">
                  <c:v>34.61960000000083</c:v>
                </c:pt>
                <c:pt idx="903">
                  <c:v>34.619700000000833</c:v>
                </c:pt>
                <c:pt idx="904">
                  <c:v>34.619800000000836</c:v>
                </c:pt>
                <c:pt idx="905">
                  <c:v>34.61990000000084</c:v>
                </c:pt>
                <c:pt idx="906">
                  <c:v>34.620000000000843</c:v>
                </c:pt>
                <c:pt idx="907">
                  <c:v>34.620100000000846</c:v>
                </c:pt>
                <c:pt idx="908">
                  <c:v>34.62020000000085</c:v>
                </c:pt>
                <c:pt idx="909">
                  <c:v>34.620300000000853</c:v>
                </c:pt>
                <c:pt idx="910">
                  <c:v>34.620400000000856</c:v>
                </c:pt>
                <c:pt idx="911">
                  <c:v>34.62050000000086</c:v>
                </c:pt>
                <c:pt idx="912">
                  <c:v>34.620600000000863</c:v>
                </c:pt>
                <c:pt idx="913">
                  <c:v>34.620700000000866</c:v>
                </c:pt>
                <c:pt idx="914">
                  <c:v>34.62080000000087</c:v>
                </c:pt>
                <c:pt idx="915">
                  <c:v>34.620900000000873</c:v>
                </c:pt>
                <c:pt idx="916">
                  <c:v>34.621000000000876</c:v>
                </c:pt>
                <c:pt idx="917">
                  <c:v>34.62110000000088</c:v>
                </c:pt>
                <c:pt idx="918">
                  <c:v>34.621200000000883</c:v>
                </c:pt>
                <c:pt idx="919">
                  <c:v>34.621300000000886</c:v>
                </c:pt>
                <c:pt idx="920">
                  <c:v>34.621400000000889</c:v>
                </c:pt>
                <c:pt idx="921">
                  <c:v>34.621500000000893</c:v>
                </c:pt>
                <c:pt idx="922">
                  <c:v>34.621600000000896</c:v>
                </c:pt>
                <c:pt idx="923">
                  <c:v>34.621700000000899</c:v>
                </c:pt>
                <c:pt idx="924">
                  <c:v>34.621800000000903</c:v>
                </c:pt>
                <c:pt idx="925">
                  <c:v>34.621900000000906</c:v>
                </c:pt>
                <c:pt idx="926">
                  <c:v>34.622000000000909</c:v>
                </c:pt>
                <c:pt idx="927">
                  <c:v>34.622100000000913</c:v>
                </c:pt>
                <c:pt idx="928">
                  <c:v>34.622200000000916</c:v>
                </c:pt>
                <c:pt idx="929">
                  <c:v>34.622300000000919</c:v>
                </c:pt>
                <c:pt idx="930">
                  <c:v>34.622400000000923</c:v>
                </c:pt>
                <c:pt idx="931">
                  <c:v>34.622500000000926</c:v>
                </c:pt>
                <c:pt idx="932">
                  <c:v>34.622600000000929</c:v>
                </c:pt>
                <c:pt idx="933">
                  <c:v>34.622700000000933</c:v>
                </c:pt>
                <c:pt idx="934">
                  <c:v>34.622800000000936</c:v>
                </c:pt>
                <c:pt idx="935">
                  <c:v>34.622900000000939</c:v>
                </c:pt>
                <c:pt idx="936">
                  <c:v>34.623000000000943</c:v>
                </c:pt>
                <c:pt idx="937">
                  <c:v>34.623100000000946</c:v>
                </c:pt>
                <c:pt idx="938">
                  <c:v>34.623200000000949</c:v>
                </c:pt>
                <c:pt idx="939">
                  <c:v>34.623300000000953</c:v>
                </c:pt>
                <c:pt idx="940">
                  <c:v>34.623400000000956</c:v>
                </c:pt>
                <c:pt idx="941">
                  <c:v>34.623500000000959</c:v>
                </c:pt>
                <c:pt idx="942">
                  <c:v>34.623600000000962</c:v>
                </c:pt>
                <c:pt idx="943">
                  <c:v>34.623700000000966</c:v>
                </c:pt>
                <c:pt idx="944">
                  <c:v>34.623800000000969</c:v>
                </c:pt>
                <c:pt idx="945">
                  <c:v>34.623900000000972</c:v>
                </c:pt>
                <c:pt idx="946">
                  <c:v>34.624000000000976</c:v>
                </c:pt>
                <c:pt idx="947">
                  <c:v>34.624100000000979</c:v>
                </c:pt>
                <c:pt idx="948">
                  <c:v>34.624200000000982</c:v>
                </c:pt>
                <c:pt idx="949">
                  <c:v>34.624300000000986</c:v>
                </c:pt>
                <c:pt idx="950">
                  <c:v>34.624400000000989</c:v>
                </c:pt>
                <c:pt idx="951">
                  <c:v>34.624500000000992</c:v>
                </c:pt>
                <c:pt idx="952">
                  <c:v>34.624600000000996</c:v>
                </c:pt>
                <c:pt idx="953">
                  <c:v>34.624700000000999</c:v>
                </c:pt>
                <c:pt idx="954">
                  <c:v>34.624800000001002</c:v>
                </c:pt>
                <c:pt idx="955">
                  <c:v>34.624900000001006</c:v>
                </c:pt>
                <c:pt idx="956">
                  <c:v>34.625000000001009</c:v>
                </c:pt>
                <c:pt idx="957">
                  <c:v>34.625100000001012</c:v>
                </c:pt>
                <c:pt idx="958">
                  <c:v>34.625200000001016</c:v>
                </c:pt>
                <c:pt idx="959">
                  <c:v>34.625300000001019</c:v>
                </c:pt>
                <c:pt idx="960">
                  <c:v>34.625400000001022</c:v>
                </c:pt>
                <c:pt idx="961">
                  <c:v>34.625500000001026</c:v>
                </c:pt>
                <c:pt idx="962">
                  <c:v>34.625600000001029</c:v>
                </c:pt>
                <c:pt idx="963">
                  <c:v>34.625700000001032</c:v>
                </c:pt>
                <c:pt idx="964">
                  <c:v>34.625800000001036</c:v>
                </c:pt>
                <c:pt idx="965">
                  <c:v>34.625900000001039</c:v>
                </c:pt>
                <c:pt idx="966">
                  <c:v>34.626000000001042</c:v>
                </c:pt>
                <c:pt idx="967">
                  <c:v>34.626100000001045</c:v>
                </c:pt>
                <c:pt idx="968">
                  <c:v>34.626200000001049</c:v>
                </c:pt>
                <c:pt idx="969">
                  <c:v>34.626300000001052</c:v>
                </c:pt>
                <c:pt idx="970">
                  <c:v>34.626400000001055</c:v>
                </c:pt>
                <c:pt idx="971">
                  <c:v>34.626500000001059</c:v>
                </c:pt>
                <c:pt idx="972">
                  <c:v>34.626600000001062</c:v>
                </c:pt>
                <c:pt idx="973">
                  <c:v>34.626700000001065</c:v>
                </c:pt>
                <c:pt idx="974">
                  <c:v>34.626800000001069</c:v>
                </c:pt>
                <c:pt idx="975">
                  <c:v>34.626900000001072</c:v>
                </c:pt>
                <c:pt idx="976">
                  <c:v>34.627000000001075</c:v>
                </c:pt>
                <c:pt idx="977">
                  <c:v>34.627100000001079</c:v>
                </c:pt>
                <c:pt idx="978">
                  <c:v>34.627200000001082</c:v>
                </c:pt>
                <c:pt idx="979">
                  <c:v>34.627300000001085</c:v>
                </c:pt>
                <c:pt idx="980">
                  <c:v>34.627400000001089</c:v>
                </c:pt>
                <c:pt idx="981">
                  <c:v>34.627500000001092</c:v>
                </c:pt>
                <c:pt idx="982">
                  <c:v>34.627600000001095</c:v>
                </c:pt>
                <c:pt idx="983">
                  <c:v>34.627700000001099</c:v>
                </c:pt>
                <c:pt idx="984">
                  <c:v>34.627800000001102</c:v>
                </c:pt>
                <c:pt idx="985">
                  <c:v>34.627900000001105</c:v>
                </c:pt>
                <c:pt idx="986">
                  <c:v>34.628000000001109</c:v>
                </c:pt>
                <c:pt idx="987">
                  <c:v>34.628100000001112</c:v>
                </c:pt>
                <c:pt idx="988">
                  <c:v>34.628200000001115</c:v>
                </c:pt>
                <c:pt idx="989">
                  <c:v>34.628300000001119</c:v>
                </c:pt>
                <c:pt idx="990">
                  <c:v>34.628400000001122</c:v>
                </c:pt>
                <c:pt idx="991">
                  <c:v>34.628500000001125</c:v>
                </c:pt>
                <c:pt idx="992">
                  <c:v>34.628600000001128</c:v>
                </c:pt>
                <c:pt idx="993">
                  <c:v>34.628700000001132</c:v>
                </c:pt>
                <c:pt idx="994">
                  <c:v>34.628800000001135</c:v>
                </c:pt>
                <c:pt idx="995">
                  <c:v>34.628900000001138</c:v>
                </c:pt>
                <c:pt idx="996">
                  <c:v>34.629000000001142</c:v>
                </c:pt>
                <c:pt idx="997">
                  <c:v>34.629100000001145</c:v>
                </c:pt>
                <c:pt idx="998">
                  <c:v>34.629200000001148</c:v>
                </c:pt>
                <c:pt idx="999">
                  <c:v>34.629300000001152</c:v>
                </c:pt>
                <c:pt idx="1000">
                  <c:v>34.629400000001155</c:v>
                </c:pt>
              </c:numCache>
            </c:numRef>
          </c:xVal>
          <c:yVal>
            <c:numRef>
              <c:f>Calculs!$K$4:$K$1004</c:f>
              <c:numCache>
                <c:formatCode>0.00</c:formatCode>
                <c:ptCount val="1001"/>
                <c:pt idx="0">
                  <c:v>0</c:v>
                </c:pt>
                <c:pt idx="1">
                  <c:v>4.4594648794471508E-6</c:v>
                </c:pt>
                <c:pt idx="2">
                  <c:v>9.7838753877032138E-4</c:v>
                </c:pt>
                <c:pt idx="3">
                  <c:v>4.8434000325100575E-3</c:v>
                </c:pt>
                <c:pt idx="4">
                  <c:v>1.3522423563905733E-2</c:v>
                </c:pt>
                <c:pt idx="5">
                  <c:v>2.8940247283832495E-2</c:v>
                </c:pt>
                <c:pt idx="6">
                  <c:v>5.2537149965575861E-2</c:v>
                </c:pt>
                <c:pt idx="7">
                  <c:v>8.4781363673631038E-2</c:v>
                </c:pt>
                <c:pt idx="8">
                  <c:v>0.12565460521195301</c:v>
                </c:pt>
                <c:pt idx="9">
                  <c:v>0.17513849734220552</c:v>
                </c:pt>
                <c:pt idx="10">
                  <c:v>0.23321456913206778</c:v>
                </c:pt>
                <c:pt idx="11">
                  <c:v>0.29986425630714264</c:v>
                </c:pt>
                <c:pt idx="12">
                  <c:v>0.37506890160643724</c:v>
                </c:pt>
                <c:pt idx="13">
                  <c:v>0.45880975514138744</c:v>
                </c:pt>
                <c:pt idx="14">
                  <c:v>0.55106797475839586</c:v>
                </c:pt>
                <c:pt idx="15">
                  <c:v>0.65182462640485428</c:v>
                </c:pt>
                <c:pt idx="16">
                  <c:v>0.76106068449862019</c:v>
                </c:pt>
                <c:pt idx="17">
                  <c:v>0.87875703230091728</c:v>
                </c:pt>
                <c:pt idx="18">
                  <c:v>1.0048944622926286</c:v>
                </c:pt>
                <c:pt idx="19">
                  <c:v>1.1394536765539518</c:v>
                </c:pt>
                <c:pt idx="20">
                  <c:v>1.2824152871473857</c:v>
                </c:pt>
                <c:pt idx="21">
                  <c:v>1.4337598165040157</c:v>
                </c:pt>
                <c:pt idx="22">
                  <c:v>1.5934676978130666</c:v>
                </c:pt>
                <c:pt idx="23">
                  <c:v>1.7615192754146909</c:v>
                </c:pt>
                <c:pt idx="24">
                  <c:v>1.9378948051959604</c:v>
                </c:pt>
                <c:pt idx="25">
                  <c:v>2.1225744549900276</c:v>
                </c:pt>
                <c:pt idx="26">
                  <c:v>2.3155383049784248</c:v>
                </c:pt>
                <c:pt idx="27">
                  <c:v>2.5167663480964682</c:v>
                </c:pt>
                <c:pt idx="28">
                  <c:v>2.7262384904417312</c:v>
                </c:pt>
                <c:pt idx="29">
                  <c:v>2.9439345516855564</c:v>
                </c:pt>
                <c:pt idx="30">
                  <c:v>3.1698342654875717</c:v>
                </c:pt>
                <c:pt idx="31">
                  <c:v>3.4039172799131743</c:v>
                </c:pt>
                <c:pt idx="32">
                  <c:v>3.6461631578539486</c:v>
                </c:pt>
                <c:pt idx="33">
                  <c:v>3.8965513774509883</c:v>
                </c:pt>
                <c:pt idx="34">
                  <c:v>4.1550613325210808</c:v>
                </c:pt>
                <c:pt idx="35">
                  <c:v>4.421657535762729</c:v>
                </c:pt>
                <c:pt idx="36">
                  <c:v>4.6963039300147429</c:v>
                </c:pt>
                <c:pt idx="37">
                  <c:v>4.9789786917002177</c:v>
                </c:pt>
                <c:pt idx="38">
                  <c:v>5.269659932991738</c:v>
                </c:pt>
                <c:pt idx="39">
                  <c:v>5.5683257084306028</c:v>
                </c:pt>
                <c:pt idx="40">
                  <c:v>5.874954014236323</c:v>
                </c:pt>
                <c:pt idx="41">
                  <c:v>6.189522787704048</c:v>
                </c:pt>
                <c:pt idx="42">
                  <c:v>6.5120099066813486</c:v>
                </c:pt>
                <c:pt idx="43">
                  <c:v>6.842393189116855</c:v>
                </c:pt>
                <c:pt idx="44">
                  <c:v>7.1806503926741136</c:v>
                </c:pt>
                <c:pt idx="45">
                  <c:v>7.5267592144048283</c:v>
                </c:pt>
                <c:pt idx="46">
                  <c:v>7.8806972904763066</c:v>
                </c:pt>
                <c:pt idx="47">
                  <c:v>8.2424421959484935</c:v>
                </c:pt>
                <c:pt idx="48">
                  <c:v>8.6119714445965005</c:v>
                </c:pt>
                <c:pt idx="49">
                  <c:v>8.9892624887749371</c:v>
                </c:pt>
                <c:pt idx="50">
                  <c:v>9.3742927193207688</c:v>
                </c:pt>
                <c:pt idx="51">
                  <c:v>9.7670420235696653</c:v>
                </c:pt>
                <c:pt idx="52">
                  <c:v>10.16749534641948</c:v>
                </c:pt>
                <c:pt idx="53">
                  <c:v>10.575640136354354</c:v>
                </c:pt>
                <c:pt idx="54">
                  <c:v>10.991463788377951</c:v>
                </c:pt>
                <c:pt idx="55">
                  <c:v>11.414953643858516</c:v>
                </c:pt>
                <c:pt idx="56">
                  <c:v>11.846096990395647</c:v>
                </c:pt>
                <c:pt idx="57">
                  <c:v>12.284881061707427</c:v>
                </c:pt>
                <c:pt idx="58">
                  <c:v>12.731293037536618</c:v>
                </c:pt>
                <c:pt idx="59">
                  <c:v>13.185320043574794</c:v>
                </c:pt>
                <c:pt idx="60">
                  <c:v>13.646949151403343</c:v>
                </c:pt>
                <c:pt idx="61">
                  <c:v>14.116167378450347</c:v>
                </c:pt>
                <c:pt idx="62">
                  <c:v>14.592961687962484</c:v>
                </c:pt>
                <c:pt idx="63">
                  <c:v>15.077318988991069</c:v>
                </c:pt>
                <c:pt idx="64">
                  <c:v>15.569226136391515</c:v>
                </c:pt>
                <c:pt idx="65">
                  <c:v>16.068669930835494</c:v>
                </c:pt>
                <c:pt idx="66">
                  <c:v>16.575637118835125</c:v>
                </c:pt>
                <c:pt idx="67">
                  <c:v>17.090114392778602</c:v>
                </c:pt>
                <c:pt idx="68">
                  <c:v>17.612088390976705</c:v>
                </c:pt>
                <c:pt idx="69">
                  <c:v>18.141545697719625</c:v>
                </c:pt>
                <c:pt idx="70">
                  <c:v>18.678472843343673</c:v>
                </c:pt>
                <c:pt idx="71">
                  <c:v>19.222856304307374</c:v>
                </c:pt>
                <c:pt idx="72">
                  <c:v>19.77468250327653</c:v>
                </c:pt>
                <c:pt idx="73">
                  <c:v>20.333937809217854</c:v>
                </c:pt>
                <c:pt idx="74">
                  <c:v>20.900608537500826</c:v>
                </c:pt>
                <c:pt idx="75">
                  <c:v>21.474680950007372</c:v>
                </c:pt>
                <c:pt idx="76">
                  <c:v>22.056141255249074</c:v>
                </c:pt>
                <c:pt idx="77">
                  <c:v>22.644975608491606</c:v>
                </c:pt>
                <c:pt idx="78">
                  <c:v>23.241170111886078</c:v>
                </c:pt>
                <c:pt idx="79">
                  <c:v>23.844710814607041</c:v>
                </c:pt>
                <c:pt idx="80">
                  <c:v>24.455583712996869</c:v>
                </c:pt>
                <c:pt idx="81">
                  <c:v>25.073774750716314</c:v>
                </c:pt>
                <c:pt idx="82">
                  <c:v>25.699269818900962</c:v>
                </c:pt>
                <c:pt idx="83">
                  <c:v>26.332054756323402</c:v>
                </c:pt>
                <c:pt idx="84">
                  <c:v>26.972115349560887</c:v>
                </c:pt>
                <c:pt idx="85">
                  <c:v>27.619437333168303</c:v>
                </c:pt>
                <c:pt idx="86">
                  <c:v>28.27400638985625</c:v>
                </c:pt>
                <c:pt idx="87">
                  <c:v>28.935808150674063</c:v>
                </c:pt>
                <c:pt idx="88">
                  <c:v>29.604828195197619</c:v>
                </c:pt>
                <c:pt idx="89">
                  <c:v>30.281052051721755</c:v>
                </c:pt>
                <c:pt idx="90">
                  <c:v>30.964465197457137</c:v>
                </c:pt>
                <c:pt idx="91">
                  <c:v>31.655053058731479</c:v>
                </c:pt>
                <c:pt idx="92">
                  <c:v>32.352801011194913</c:v>
                </c:pt>
                <c:pt idx="93">
                  <c:v>33.057694380029439</c:v>
                </c:pt>
                <c:pt idx="94">
                  <c:v>33.769718440162279</c:v>
                </c:pt>
                <c:pt idx="95">
                  <c:v>34.488858416483055</c:v>
                </c:pt>
                <c:pt idx="96">
                  <c:v>35.215099484064631</c:v>
                </c:pt>
                <c:pt idx="97">
                  <c:v>35.948426768387577</c:v>
                </c:pt>
                <c:pt idx="98">
                  <c:v>36.688825345568063</c:v>
                </c:pt>
                <c:pt idx="99">
                  <c:v>37.436280242589156</c:v>
                </c:pt>
                <c:pt idx="100">
                  <c:v>38.190776437535369</c:v>
                </c:pt>
                <c:pt idx="101">
                  <c:v>38.952297684339804</c:v>
                </c:pt>
                <c:pt idx="102">
                  <c:v>39.720825336569526</c:v>
                </c:pt>
                <c:pt idx="103">
                  <c:v>40.496339522138953</c:v>
                </c:pt>
                <c:pt idx="104">
                  <c:v>41.278820319043895</c:v>
                </c:pt>
                <c:pt idx="105">
                  <c:v>42.068247755716911</c:v>
                </c:pt>
                <c:pt idx="106">
                  <c:v>42.864601811385427</c:v>
                </c:pt>
                <c:pt idx="107">
                  <c:v>43.667862416432421</c:v>
                </c:pt>
                <c:pt idx="108">
                  <c:v>44.478009452759714</c:v>
                </c:pt>
                <c:pt idx="109">
                  <c:v>45.295022754153635</c:v>
                </c:pt>
                <c:pt idx="110">
                  <c:v>46.118882106653103</c:v>
                </c:pt>
                <c:pt idx="111">
                  <c:v>46.949567248919948</c:v>
                </c:pt>
                <c:pt idx="112">
                  <c:v>47.787057872611456</c:v>
                </c:pt>
                <c:pt idx="113">
                  <c:v>48.631333622755015</c:v>
                </c:pt>
                <c:pt idx="114">
                  <c:v>49.482374098124829</c:v>
                </c:pt>
                <c:pt idx="115">
                  <c:v>50.340158851620565</c:v>
                </c:pt>
                <c:pt idx="116">
                  <c:v>51.20466739064792</c:v>
                </c:pt>
                <c:pt idx="117">
                  <c:v>52.075879177501044</c:v>
                </c:pt>
                <c:pt idx="118">
                  <c:v>52.953773629746649</c:v>
                </c:pt>
                <c:pt idx="119">
                  <c:v>53.838330120609903</c:v>
                </c:pt>
                <c:pt idx="120">
                  <c:v>54.729527979361862</c:v>
                </c:pt>
                <c:pt idx="121">
                  <c:v>55.627346491708543</c:v>
                </c:pt>
                <c:pt idx="122">
                  <c:v>56.531764900181457</c:v>
                </c:pt>
                <c:pt idx="123">
                  <c:v>57.442762404529589</c:v>
                </c:pt>
                <c:pt idx="124">
                  <c:v>58.360318162112783</c:v>
                </c:pt>
                <c:pt idx="125">
                  <c:v>59.28441128829644</c:v>
                </c:pt>
                <c:pt idx="126">
                  <c:v>60.215020856847467</c:v>
                </c:pt>
                <c:pt idx="127">
                  <c:v>61.152125900331477</c:v>
                </c:pt>
                <c:pt idx="128">
                  <c:v>62.095705410511123</c:v>
                </c:pt>
                <c:pt idx="129">
                  <c:v>63.045738338745544</c:v>
                </c:pt>
                <c:pt idx="130">
                  <c:v>64.002203596390871</c:v>
                </c:pt>
                <c:pt idx="131">
                  <c:v>64.965080055201739</c:v>
                </c:pt>
                <c:pt idx="132">
                  <c:v>65.934346547733725</c:v>
                </c:pt>
                <c:pt idx="133">
                  <c:v>66.909981867746723</c:v>
                </c:pt>
                <c:pt idx="134">
                  <c:v>67.891964770609178</c:v>
                </c:pt>
                <c:pt idx="135">
                  <c:v>68.880273973703083</c:v>
                </c:pt>
                <c:pt idx="136">
                  <c:v>69.874888156829783</c:v>
                </c:pt>
                <c:pt idx="137">
                  <c:v>70.87578596261649</c:v>
                </c:pt>
                <c:pt idx="138">
                  <c:v>71.882945996923411</c:v>
                </c:pt>
                <c:pt idx="139">
                  <c:v>72.896346829251613</c:v>
                </c:pt>
                <c:pt idx="140">
                  <c:v>73.915966993151329</c:v>
                </c:pt>
                <c:pt idx="141">
                  <c:v>74.94178498663095</c:v>
                </c:pt>
                <c:pt idx="142">
                  <c:v>75.973779272566389</c:v>
                </c:pt>
                <c:pt idx="143">
                  <c:v>77.01192827911099</c:v>
                </c:pt>
                <c:pt idx="144">
                  <c:v>78.056210400105783</c:v>
                </c:pt>
                <c:pt idx="145">
                  <c:v>79.106603995490161</c:v>
                </c:pt>
                <c:pt idx="146">
                  <c:v>80.163087391712864</c:v>
                </c:pt>
                <c:pt idx="147">
                  <c:v>81.225638882143301</c:v>
                </c:pt>
                <c:pt idx="148">
                  <c:v>82.294236727483053</c:v>
                </c:pt>
                <c:pt idx="149">
                  <c:v>83.368859156177649</c:v>
                </c:pt>
                <c:pt idx="150">
                  <c:v>84.449484364828507</c:v>
                </c:pt>
                <c:pt idx="151">
                  <c:v>85.536090917522813</c:v>
                </c:pt>
                <c:pt idx="152">
                  <c:v>86.62865814531105</c:v>
                </c:pt>
                <c:pt idx="153">
                  <c:v>87.727165747710288</c:v>
                </c:pt>
                <c:pt idx="154">
                  <c:v>88.831593394042812</c:v>
                </c:pt>
                <c:pt idx="155">
                  <c:v>89.941920723814093</c:v>
                </c:pt>
                <c:pt idx="156">
                  <c:v>91.058127347090874</c:v>
                </c:pt>
                <c:pt idx="157">
                  <c:v>92.180192844879357</c:v>
                </c:pt>
                <c:pt idx="158">
                  <c:v>93.308096769503422</c:v>
                </c:pt>
                <c:pt idx="159">
                  <c:v>94.44181864498286</c:v>
                </c:pt>
                <c:pt idx="160">
                  <c:v>95.581337967411656</c:v>
                </c:pt>
                <c:pt idx="161">
                  <c:v>96.726634205336154</c:v>
                </c:pt>
                <c:pt idx="162">
                  <c:v>97.877686800133233</c:v>
                </c:pt>
                <c:pt idx="163">
                  <c:v>99.034475166388361</c:v>
                </c:pt>
                <c:pt idx="164">
                  <c:v>100.19697869227349</c:v>
                </c:pt>
                <c:pt idx="165">
                  <c:v>101.36517673992485</c:v>
                </c:pt>
                <c:pt idx="166">
                  <c:v>102.53904864582056</c:v>
                </c:pt>
                <c:pt idx="167">
                  <c:v>103.71857372115797</c:v>
                </c:pt>
                <c:pt idx="168">
                  <c:v>104.90373125223087</c:v>
                </c:pt>
                <c:pt idx="169">
                  <c:v>106.09450050080633</c:v>
                </c:pt>
                <c:pt idx="170">
                  <c:v>107.29086070450137</c:v>
                </c:pt>
                <c:pt idx="171">
                  <c:v>108.49279107715915</c:v>
                </c:pt>
                <c:pt idx="172">
                  <c:v>109.70027080922502</c:v>
                </c:pt>
                <c:pt idx="173">
                  <c:v>110.91327906812202</c:v>
                </c:pt>
                <c:pt idx="174">
                  <c:v>112.13179499862615</c:v>
                </c:pt>
                <c:pt idx="175">
                  <c:v>113.35579772324105</c:v>
                </c:pt>
                <c:pt idx="176">
                  <c:v>114.58526634257241</c:v>
                </c:pt>
                <c:pt idx="177">
                  <c:v>115.82017993570177</c:v>
                </c:pt>
                <c:pt idx="178">
                  <c:v>117.06051756055994</c:v>
                </c:pt>
                <c:pt idx="179">
                  <c:v>118.30625825429982</c:v>
                </c:pt>
                <c:pt idx="180">
                  <c:v>119.55738103366872</c:v>
                </c:pt>
                <c:pt idx="181">
                  <c:v>120.81386489538015</c:v>
                </c:pt>
                <c:pt idx="182">
                  <c:v>122.07568881648494</c:v>
                </c:pt>
                <c:pt idx="183">
                  <c:v>123.34283175474182</c:v>
                </c:pt>
                <c:pt idx="184">
                  <c:v>124.61527264898734</c:v>
                </c:pt>
                <c:pt idx="185">
                  <c:v>125.89299041950517</c:v>
                </c:pt>
                <c:pt idx="186">
                  <c:v>127.17596396839463</c:v>
                </c:pt>
                <c:pt idx="187">
                  <c:v>128.46417217993866</c:v>
                </c:pt>
                <c:pt idx="188">
                  <c:v>129.75759392097098</c:v>
                </c:pt>
                <c:pt idx="189">
                  <c:v>131.05620804124246</c:v>
                </c:pt>
                <c:pt idx="190">
                  <c:v>132.35999337378689</c:v>
                </c:pt>
                <c:pt idx="191">
                  <c:v>133.66892873528585</c:v>
                </c:pt>
                <c:pt idx="192">
                  <c:v>134.98299292643273</c:v>
                </c:pt>
                <c:pt idx="193">
                  <c:v>136.30216473229603</c:v>
                </c:pt>
                <c:pt idx="194">
                  <c:v>137.62642292268183</c:v>
                </c:pt>
                <c:pt idx="195">
                  <c:v>138.95574625249523</c:v>
                </c:pt>
                <c:pt idx="196">
                  <c:v>140.29011346210117</c:v>
                </c:pt>
                <c:pt idx="197">
                  <c:v>141.62950327768405</c:v>
                </c:pt>
                <c:pt idx="198">
                  <c:v>142.97389441160664</c:v>
                </c:pt>
                <c:pt idx="199">
                  <c:v>144.32326556276797</c:v>
                </c:pt>
                <c:pt idx="200">
                  <c:v>145.67759541696029</c:v>
                </c:pt>
                <c:pt idx="201">
                  <c:v>147.03686264722501</c:v>
                </c:pt>
                <c:pt idx="202">
                  <c:v>148.40104591420769</c:v>
                </c:pt>
                <c:pt idx="203">
                  <c:v>149.77012386651191</c:v>
                </c:pt>
                <c:pt idx="204">
                  <c:v>151.14407514105233</c:v>
                </c:pt>
                <c:pt idx="205">
                  <c:v>152.52287836340639</c:v>
                </c:pt>
                <c:pt idx="206">
                  <c:v>153.90651214816526</c:v>
                </c:pt>
                <c:pt idx="207">
                  <c:v>155.29495509928347</c:v>
                </c:pt>
                <c:pt idx="208">
                  <c:v>156.68818581042751</c:v>
                </c:pt>
                <c:pt idx="209">
                  <c:v>158.08618286532339</c:v>
                </c:pt>
                <c:pt idx="210">
                  <c:v>159.48892483810297</c:v>
                </c:pt>
                <c:pt idx="211">
                  <c:v>160.89639029364918</c:v>
                </c:pt>
                <c:pt idx="212">
                  <c:v>162.30855778794</c:v>
                </c:pt>
                <c:pt idx="213">
                  <c:v>163.72540586839145</c:v>
                </c:pt>
                <c:pt idx="214">
                  <c:v>165.14691307419912</c:v>
                </c:pt>
                <c:pt idx="215">
                  <c:v>166.57305793667874</c:v>
                </c:pt>
                <c:pt idx="216">
                  <c:v>168.00381897960531</c:v>
                </c:pt>
                <c:pt idx="217">
                  <c:v>169.43917471955115</c:v>
                </c:pt>
                <c:pt idx="218">
                  <c:v>170.87910366622259</c:v>
                </c:pt>
                <c:pt idx="219">
                  <c:v>172.32358432279545</c:v>
                </c:pt>
                <c:pt idx="220">
                  <c:v>173.77259518624919</c:v>
                </c:pt>
                <c:pt idx="221">
                  <c:v>175.2261147476998</c:v>
                </c:pt>
                <c:pt idx="222">
                  <c:v>176.68412149273129</c:v>
                </c:pt>
                <c:pt idx="223">
                  <c:v>178.14659390172602</c:v>
                </c:pt>
                <c:pt idx="224">
                  <c:v>179.61351045019353</c:v>
                </c:pt>
                <c:pt idx="225">
                  <c:v>181.08484960909811</c:v>
                </c:pt>
                <c:pt idx="226">
                  <c:v>182.56058984518495</c:v>
                </c:pt>
                <c:pt idx="227">
                  <c:v>184.0407096213049</c:v>
                </c:pt>
                <c:pt idx="228">
                  <c:v>185.52518739673795</c:v>
                </c:pt>
                <c:pt idx="229">
                  <c:v>187.0140016275152</c:v>
                </c:pt>
                <c:pt idx="230">
                  <c:v>188.50713076673944</c:v>
                </c:pt>
                <c:pt idx="231">
                  <c:v>190.0045532649043</c:v>
                </c:pt>
                <c:pt idx="232">
                  <c:v>191.506247570212</c:v>
                </c:pt>
                <c:pt idx="233">
                  <c:v>193.01219212888961</c:v>
                </c:pt>
                <c:pt idx="234">
                  <c:v>194.5223653855038</c:v>
                </c:pt>
                <c:pt idx="235">
                  <c:v>196.03674578327434</c:v>
                </c:pt>
                <c:pt idx="236">
                  <c:v>197.55531176438575</c:v>
                </c:pt>
                <c:pt idx="237">
                  <c:v>199.07804177029786</c:v>
                </c:pt>
                <c:pt idx="238">
                  <c:v>200.60491424205455</c:v>
                </c:pt>
                <c:pt idx="239">
                  <c:v>202.13590762059113</c:v>
                </c:pt>
                <c:pt idx="240">
                  <c:v>203.67100034704015</c:v>
                </c:pt>
                <c:pt idx="241">
                  <c:v>205.21017086303576</c:v>
                </c:pt>
                <c:pt idx="242">
                  <c:v>206.7533976110164</c:v>
                </c:pt>
                <c:pt idx="243">
                  <c:v>208.30065903452601</c:v>
                </c:pt>
                <c:pt idx="244">
                  <c:v>209.85193357851367</c:v>
                </c:pt>
                <c:pt idx="245">
                  <c:v>211.40719968963163</c:v>
                </c:pt>
                <c:pt idx="246">
                  <c:v>212.96643581653191</c:v>
                </c:pt>
                <c:pt idx="247">
                  <c:v>214.5296204101611</c:v>
                </c:pt>
                <c:pt idx="248">
                  <c:v>216.09673192405367</c:v>
                </c:pt>
                <c:pt idx="249">
                  <c:v>217.66774881462376</c:v>
                </c:pt>
                <c:pt idx="250">
                  <c:v>219.24264954145517</c:v>
                </c:pt>
                <c:pt idx="251">
                  <c:v>220.82141085497918</c:v>
                </c:pt>
                <c:pt idx="252">
                  <c:v>222.40400608489637</c:v>
                </c:pt>
                <c:pt idx="253">
                  <c:v>223.99040685555229</c:v>
                </c:pt>
                <c:pt idx="254">
                  <c:v>225.58058480062283</c:v>
                </c:pt>
                <c:pt idx="255">
                  <c:v>227.17451156350862</c:v>
                </c:pt>
                <c:pt idx="256">
                  <c:v>228.77215879772677</c:v>
                </c:pt>
                <c:pt idx="257">
                  <c:v>230.37349816729972</c:v>
                </c:pt>
                <c:pt idx="258">
                  <c:v>231.97850134714122</c:v>
                </c:pt>
                <c:pt idx="259">
                  <c:v>233.58714002343945</c:v>
                </c:pt>
                <c:pt idx="260">
                  <c:v>235.19938589403733</c:v>
                </c:pt>
                <c:pt idx="261">
                  <c:v>236.81521066880993</c:v>
                </c:pt>
                <c:pt idx="262">
                  <c:v>238.43458607003893</c:v>
                </c:pt>
                <c:pt idx="263">
                  <c:v>240.05748383278433</c:v>
                </c:pt>
                <c:pt idx="264">
                  <c:v>241.68387570525312</c:v>
                </c:pt>
                <c:pt idx="265">
                  <c:v>243.3137334491652</c:v>
                </c:pt>
                <c:pt idx="266">
                  <c:v>244.94702884011633</c:v>
                </c:pt>
                <c:pt idx="267">
                  <c:v>246.58373366793808</c:v>
                </c:pt>
                <c:pt idx="268">
                  <c:v>248.22381973705504</c:v>
                </c:pt>
                <c:pt idx="269">
                  <c:v>249.86725886683894</c:v>
                </c:pt>
                <c:pt idx="270">
                  <c:v>251.51402289196002</c:v>
                </c:pt>
                <c:pt idx="271">
                  <c:v>253.16408366273532</c:v>
                </c:pt>
                <c:pt idx="272">
                  <c:v>254.81741304547407</c:v>
                </c:pt>
                <c:pt idx="273">
                  <c:v>256.4739829228202</c:v>
                </c:pt>
                <c:pt idx="274">
                  <c:v>258.13376519409195</c:v>
                </c:pt>
                <c:pt idx="275">
                  <c:v>259.7967317756183</c:v>
                </c:pt>
                <c:pt idx="276">
                  <c:v>261.46285460107282</c:v>
                </c:pt>
                <c:pt idx="277">
                  <c:v>263.13210562180416</c:v>
                </c:pt>
                <c:pt idx="278">
                  <c:v>264.804456807164</c:v>
                </c:pt>
                <c:pt idx="279">
                  <c:v>266.47988014483178</c:v>
                </c:pt>
                <c:pt idx="280">
                  <c:v>268.15834764113646</c:v>
                </c:pt>
                <c:pt idx="281">
                  <c:v>269.83983132137547</c:v>
                </c:pt>
                <c:pt idx="282">
                  <c:v>271.52430323013073</c:v>
                </c:pt>
                <c:pt idx="283">
                  <c:v>273.21173543158153</c:v>
                </c:pt>
                <c:pt idx="284">
                  <c:v>274.9021000098146</c:v>
                </c:pt>
                <c:pt idx="285">
                  <c:v>276.59536906913104</c:v>
                </c:pt>
                <c:pt idx="286">
                  <c:v>278.29151473435064</c:v>
                </c:pt>
                <c:pt idx="287">
                  <c:v>279.99050915111286</c:v>
                </c:pt>
                <c:pt idx="288">
                  <c:v>281.6923244861751</c:v>
                </c:pt>
                <c:pt idx="289">
                  <c:v>283.39693292770784</c:v>
                </c:pt>
                <c:pt idx="290">
                  <c:v>285.10430668558701</c:v>
                </c:pt>
                <c:pt idx="291">
                  <c:v>286.81441799168323</c:v>
                </c:pt>
                <c:pt idx="292">
                  <c:v>288.52723910014822</c:v>
                </c:pt>
                <c:pt idx="293">
                  <c:v>290.24274228769826</c:v>
                </c:pt>
                <c:pt idx="294">
                  <c:v>291.96089985389455</c:v>
                </c:pt>
                <c:pt idx="295">
                  <c:v>293.6816841214208</c:v>
                </c:pt>
                <c:pt idx="296">
                  <c:v>295.4050674363578</c:v>
                </c:pt>
                <c:pt idx="297">
                  <c:v>297.13102216845493</c:v>
                </c:pt>
                <c:pt idx="298">
                  <c:v>298.85950195559747</c:v>
                </c:pt>
                <c:pt idx="299">
                  <c:v>300.59042296396541</c:v>
                </c:pt>
                <c:pt idx="300">
                  <c:v>302.32368268435386</c:v>
                </c:pt>
                <c:pt idx="301">
                  <c:v>304.05917871371059</c:v>
                </c:pt>
                <c:pt idx="302">
                  <c:v>305.79680875720589</c:v>
                </c:pt>
                <c:pt idx="303">
                  <c:v>307.53647063026631</c:v>
                </c:pt>
                <c:pt idx="304">
                  <c:v>309.27806226057231</c:v>
                </c:pt>
                <c:pt idx="305">
                  <c:v>311.02148169002027</c:v>
                </c:pt>
                <c:pt idx="306">
                  <c:v>312.76662707664838</c:v>
                </c:pt>
                <c:pt idx="307">
                  <c:v>314.5133966965268</c:v>
                </c:pt>
                <c:pt idx="308">
                  <c:v>316.26168894561192</c:v>
                </c:pt>
                <c:pt idx="309">
                  <c:v>318.0114023415652</c:v>
                </c:pt>
                <c:pt idx="310">
                  <c:v>319.76243552553603</c:v>
                </c:pt>
                <c:pt idx="311">
                  <c:v>321.51468726390931</c:v>
                </c:pt>
                <c:pt idx="312">
                  <c:v>323.26805645001741</c:v>
                </c:pt>
                <c:pt idx="313">
                  <c:v>325.02244210581682</c:v>
                </c:pt>
                <c:pt idx="314">
                  <c:v>326.77774338352953</c:v>
                </c:pt>
                <c:pt idx="315">
                  <c:v>328.53385956724912</c:v>
                </c:pt>
                <c:pt idx="316">
                  <c:v>330.29069007451204</c:v>
                </c:pt>
                <c:pt idx="317">
                  <c:v>332.04813445783361</c:v>
                </c:pt>
                <c:pt idx="318">
                  <c:v>333.80609240620925</c:v>
                </c:pt>
                <c:pt idx="319">
                  <c:v>335.56446374658123</c:v>
                </c:pt>
                <c:pt idx="320">
                  <c:v>337.32314844527059</c:v>
                </c:pt>
                <c:pt idx="321">
                  <c:v>339.08205406081947</c:v>
                </c:pt>
                <c:pt idx="322">
                  <c:v>340.84110318674738</c:v>
                </c:pt>
                <c:pt idx="323">
                  <c:v>342.60022597960045</c:v>
                </c:pt>
                <c:pt idx="324">
                  <c:v>344.35935269667209</c:v>
                </c:pt>
                <c:pt idx="325">
                  <c:v>346.11841369657935</c:v>
                </c:pt>
                <c:pt idx="326">
                  <c:v>347.87733943982295</c:v>
                </c:pt>
                <c:pt idx="327">
                  <c:v>349.63606048933065</c:v>
                </c:pt>
                <c:pt idx="328">
                  <c:v>351.3945075109844</c:v>
                </c:pt>
                <c:pt idx="329">
                  <c:v>353.15261127413129</c:v>
                </c:pt>
                <c:pt idx="330">
                  <c:v>354.91030265207843</c:v>
                </c:pt>
                <c:pt idx="331">
                  <c:v>356.66751262257151</c:v>
                </c:pt>
                <c:pt idx="332">
                  <c:v>358.42417226825762</c:v>
                </c:pt>
                <c:pt idx="333">
                  <c:v>360.18021277713228</c:v>
                </c:pt>
                <c:pt idx="334">
                  <c:v>361.93556544297036</c:v>
                </c:pt>
                <c:pt idx="335">
                  <c:v>363.69016166574158</c:v>
                </c:pt>
                <c:pt idx="336">
                  <c:v>365.44393295201047</c:v>
                </c:pt>
                <c:pt idx="337">
                  <c:v>367.19681091532055</c:v>
                </c:pt>
                <c:pt idx="338">
                  <c:v>368.94872727656349</c:v>
                </c:pt>
                <c:pt idx="339">
                  <c:v>370.69961386433272</c:v>
                </c:pt>
                <c:pt idx="340">
                  <c:v>372.44940261526187</c:v>
                </c:pt>
                <c:pt idx="341">
                  <c:v>374.19802557434832</c:v>
                </c:pt>
                <c:pt idx="342">
                  <c:v>375.94541489526142</c:v>
                </c:pt>
                <c:pt idx="343">
                  <c:v>377.6915028406363</c:v>
                </c:pt>
                <c:pt idx="344">
                  <c:v>379.43622178235233</c:v>
                </c:pt>
                <c:pt idx="345">
                  <c:v>381.17950420179733</c:v>
                </c:pt>
                <c:pt idx="346">
                  <c:v>382.9212826901171</c:v>
                </c:pt>
                <c:pt idx="347">
                  <c:v>384.66148994845037</c:v>
                </c:pt>
                <c:pt idx="348">
                  <c:v>386.40005959091417</c:v>
                </c:pt>
                <c:pt idx="349">
                  <c:v>388.13692694620346</c:v>
                </c:pt>
                <c:pt idx="350">
                  <c:v>389.87202825225643</c:v>
                </c:pt>
                <c:pt idx="351">
                  <c:v>391.60529985225793</c:v>
                </c:pt>
                <c:pt idx="352">
                  <c:v>393.33667819476619</c:v>
                </c:pt>
                <c:pt idx="353">
                  <c:v>395.06609983382685</c:v>
                </c:pt>
                <c:pt idx="354">
                  <c:v>396.79350142907469</c:v>
                </c:pt>
                <c:pt idx="355">
                  <c:v>398.51881974582312</c:v>
                </c:pt>
                <c:pt idx="356">
                  <c:v>400.24199165514153</c:v>
                </c:pt>
                <c:pt idx="357">
                  <c:v>401.96295413392062</c:v>
                </c:pt>
                <c:pt idx="358">
                  <c:v>403.68164426492564</c:v>
                </c:pt>
                <c:pt idx="359">
                  <c:v>405.3979992368379</c:v>
                </c:pt>
                <c:pt idx="360">
                  <c:v>407.11197303273235</c:v>
                </c:pt>
                <c:pt idx="361">
                  <c:v>408.82355308797878</c:v>
                </c:pt>
                <c:pt idx="362">
                  <c:v>410.53274354185822</c:v>
                </c:pt>
                <c:pt idx="363">
                  <c:v>412.2395485197676</c:v>
                </c:pt>
                <c:pt idx="364">
                  <c:v>413.94397213328068</c:v>
                </c:pt>
                <c:pt idx="365">
                  <c:v>415.64601848020868</c:v>
                </c:pt>
                <c:pt idx="366">
                  <c:v>417.34569164466035</c:v>
                </c:pt>
                <c:pt idx="367">
                  <c:v>419.0429956971019</c:v>
                </c:pt>
                <c:pt idx="368">
                  <c:v>420.73793469441648</c:v>
                </c:pt>
                <c:pt idx="369">
                  <c:v>422.43051267996344</c:v>
                </c:pt>
                <c:pt idx="370">
                  <c:v>424.12073368363718</c:v>
                </c:pt>
                <c:pt idx="371">
                  <c:v>425.80860172192564</c:v>
                </c:pt>
                <c:pt idx="372">
                  <c:v>427.49412079796861</c:v>
                </c:pt>
                <c:pt idx="373">
                  <c:v>429.1772949016156</c:v>
                </c:pt>
                <c:pt idx="374">
                  <c:v>430.85812800948338</c:v>
                </c:pt>
                <c:pt idx="375">
                  <c:v>432.53662408501339</c:v>
                </c:pt>
                <c:pt idx="376">
                  <c:v>434.21278707852844</c:v>
                </c:pt>
                <c:pt idx="377">
                  <c:v>435.88662092728958</c:v>
                </c:pt>
                <c:pt idx="378">
                  <c:v>437.55812955555245</c:v>
                </c:pt>
                <c:pt idx="379">
                  <c:v>439.22731687462306</c:v>
                </c:pt>
                <c:pt idx="380">
                  <c:v>440.89418678291372</c:v>
                </c:pt>
                <c:pt idx="381">
                  <c:v>442.55874316599841</c:v>
                </c:pt>
                <c:pt idx="382">
                  <c:v>444.22098989666785</c:v>
                </c:pt>
                <c:pt idx="383">
                  <c:v>445.88093083498427</c:v>
                </c:pt>
                <c:pt idx="384">
                  <c:v>447.53856982833611</c:v>
                </c:pt>
                <c:pt idx="385">
                  <c:v>449.19391071149198</c:v>
                </c:pt>
                <c:pt idx="386">
                  <c:v>450.84695730665476</c:v>
                </c:pt>
                <c:pt idx="387">
                  <c:v>452.49771342351522</c:v>
                </c:pt>
                <c:pt idx="388">
                  <c:v>454.14618285930521</c:v>
                </c:pt>
                <c:pt idx="389">
                  <c:v>455.79236939885095</c:v>
                </c:pt>
                <c:pt idx="390">
                  <c:v>457.43627681462556</c:v>
                </c:pt>
                <c:pt idx="391">
                  <c:v>459.07790886680158</c:v>
                </c:pt>
                <c:pt idx="392">
                  <c:v>460.7172693033034</c:v>
                </c:pt>
                <c:pt idx="393">
                  <c:v>462.35436185985878</c:v>
                </c:pt>
                <c:pt idx="394">
                  <c:v>463.98919026005086</c:v>
                </c:pt>
                <c:pt idx="395">
                  <c:v>465.62175821536925</c:v>
                </c:pt>
                <c:pt idx="396">
                  <c:v>467.25206942526131</c:v>
                </c:pt>
                <c:pt idx="397">
                  <c:v>468.88012757718275</c:v>
                </c:pt>
                <c:pt idx="398">
                  <c:v>470.50593634664835</c:v>
                </c:pt>
                <c:pt idx="399">
                  <c:v>472.12949939728207</c:v>
                </c:pt>
                <c:pt idx="400">
                  <c:v>473.7508203808672</c:v>
                </c:pt>
                <c:pt idx="401">
                  <c:v>489.84099849607287</c:v>
                </c:pt>
                <c:pt idx="402">
                  <c:v>505.70931310024764</c:v>
                </c:pt>
                <c:pt idx="403">
                  <c:v>521.35930202817337</c:v>
                </c:pt>
                <c:pt idx="404">
                  <c:v>536.79439116663639</c:v>
                </c:pt>
                <c:pt idx="405">
                  <c:v>552.01789901173163</c:v>
                </c:pt>
                <c:pt idx="406">
                  <c:v>567.03304099203046</c:v>
                </c:pt>
                <c:pt idx="407">
                  <c:v>581.84293357193803</c:v>
                </c:pt>
                <c:pt idx="408">
                  <c:v>596.45059814855074</c:v>
                </c:pt>
                <c:pt idx="409">
                  <c:v>610.85896475438813</c:v>
                </c:pt>
                <c:pt idx="410">
                  <c:v>625.07087557751208</c:v>
                </c:pt>
                <c:pt idx="411">
                  <c:v>639.08908830975508</c:v>
                </c:pt>
                <c:pt idx="412">
                  <c:v>652.91627933304562</c:v>
                </c:pt>
                <c:pt idx="413">
                  <c:v>666.55504675314751</c:v>
                </c:pt>
                <c:pt idx="414">
                  <c:v>680.00791328950504</c:v>
                </c:pt>
                <c:pt idx="415">
                  <c:v>693.27732902931155</c:v>
                </c:pt>
                <c:pt idx="416">
                  <c:v>706.36567405338621</c:v>
                </c:pt>
                <c:pt idx="417">
                  <c:v>719.27526094095197</c:v>
                </c:pt>
                <c:pt idx="418">
                  <c:v>732.00833715995066</c:v>
                </c:pt>
                <c:pt idx="419">
                  <c:v>744.56708734910876</c:v>
                </c:pt>
                <c:pt idx="420">
                  <c:v>756.95363549757519</c:v>
                </c:pt>
                <c:pt idx="421">
                  <c:v>769.17004702758788</c:v>
                </c:pt>
                <c:pt idx="422">
                  <c:v>781.21833078528766</c:v>
                </c:pt>
                <c:pt idx="423">
                  <c:v>793.10044094448415</c:v>
                </c:pt>
                <c:pt idx="424">
                  <c:v>804.8182788278848</c:v>
                </c:pt>
                <c:pt idx="425">
                  <c:v>816.37369465002735</c:v>
                </c:pt>
                <c:pt idx="426">
                  <c:v>827.76848918590053</c:v>
                </c:pt>
                <c:pt idx="427">
                  <c:v>839.00441536900337</c:v>
                </c:pt>
                <c:pt idx="428">
                  <c:v>850.08317982237122</c:v>
                </c:pt>
                <c:pt idx="429">
                  <c:v>861.00644432589331</c:v>
                </c:pt>
                <c:pt idx="430">
                  <c:v>871.77582722305124</c:v>
                </c:pt>
                <c:pt idx="431">
                  <c:v>882.39290477003192</c:v>
                </c:pt>
                <c:pt idx="432">
                  <c:v>892.85921242999814</c:v>
                </c:pt>
                <c:pt idx="433">
                  <c:v>903.17624611514384</c:v>
                </c:pt>
                <c:pt idx="434">
                  <c:v>913.34546337901531</c:v>
                </c:pt>
                <c:pt idx="435">
                  <c:v>923.3682845614403</c:v>
                </c:pt>
                <c:pt idx="436">
                  <c:v>933.24609388827923</c:v>
                </c:pt>
                <c:pt idx="437">
                  <c:v>942.98024052809251</c:v>
                </c:pt>
                <c:pt idx="438">
                  <c:v>952.57203960770312</c:v>
                </c:pt>
                <c:pt idx="439">
                  <c:v>962.02277318852873</c:v>
                </c:pt>
                <c:pt idx="440">
                  <c:v>971.3336912054574</c:v>
                </c:pt>
                <c:pt idx="441">
                  <c:v>980.50601236994737</c:v>
                </c:pt>
                <c:pt idx="442">
                  <c:v>989.54092503894299</c:v>
                </c:pt>
                <c:pt idx="443">
                  <c:v>998.43958805111686</c:v>
                </c:pt>
                <c:pt idx="444">
                  <c:v>1007.20313153187</c:v>
                </c:pt>
                <c:pt idx="445">
                  <c:v>1015.8326576684483</c:v>
                </c:pt>
                <c:pt idx="446">
                  <c:v>1024.3292414564655</c:v>
                </c:pt>
                <c:pt idx="447">
                  <c:v>1032.6939314190574</c:v>
                </c:pt>
                <c:pt idx="448">
                  <c:v>1040.9277502998318</c:v>
                </c:pt>
                <c:pt idx="449">
                  <c:v>1049.0316957307193</c:v>
                </c:pt>
                <c:pt idx="450">
                  <c:v>1057.0067408757777</c:v>
                </c:pt>
                <c:pt idx="451">
                  <c:v>1064.8538350519518</c:v>
                </c:pt>
                <c:pt idx="452">
                  <c:v>1072.5739043277399</c:v>
                </c:pt>
                <c:pt idx="453">
                  <c:v>1080.1678521006754</c:v>
                </c:pt>
                <c:pt idx="454">
                  <c:v>1087.6365596544877</c:v>
                </c:pt>
                <c:pt idx="455">
                  <c:v>1094.9808866967669</c:v>
                </c:pt>
                <c:pt idx="456">
                  <c:v>1102.2016718779178</c:v>
                </c:pt>
                <c:pt idx="457">
                  <c:v>1109.2997332921532</c:v>
                </c:pt>
                <c:pt idx="458">
                  <c:v>1116.2758689612435</c:v>
                </c:pt>
                <c:pt idx="459">
                  <c:v>1123.1308573017066</c:v>
                </c:pt>
                <c:pt idx="460">
                  <c:v>1129.8654575760911</c:v>
                </c:pt>
                <c:pt idx="461">
                  <c:v>1136.480410328981</c:v>
                </c:pt>
                <c:pt idx="462">
                  <c:v>1142.9764378083178</c:v>
                </c:pt>
                <c:pt idx="463">
                  <c:v>1149.3542443726178</c:v>
                </c:pt>
                <c:pt idx="464">
                  <c:v>1155.6145168846328</c:v>
                </c:pt>
                <c:pt idx="465">
                  <c:v>1161.7579250919823</c:v>
                </c:pt>
                <c:pt idx="466">
                  <c:v>1167.7851219952665</c:v>
                </c:pt>
                <c:pt idx="467">
                  <c:v>1173.6967442041487</c:v>
                </c:pt>
                <c:pt idx="468">
                  <c:v>1179.4934122818752</c:v>
                </c:pt>
                <c:pt idx="469">
                  <c:v>1185.1757310786902</c:v>
                </c:pt>
                <c:pt idx="470">
                  <c:v>1190.7442900545802</c:v>
                </c:pt>
                <c:pt idx="471">
                  <c:v>1196.1996635917758</c:v>
                </c:pt>
                <c:pt idx="472">
                  <c:v>1201.542411297419</c:v>
                </c:pt>
                <c:pt idx="473">
                  <c:v>1206.7730782967985</c:v>
                </c:pt>
                <c:pt idx="474">
                  <c:v>1211.8921955175404</c:v>
                </c:pt>
                <c:pt idx="475">
                  <c:v>1216.900279965133</c:v>
                </c:pt>
                <c:pt idx="476">
                  <c:v>1221.7978349901625</c:v>
                </c:pt>
                <c:pt idx="477">
                  <c:v>1226.5853505476191</c:v>
                </c:pt>
                <c:pt idx="478">
                  <c:v>1231.2633034486371</c:v>
                </c:pt>
                <c:pt idx="479">
                  <c:v>1235.8321576050243</c:v>
                </c:pt>
                <c:pt idx="480">
                  <c:v>1240.2923642669346</c:v>
                </c:pt>
                <c:pt idx="481">
                  <c:v>1244.6443622540346</c:v>
                </c:pt>
                <c:pt idx="482">
                  <c:v>1248.8885781805211</c:v>
                </c:pt>
                <c:pt idx="483">
                  <c:v>1253.0254266743409</c:v>
                </c:pt>
                <c:pt idx="484">
                  <c:v>1257.0553105909758</c:v>
                </c:pt>
                <c:pt idx="485">
                  <c:v>1260.9786212221557</c:v>
                </c:pt>
                <c:pt idx="486">
                  <c:v>1264.795738499877</c:v>
                </c:pt>
                <c:pt idx="487">
                  <c:v>1268.507031196106</c:v>
                </c:pt>
                <c:pt idx="488">
                  <c:v>1272.1128571185677</c:v>
                </c:pt>
                <c:pt idx="489">
                  <c:v>1275.6135633030271</c:v>
                </c:pt>
                <c:pt idx="490">
                  <c:v>1279.0094862024973</c:v>
                </c:pt>
                <c:pt idx="491">
                  <c:v>1282.3009518738186</c:v>
                </c:pt>
                <c:pt idx="492">
                  <c:v>1285.4882761620847</c:v>
                </c:pt>
                <c:pt idx="493">
                  <c:v>1288.5717648834157</c:v>
                </c:pt>
                <c:pt idx="494">
                  <c:v>1291.5517140066036</c:v>
                </c:pt>
                <c:pt idx="495">
                  <c:v>1294.4284098341959</c:v>
                </c:pt>
                <c:pt idx="496">
                  <c:v>1297.2021291836149</c:v>
                </c:pt>
                <c:pt idx="497">
                  <c:v>1299.8731395689485</c:v>
                </c:pt>
                <c:pt idx="498">
                  <c:v>1302.4416993840962</c:v>
                </c:pt>
                <c:pt idx="499">
                  <c:v>1304.9080580879936</c:v>
                </c:pt>
                <c:pt idx="500">
                  <c:v>1307.272456392692</c:v>
                </c:pt>
                <c:pt idx="501">
                  <c:v>1309.5351264551141</c:v>
                </c:pt>
                <c:pt idx="502">
                  <c:v>1311.6962920733606</c:v>
                </c:pt>
                <c:pt idx="503">
                  <c:v>1313.7561688884905</c:v>
                </c:pt>
                <c:pt idx="504">
                  <c:v>1315.7149645927445</c:v>
                </c:pt>
                <c:pt idx="505">
                  <c:v>1317.5728791452266</c:v>
                </c:pt>
                <c:pt idx="506">
                  <c:v>1319.3301049960905</c:v>
                </c:pt>
                <c:pt idx="507">
                  <c:v>1320.9868273203078</c:v>
                </c:pt>
                <c:pt idx="508">
                  <c:v>1322.5432242621039</c:v>
                </c:pt>
                <c:pt idx="509">
                  <c:v>1323.9994671911443</c:v>
                </c:pt>
                <c:pt idx="510">
                  <c:v>1325.3557209715248</c:v>
                </c:pt>
                <c:pt idx="511">
                  <c:v>1326.6121442445656</c:v>
                </c:pt>
                <c:pt idx="512">
                  <c:v>1327.7688897263231</c:v>
                </c:pt>
                <c:pt idx="513">
                  <c:v>1328.8261045206079</c:v>
                </c:pt>
                <c:pt idx="514">
                  <c:v>1329.7839304481402</c:v>
                </c:pt>
                <c:pt idx="515">
                  <c:v>1330.6425043922636</c:v>
                </c:pt>
                <c:pt idx="516">
                  <c:v>1331.4019586613949</c:v>
                </c:pt>
                <c:pt idx="517">
                  <c:v>1332.0624213680896</c:v>
                </c:pt>
                <c:pt idx="518">
                  <c:v>1332.6240168242839</c:v>
                </c:pt>
                <c:pt idx="519">
                  <c:v>1333.0868659519065</c:v>
                </c:pt>
                <c:pt idx="520">
                  <c:v>1333.4510867076781</c:v>
                </c:pt>
                <c:pt idx="521">
                  <c:v>1333.7167945205283</c:v>
                </c:pt>
                <c:pt idx="522">
                  <c:v>1333.8841027396825</c:v>
                </c:pt>
                <c:pt idx="523">
                  <c:v>1333.95312309112</c:v>
                </c:pt>
                <c:pt idx="524">
                  <c:v>1333.923966139798</c:v>
                </c:pt>
                <c:pt idx="525">
                  <c:v>1333.7967417547889</c:v>
                </c:pt>
                <c:pt idx="526">
                  <c:v>1333.571559574309</c:v>
                </c:pt>
                <c:pt idx="527">
                  <c:v>1333.2485294675339</c:v>
                </c:pt>
                <c:pt idx="528">
                  <c:v>1332.8277619900948</c:v>
                </c:pt>
                <c:pt idx="529">
                  <c:v>1332.3093688302577</c:v>
                </c:pt>
                <c:pt idx="530">
                  <c:v>1331.6934632429559</c:v>
                </c:pt>
                <c:pt idx="531">
                  <c:v>1330.9801604691145</c:v>
                </c:pt>
                <c:pt idx="532">
                  <c:v>1330.1695781380097</c:v>
                </c:pt>
                <c:pt idx="533">
                  <c:v>1329.2618366507711</c:v>
                </c:pt>
                <c:pt idx="534">
                  <c:v>1328.2570595435129</c:v>
                </c:pt>
                <c:pt idx="535">
                  <c:v>1327.1553738289711</c:v>
                </c:pt>
                <c:pt idx="536">
                  <c:v>1325.9569103159006</c:v>
                </c:pt>
                <c:pt idx="537">
                  <c:v>1324.6618039058471</c:v>
                </c:pt>
                <c:pt idx="538">
                  <c:v>1323.2701938672296</c:v>
                </c:pt>
                <c:pt idx="539">
                  <c:v>1321.7822240869568</c:v>
                </c:pt>
                <c:pt idx="540">
                  <c:v>1320.1980433000415</c:v>
                </c:pt>
                <c:pt idx="541">
                  <c:v>1318.5178052978747</c:v>
                </c:pt>
                <c:pt idx="542">
                  <c:v>1316.7416691159733</c:v>
                </c:pt>
                <c:pt idx="543">
                  <c:v>1314.8697992021316</c:v>
                </c:pt>
                <c:pt idx="544">
                  <c:v>1312.9023655659819</c:v>
                </c:pt>
                <c:pt idx="545">
                  <c:v>1310.8395439110138</c:v>
                </c:pt>
                <c:pt idx="546">
                  <c:v>1308.6815157501248</c:v>
                </c:pt>
                <c:pt idx="547">
                  <c:v>1306.4284685057653</c:v>
                </c:pt>
                <c:pt idx="548">
                  <c:v>1304.0805955957251</c:v>
                </c:pt>
                <c:pt idx="549">
                  <c:v>1301.6380965055725</c:v>
                </c:pt>
                <c:pt idx="550">
                  <c:v>1299.1011768487137</c:v>
                </c:pt>
                <c:pt idx="551">
                  <c:v>1296.4700484149889</c:v>
                </c:pt>
                <c:pt idx="552">
                  <c:v>1293.7449292086712</c:v>
                </c:pt>
                <c:pt idx="553">
                  <c:v>1290.9260434766718</c:v>
                </c:pt>
                <c:pt idx="554">
                  <c:v>1288.0136217277047</c:v>
                </c:pt>
                <c:pt idx="555">
                  <c:v>1285.0079007431059</c:v>
                </c:pt>
                <c:pt idx="556">
                  <c:v>1281.9091235799472</c:v>
                </c:pt>
                <c:pt idx="557">
                  <c:v>1278.7175395670361</c:v>
                </c:pt>
                <c:pt idx="558">
                  <c:v>1275.4334042943424</c:v>
                </c:pt>
                <c:pt idx="559">
                  <c:v>1272.0569795963495</c:v>
                </c:pt>
                <c:pt idx="560">
                  <c:v>1268.5885335297828</c:v>
                </c:pt>
                <c:pt idx="561">
                  <c:v>1265.0283403461333</c:v>
                </c:pt>
                <c:pt idx="562">
                  <c:v>1261.3766804593533</c:v>
                </c:pt>
                <c:pt idx="563">
                  <c:v>1257.6338404090754</c:v>
                </c:pt>
                <c:pt idx="564">
                  <c:v>1253.8001128196686</c:v>
                </c:pt>
                <c:pt idx="565">
                  <c:v>1249.8757963554247</c:v>
                </c:pt>
                <c:pt idx="566">
                  <c:v>1245.8611956721409</c:v>
                </c:pt>
                <c:pt idx="567">
                  <c:v>1241.7566213653417</c:v>
                </c:pt>
                <c:pt idx="568">
                  <c:v>1237.5623899153666</c:v>
                </c:pt>
                <c:pt idx="569">
                  <c:v>1233.2788236295257</c:v>
                </c:pt>
                <c:pt idx="570">
                  <c:v>1228.9062505815189</c:v>
                </c:pt>
                <c:pt idx="571">
                  <c:v>1224.4450045482886</c:v>
                </c:pt>
                <c:pt idx="572">
                  <c:v>1219.8954249444726</c:v>
                </c:pt>
                <c:pt idx="573">
                  <c:v>1215.2578567546038</c:v>
                </c:pt>
                <c:pt idx="574">
                  <c:v>1210.5326504632017</c:v>
                </c:pt>
                <c:pt idx="575">
                  <c:v>1205.7201619828793</c:v>
                </c:pt>
                <c:pt idx="576">
                  <c:v>1200.8207525805947</c:v>
                </c:pt>
                <c:pt idx="577">
                  <c:v>1195.8347888021558</c:v>
                </c:pt>
                <c:pt idx="578">
                  <c:v>1190.7626423950876</c:v>
                </c:pt>
                <c:pt idx="579">
                  <c:v>1185.6046902299636</c:v>
                </c:pt>
                <c:pt idx="580">
                  <c:v>1180.3613142202948</c:v>
                </c:pt>
                <c:pt idx="581">
                  <c:v>1175.0329012410687</c:v>
                </c:pt>
                <c:pt idx="582">
                  <c:v>1169.6198430460206</c:v>
                </c:pt>
                <c:pt idx="583">
                  <c:v>1164.1225361837232</c:v>
                </c:pt>
                <c:pt idx="584">
                  <c:v>1158.5413819125683</c:v>
                </c:pt>
                <c:pt idx="585">
                  <c:v>1152.8767861147155</c:v>
                </c:pt>
                <c:pt idx="586">
                  <c:v>1147.1291592090809</c:v>
                </c:pt>
                <c:pt idx="587">
                  <c:v>1141.298916063432</c:v>
                </c:pt>
                <c:pt idx="588">
                  <c:v>1135.3864759056557</c:v>
                </c:pt>
                <c:pt idx="589">
                  <c:v>1129.3922622342609</c:v>
                </c:pt>
                <c:pt idx="590">
                  <c:v>1123.3167027281793</c:v>
                </c:pt>
                <c:pt idx="591">
                  <c:v>1117.1602291559211</c:v>
                </c:pt>
                <c:pt idx="592">
                  <c:v>1110.9232772841438</c:v>
                </c:pt>
                <c:pt idx="593">
                  <c:v>1104.6062867856895</c:v>
                </c:pt>
                <c:pt idx="594">
                  <c:v>1098.2097011471442</c:v>
                </c:pt>
                <c:pt idx="595">
                  <c:v>1091.7339675759711</c:v>
                </c:pt>
                <c:pt idx="596">
                  <c:v>1085.1795369072693</c:v>
                </c:pt>
                <c:pt idx="597">
                  <c:v>1078.5468635102072</c:v>
                </c:pt>
                <c:pt idx="598">
                  <c:v>1071.8364051941783</c:v>
                </c:pt>
                <c:pt idx="599">
                  <c:v>1065.0486231147265</c:v>
                </c:pt>
                <c:pt idx="600">
                  <c:v>1058.183981679289</c:v>
                </c:pt>
                <c:pt idx="601">
                  <c:v>1051.2429484527968</c:v>
                </c:pt>
                <c:pt idx="602">
                  <c:v>1044.2259940631816</c:v>
                </c:pt>
                <c:pt idx="603">
                  <c:v>1037.1335921068285</c:v>
                </c:pt>
                <c:pt idx="604">
                  <c:v>1029.9662190540171</c:v>
                </c:pt>
                <c:pt idx="605">
                  <c:v>1022.7243541543933</c:v>
                </c:pt>
                <c:pt idx="606">
                  <c:v>1015.4084793425083</c:v>
                </c:pt>
                <c:pt idx="607">
                  <c:v>1008.0190791434674</c:v>
                </c:pt>
                <c:pt idx="608">
                  <c:v>1000.5566405787243</c:v>
                </c:pt>
                <c:pt idx="609">
                  <c:v>993.02165307205871</c:v>
                </c:pt>
                <c:pt idx="610">
                  <c:v>985.41460835577402</c:v>
                </c:pt>
                <c:pt idx="611">
                  <c:v>977.73600037715016</c:v>
                </c:pt>
                <c:pt idx="612">
                  <c:v>969.9863252051864</c:v>
                </c:pt>
                <c:pt idx="613">
                  <c:v>962.16608093766786</c:v>
                </c:pt>
                <c:pt idx="614">
                  <c:v>954.27576760858926</c:v>
                </c:pt>
                <c:pt idx="615">
                  <c:v>946.31588709596758</c:v>
                </c:pt>
                <c:pt idx="616">
                  <c:v>938.28694303007558</c:v>
                </c:pt>
                <c:pt idx="617">
                  <c:v>930.18944070212626</c:v>
                </c:pt>
                <c:pt idx="618">
                  <c:v>922.02388697343918</c:v>
                </c:pt>
                <c:pt idx="619">
                  <c:v>913.79079018511675</c:v>
                </c:pt>
                <c:pt idx="620">
                  <c:v>905.49066006825956</c:v>
                </c:pt>
                <c:pt idx="621">
                  <c:v>897.1240076547474</c:v>
                </c:pt>
                <c:pt idx="622">
                  <c:v>888.69134518861438</c:v>
                </c:pt>
                <c:pt idx="623">
                  <c:v>880.19318603804243</c:v>
                </c:pt>
                <c:pt idx="624">
                  <c:v>871.63004460799971</c:v>
                </c:pt>
                <c:pt idx="625">
                  <c:v>863.00243625354778</c:v>
                </c:pt>
                <c:pt idx="626">
                  <c:v>854.31087719384197</c:v>
                </c:pt>
                <c:pt idx="627">
                  <c:v>845.55588442684689</c:v>
                </c:pt>
                <c:pt idx="628">
                  <c:v>836.73797564479071</c:v>
                </c:pt>
                <c:pt idx="629">
                  <c:v>827.85766915037868</c:v>
                </c:pt>
                <c:pt idx="630">
                  <c:v>818.91548377378717</c:v>
                </c:pt>
                <c:pt idx="631">
                  <c:v>809.91193879045818</c:v>
                </c:pt>
                <c:pt idx="632">
                  <c:v>800.84755383971344</c:v>
                </c:pt>
                <c:pt idx="633">
                  <c:v>791.72284884420719</c:v>
                </c:pt>
                <c:pt idx="634">
                  <c:v>782.53834393023476</c:v>
                </c:pt>
                <c:pt idx="635">
                  <c:v>773.2945593489145</c:v>
                </c:pt>
                <c:pt idx="636">
                  <c:v>763.99201539825981</c:v>
                </c:pt>
                <c:pt idx="637">
                  <c:v>754.63123234615614</c:v>
                </c:pt>
                <c:pt idx="638">
                  <c:v>745.21273035425872</c:v>
                </c:pt>
                <c:pt idx="639">
                  <c:v>735.73702940282465</c:v>
                </c:pt>
                <c:pt idx="640">
                  <c:v>726.20464921649329</c:v>
                </c:pt>
                <c:pt idx="641">
                  <c:v>716.61610919102816</c:v>
                </c:pt>
                <c:pt idx="642">
                  <c:v>706.97192832103156</c:v>
                </c:pt>
                <c:pt idx="643">
                  <c:v>697.27262512864434</c:v>
                </c:pt>
                <c:pt idx="644">
                  <c:v>687.51871759324183</c:v>
                </c:pt>
                <c:pt idx="645">
                  <c:v>677.71072308213456</c:v>
                </c:pt>
                <c:pt idx="646">
                  <c:v>667.84915828228566</c:v>
                </c:pt>
                <c:pt idx="647">
                  <c:v>657.93453913305132</c:v>
                </c:pt>
                <c:pt idx="648">
                  <c:v>647.96738075995484</c:v>
                </c:pt>
                <c:pt idx="649">
                  <c:v>637.94819740949993</c:v>
                </c:pt>
                <c:pt idx="650">
                  <c:v>627.87750238503156</c:v>
                </c:pt>
                <c:pt idx="651">
                  <c:v>617.75580798365002</c:v>
                </c:pt>
                <c:pt idx="652">
                  <c:v>607.58362543418434</c:v>
                </c:pt>
                <c:pt idx="653">
                  <c:v>597.36146483622963</c:v>
                </c:pt>
                <c:pt idx="654">
                  <c:v>587.08983510025371</c:v>
                </c:pt>
                <c:pt idx="655">
                  <c:v>576.76924388877603</c:v>
                </c:pt>
                <c:pt idx="656">
                  <c:v>566.40019755862329</c:v>
                </c:pt>
                <c:pt idx="657">
                  <c:v>555.9832011042638</c:v>
                </c:pt>
                <c:pt idx="658">
                  <c:v>545.51875810222327</c:v>
                </c:pt>
                <c:pt idx="659">
                  <c:v>535.00737065658348</c:v>
                </c:pt>
                <c:pt idx="660">
                  <c:v>524.4495393455652</c:v>
                </c:pt>
                <c:pt idx="661">
                  <c:v>513.8457631691964</c:v>
                </c:pt>
                <c:pt idx="662">
                  <c:v>503.19653949806508</c:v>
                </c:pt>
                <c:pt idx="663">
                  <c:v>492.5023640231571</c:v>
                </c:pt>
                <c:pt idx="664">
                  <c:v>481.76373070677806</c:v>
                </c:pt>
                <c:pt idx="665">
                  <c:v>470.98113173455755</c:v>
                </c:pt>
                <c:pt idx="666">
                  <c:v>460.15505746853455</c:v>
                </c:pt>
                <c:pt idx="667">
                  <c:v>449.28599640132143</c:v>
                </c:pt>
                <c:pt idx="668">
                  <c:v>438.37443511134393</c:v>
                </c:pt>
                <c:pt idx="669">
                  <c:v>427.42085821915396</c:v>
                </c:pt>
                <c:pt idx="670">
                  <c:v>416.42574834481184</c:v>
                </c:pt>
                <c:pt idx="671">
                  <c:v>405.38958606633423</c:v>
                </c:pt>
                <c:pt idx="672">
                  <c:v>394.31284987920259</c:v>
                </c:pt>
                <c:pt idx="673">
                  <c:v>383.19601615692869</c:v>
                </c:pt>
                <c:pt idx="674">
                  <c:v>372.03955911267076</c:v>
                </c:pt>
                <c:pt idx="675">
                  <c:v>360.84395076189588</c:v>
                </c:pt>
                <c:pt idx="676">
                  <c:v>349.60966088608228</c:v>
                </c:pt>
                <c:pt idx="677">
                  <c:v>338.33715699745517</c:v>
                </c:pt>
                <c:pt idx="678">
                  <c:v>327.02690430475013</c:v>
                </c:pt>
                <c:pt idx="679">
                  <c:v>315.67936567999692</c:v>
                </c:pt>
                <c:pt idx="680">
                  <c:v>304.29500162631649</c:v>
                </c:pt>
                <c:pt idx="681">
                  <c:v>292.874270246724</c:v>
                </c:pt>
                <c:pt idx="682">
                  <c:v>281.41762721392996</c:v>
                </c:pt>
                <c:pt idx="683">
                  <c:v>269.92552574113148</c:v>
                </c:pt>
                <c:pt idx="684">
                  <c:v>258.39841655378552</c:v>
                </c:pt>
                <c:pt idx="685">
                  <c:v>246.83674786235528</c:v>
                </c:pt>
                <c:pt idx="686">
                  <c:v>235.24096533602142</c:v>
                </c:pt>
                <c:pt idx="687">
                  <c:v>223.61151207734858</c:v>
                </c:pt>
                <c:pt idx="688">
                  <c:v>211.94882859789848</c:v>
                </c:pt>
                <c:pt idx="689">
                  <c:v>200.25335279477969</c:v>
                </c:pt>
                <c:pt idx="690">
                  <c:v>188.52551992812465</c:v>
                </c:pt>
                <c:pt idx="691">
                  <c:v>176.76576259948428</c:v>
                </c:pt>
                <c:pt idx="692">
                  <c:v>164.97451073112953</c:v>
                </c:pt>
                <c:pt idx="693">
                  <c:v>153.15219154625044</c:v>
                </c:pt>
                <c:pt idx="694">
                  <c:v>141.29922955004173</c:v>
                </c:pt>
                <c:pt idx="695">
                  <c:v>129.41604651166477</c:v>
                </c:pt>
                <c:pt idx="696">
                  <c:v>117.50306144707488</c:v>
                </c:pt>
                <c:pt idx="697">
                  <c:v>105.56069060270363</c:v>
                </c:pt>
                <c:pt idx="698">
                  <c:v>93.589347439984792</c:v>
                </c:pt>
                <c:pt idx="699">
                  <c:v>81.589442620713129</c:v>
                </c:pt>
                <c:pt idx="700">
                  <c:v>69.561383993224666</c:v>
                </c:pt>
                <c:pt idx="701">
                  <c:v>57.50557657938743</c:v>
                </c:pt>
                <c:pt idx="702">
                  <c:v>45.422422562391013</c:v>
                </c:pt>
                <c:pt idx="703">
                  <c:v>33.312321275323747</c:v>
                </c:pt>
                <c:pt idx="704">
                  <c:v>21.175669190525852</c:v>
                </c:pt>
                <c:pt idx="705">
                  <c:v>9.012859909707009</c:v>
                </c:pt>
                <c:pt idx="706">
                  <c:v>-3.1757158451833067</c:v>
                </c:pt>
                <c:pt idx="707">
                  <c:v>-3.1879172194479861</c:v>
                </c:pt>
                <c:pt idx="708">
                  <c:v>-3.2001186188979203</c:v>
                </c:pt>
                <c:pt idx="709">
                  <c:v>-3.2123200435327268</c:v>
                </c:pt>
                <c:pt idx="710">
                  <c:v>-3.2245214933520234</c:v>
                </c:pt>
                <c:pt idx="711">
                  <c:v>-3.2367229683554268</c:v>
                </c:pt>
                <c:pt idx="712">
                  <c:v>-3.2489244685425547</c:v>
                </c:pt>
                <c:pt idx="713">
                  <c:v>-3.2611259939130246</c:v>
                </c:pt>
                <c:pt idx="714">
                  <c:v>-3.2733275444664538</c:v>
                </c:pt>
                <c:pt idx="715">
                  <c:v>-3.2855291202024595</c:v>
                </c:pt>
                <c:pt idx="716">
                  <c:v>-3.2977307211206588</c:v>
                </c:pt>
                <c:pt idx="717">
                  <c:v>-3.3099323472206694</c:v>
                </c:pt>
                <c:pt idx="718">
                  <c:v>-3.322133998502109</c:v>
                </c:pt>
                <c:pt idx="719">
                  <c:v>-3.3343356749645943</c:v>
                </c:pt>
                <c:pt idx="720">
                  <c:v>-3.3465373766077429</c:v>
                </c:pt>
                <c:pt idx="721">
                  <c:v>-3.3587391034311724</c:v>
                </c:pt>
                <c:pt idx="722">
                  <c:v>-3.3709408554345002</c:v>
                </c:pt>
                <c:pt idx="723">
                  <c:v>-3.3831426326173433</c:v>
                </c:pt>
                <c:pt idx="724">
                  <c:v>-3.3953444349793194</c:v>
                </c:pt>
                <c:pt idx="725">
                  <c:v>-3.4075462625200457</c:v>
                </c:pt>
                <c:pt idx="726">
                  <c:v>-3.4197481152391398</c:v>
                </c:pt>
                <c:pt idx="727">
                  <c:v>-3.431949993136219</c:v>
                </c:pt>
                <c:pt idx="728">
                  <c:v>-3.4441518962109008</c:v>
                </c:pt>
                <c:pt idx="729">
                  <c:v>-3.4563538244628025</c:v>
                </c:pt>
                <c:pt idx="730">
                  <c:v>-3.4685557778915412</c:v>
                </c:pt>
                <c:pt idx="731">
                  <c:v>-3.4807577564967347</c:v>
                </c:pt>
                <c:pt idx="732">
                  <c:v>-3.492959760278</c:v>
                </c:pt>
                <c:pt idx="733">
                  <c:v>-3.5051617892349549</c:v>
                </c:pt>
                <c:pt idx="734">
                  <c:v>-3.517363843367217</c:v>
                </c:pt>
                <c:pt idx="735">
                  <c:v>-3.5295659226744034</c:v>
                </c:pt>
                <c:pt idx="736">
                  <c:v>-3.5417680271561314</c:v>
                </c:pt>
                <c:pt idx="737">
                  <c:v>-3.5539701568120186</c:v>
                </c:pt>
                <c:pt idx="738">
                  <c:v>-3.5661723116416826</c:v>
                </c:pt>
                <c:pt idx="739">
                  <c:v>-3.5783744916447406</c:v>
                </c:pt>
                <c:pt idx="740">
                  <c:v>-3.5905766968208099</c:v>
                </c:pt>
                <c:pt idx="741">
                  <c:v>-3.6027789271695081</c:v>
                </c:pt>
                <c:pt idx="742">
                  <c:v>-3.6149811826904528</c:v>
                </c:pt>
                <c:pt idx="743">
                  <c:v>-3.6271834633832611</c:v>
                </c:pt>
                <c:pt idx="744">
                  <c:v>-3.6393857692475509</c:v>
                </c:pt>
                <c:pt idx="745">
                  <c:v>-3.6515881002829391</c:v>
                </c:pt>
                <c:pt idx="746">
                  <c:v>-3.6637904564890436</c:v>
                </c:pt>
                <c:pt idx="747">
                  <c:v>-3.6759928378654814</c:v>
                </c:pt>
                <c:pt idx="748">
                  <c:v>-3.6881952444118702</c:v>
                </c:pt>
                <c:pt idx="749">
                  <c:v>-3.7003976761278277</c:v>
                </c:pt>
                <c:pt idx="750">
                  <c:v>-3.712600133012971</c:v>
                </c:pt>
                <c:pt idx="751">
                  <c:v>-3.7248026150669178</c:v>
                </c:pt>
                <c:pt idx="752">
                  <c:v>-3.7370051222892853</c:v>
                </c:pt>
                <c:pt idx="753">
                  <c:v>-3.7492076546796911</c:v>
                </c:pt>
                <c:pt idx="754">
                  <c:v>-3.7614102122377528</c:v>
                </c:pt>
                <c:pt idx="755">
                  <c:v>-3.7736127949630878</c:v>
                </c:pt>
                <c:pt idx="756">
                  <c:v>-3.7858154028553135</c:v>
                </c:pt>
                <c:pt idx="757">
                  <c:v>-3.7980180359140476</c:v>
                </c:pt>
                <c:pt idx="758">
                  <c:v>-3.8102206941389074</c:v>
                </c:pt>
                <c:pt idx="759">
                  <c:v>-3.8224233775295104</c:v>
                </c:pt>
                <c:pt idx="760">
                  <c:v>-3.8346260860854744</c:v>
                </c:pt>
                <c:pt idx="761">
                  <c:v>-3.8468288198064164</c:v>
                </c:pt>
                <c:pt idx="762">
                  <c:v>-3.8590315786919542</c:v>
                </c:pt>
                <c:pt idx="763">
                  <c:v>-3.871234362741705</c:v>
                </c:pt>
                <c:pt idx="764">
                  <c:v>-3.8834371719552863</c:v>
                </c:pt>
                <c:pt idx="765">
                  <c:v>-3.8956400063323158</c:v>
                </c:pt>
                <c:pt idx="766">
                  <c:v>-3.9078428658724111</c:v>
                </c:pt>
                <c:pt idx="767">
                  <c:v>-3.9200457505751896</c:v>
                </c:pt>
                <c:pt idx="768">
                  <c:v>-3.9322486604402687</c:v>
                </c:pt>
                <c:pt idx="769">
                  <c:v>-3.9444515954672661</c:v>
                </c:pt>
                <c:pt idx="770">
                  <c:v>-3.9566545556557995</c:v>
                </c:pt>
                <c:pt idx="771">
                  <c:v>-3.968857541005486</c:v>
                </c:pt>
                <c:pt idx="772">
                  <c:v>-3.9810605515159434</c:v>
                </c:pt>
                <c:pt idx="773">
                  <c:v>-3.9932635871867892</c:v>
                </c:pt>
                <c:pt idx="774">
                  <c:v>-4.0054666480176406</c:v>
                </c:pt>
                <c:pt idx="775">
                  <c:v>-4.0176697340081153</c:v>
                </c:pt>
                <c:pt idx="776">
                  <c:v>-4.029872845157831</c:v>
                </c:pt>
                <c:pt idx="777">
                  <c:v>-4.0420759814664056</c:v>
                </c:pt>
                <c:pt idx="778">
                  <c:v>-4.0542791429334555</c:v>
                </c:pt>
                <c:pt idx="779">
                  <c:v>-4.0664823295585997</c:v>
                </c:pt>
                <c:pt idx="780">
                  <c:v>-4.0786855413414544</c:v>
                </c:pt>
                <c:pt idx="781">
                  <c:v>-4.0908887782816379</c:v>
                </c:pt>
                <c:pt idx="782">
                  <c:v>-4.1030920403787672</c:v>
                </c:pt>
                <c:pt idx="783">
                  <c:v>-4.1152953276324604</c:v>
                </c:pt>
                <c:pt idx="784">
                  <c:v>-4.1274986400423348</c:v>
                </c:pt>
                <c:pt idx="785">
                  <c:v>-4.1397019776080084</c:v>
                </c:pt>
                <c:pt idx="786">
                  <c:v>-4.1519053403290984</c:v>
                </c:pt>
                <c:pt idx="787">
                  <c:v>-4.164108728205222</c:v>
                </c:pt>
                <c:pt idx="788">
                  <c:v>-4.1763121412359974</c:v>
                </c:pt>
                <c:pt idx="789">
                  <c:v>-4.1885155794210425</c:v>
                </c:pt>
                <c:pt idx="790">
                  <c:v>-4.2007190427599737</c:v>
                </c:pt>
                <c:pt idx="791">
                  <c:v>-4.212922531252409</c:v>
                </c:pt>
                <c:pt idx="792">
                  <c:v>-4.2251260448979666</c:v>
                </c:pt>
                <c:pt idx="793">
                  <c:v>-4.2373295836962637</c:v>
                </c:pt>
                <c:pt idx="794">
                  <c:v>-4.2495331476469174</c:v>
                </c:pt>
                <c:pt idx="795">
                  <c:v>-4.2617367367495458</c:v>
                </c:pt>
                <c:pt idx="796">
                  <c:v>-4.273940351003767</c:v>
                </c:pt>
                <c:pt idx="797">
                  <c:v>-4.2861439904091974</c:v>
                </c:pt>
                <c:pt idx="798">
                  <c:v>-4.2983476549654558</c:v>
                </c:pt>
                <c:pt idx="799">
                  <c:v>-4.3105513446721586</c:v>
                </c:pt>
                <c:pt idx="800">
                  <c:v>-4.3227550595289248</c:v>
                </c:pt>
                <c:pt idx="801">
                  <c:v>-4.3349587995353707</c:v>
                </c:pt>
                <c:pt idx="802">
                  <c:v>-4.3471625646911143</c:v>
                </c:pt>
                <c:pt idx="803">
                  <c:v>-4.3593663549957737</c:v>
                </c:pt>
                <c:pt idx="804">
                  <c:v>-4.3715701704489662</c:v>
                </c:pt>
                <c:pt idx="805">
                  <c:v>-4.3837740110503089</c:v>
                </c:pt>
                <c:pt idx="806">
                  <c:v>-4.39597787679942</c:v>
                </c:pt>
                <c:pt idx="807">
                  <c:v>-4.4081817676959174</c:v>
                </c:pt>
                <c:pt idx="808">
                  <c:v>-4.4203856837394184</c:v>
                </c:pt>
                <c:pt idx="809">
                  <c:v>-4.4325896249295402</c:v>
                </c:pt>
                <c:pt idx="810">
                  <c:v>-4.4447935912659009</c:v>
                </c:pt>
                <c:pt idx="811">
                  <c:v>-4.4569975827481185</c:v>
                </c:pt>
                <c:pt idx="812">
                  <c:v>-4.4692015993758094</c:v>
                </c:pt>
                <c:pt idx="813">
                  <c:v>-4.4814056411485925</c:v>
                </c:pt>
                <c:pt idx="814">
                  <c:v>-4.4936097080660851</c:v>
                </c:pt>
                <c:pt idx="815">
                  <c:v>-4.5058138001279042</c:v>
                </c:pt>
                <c:pt idx="816">
                  <c:v>-4.5180179173336681</c:v>
                </c:pt>
                <c:pt idx="817">
                  <c:v>-4.5302220596829947</c:v>
                </c:pt>
                <c:pt idx="818">
                  <c:v>-4.5424262271755014</c:v>
                </c:pt>
                <c:pt idx="819">
                  <c:v>-4.5546304198108052</c:v>
                </c:pt>
                <c:pt idx="820">
                  <c:v>-4.5668346375885243</c:v>
                </c:pt>
                <c:pt idx="821">
                  <c:v>-4.5790388805082767</c:v>
                </c:pt>
                <c:pt idx="822">
                  <c:v>-4.5912431485696796</c:v>
                </c:pt>
                <c:pt idx="823">
                  <c:v>-4.6034474417723512</c:v>
                </c:pt>
                <c:pt idx="824">
                  <c:v>-4.6156517601159086</c:v>
                </c:pt>
                <c:pt idx="825">
                  <c:v>-4.627856103599969</c:v>
                </c:pt>
                <c:pt idx="826">
                  <c:v>-4.6400604722241514</c:v>
                </c:pt>
                <c:pt idx="827">
                  <c:v>-4.652264865988073</c:v>
                </c:pt>
                <c:pt idx="828">
                  <c:v>-4.6644692848913509</c:v>
                </c:pt>
                <c:pt idx="829">
                  <c:v>-4.6766737289336033</c:v>
                </c:pt>
                <c:pt idx="830">
                  <c:v>-4.6888781981144474</c:v>
                </c:pt>
                <c:pt idx="831">
                  <c:v>-4.7010826924335012</c:v>
                </c:pt>
                <c:pt idx="832">
                  <c:v>-4.7132872118903828</c:v>
                </c:pt>
                <c:pt idx="833">
                  <c:v>-4.7254917564847094</c:v>
                </c:pt>
                <c:pt idx="834">
                  <c:v>-4.7376963262160992</c:v>
                </c:pt>
                <c:pt idx="835">
                  <c:v>-4.7499009210841692</c:v>
                </c:pt>
                <c:pt idx="836">
                  <c:v>-4.7621055410885376</c:v>
                </c:pt>
                <c:pt idx="837">
                  <c:v>-4.7743101862288215</c:v>
                </c:pt>
                <c:pt idx="838">
                  <c:v>-4.7865148565046391</c:v>
                </c:pt>
                <c:pt idx="839">
                  <c:v>-4.7987195519156085</c:v>
                </c:pt>
                <c:pt idx="840">
                  <c:v>-4.8109242724613468</c:v>
                </c:pt>
                <c:pt idx="841">
                  <c:v>-4.8231290181414721</c:v>
                </c:pt>
                <c:pt idx="842">
                  <c:v>-4.8353337889556025</c:v>
                </c:pt>
                <c:pt idx="843">
                  <c:v>-4.8475385849033552</c:v>
                </c:pt>
                <c:pt idx="844">
                  <c:v>-4.8597434059843474</c:v>
                </c:pt>
                <c:pt idx="845">
                  <c:v>-4.8719482521981972</c:v>
                </c:pt>
                <c:pt idx="846">
                  <c:v>-4.8841531235445226</c:v>
                </c:pt>
                <c:pt idx="847">
                  <c:v>-4.8963580200229417</c:v>
                </c:pt>
                <c:pt idx="848">
                  <c:v>-4.9085629416330718</c:v>
                </c:pt>
                <c:pt idx="849">
                  <c:v>-4.9207678883745301</c:v>
                </c:pt>
                <c:pt idx="850">
                  <c:v>-4.9329728602469354</c:v>
                </c:pt>
                <c:pt idx="851">
                  <c:v>-4.945177857249905</c:v>
                </c:pt>
                <c:pt idx="852">
                  <c:v>-4.9573828793830561</c:v>
                </c:pt>
                <c:pt idx="853">
                  <c:v>-4.9695879266460068</c:v>
                </c:pt>
                <c:pt idx="854">
                  <c:v>-4.9817929990383751</c:v>
                </c:pt>
                <c:pt idx="855">
                  <c:v>-4.9939980965597792</c:v>
                </c:pt>
                <c:pt idx="856">
                  <c:v>-5.0062032192098362</c:v>
                </c:pt>
                <c:pt idx="857">
                  <c:v>-5.0184083669881634</c:v>
                </c:pt>
                <c:pt idx="858">
                  <c:v>-5.0306135398943796</c:v>
                </c:pt>
                <c:pt idx="859">
                  <c:v>-5.0428187379281022</c:v>
                </c:pt>
                <c:pt idx="860">
                  <c:v>-5.0550239610889482</c:v>
                </c:pt>
                <c:pt idx="861">
                  <c:v>-5.0672292093765368</c:v>
                </c:pt>
                <c:pt idx="862">
                  <c:v>-5.0794344827904849</c:v>
                </c:pt>
                <c:pt idx="863">
                  <c:v>-5.0916397813304108</c:v>
                </c:pt>
                <c:pt idx="864">
                  <c:v>-5.1038451049959317</c:v>
                </c:pt>
                <c:pt idx="865">
                  <c:v>-5.1160504537866656</c:v>
                </c:pt>
                <c:pt idx="866">
                  <c:v>-5.1282558277022305</c:v>
                </c:pt>
                <c:pt idx="867">
                  <c:v>-5.1404612267422438</c:v>
                </c:pt>
                <c:pt idx="868">
                  <c:v>-5.1526666509063235</c:v>
                </c:pt>
                <c:pt idx="869">
                  <c:v>-5.1648721001940876</c:v>
                </c:pt>
                <c:pt idx="870">
                  <c:v>-5.1770775746051534</c:v>
                </c:pt>
                <c:pt idx="871">
                  <c:v>-5.1892830741391389</c:v>
                </c:pt>
                <c:pt idx="872">
                  <c:v>-5.2014885987956623</c:v>
                </c:pt>
                <c:pt idx="873">
                  <c:v>-5.2136941485743407</c:v>
                </c:pt>
                <c:pt idx="874">
                  <c:v>-5.225899723474793</c:v>
                </c:pt>
                <c:pt idx="875">
                  <c:v>-5.2381053234966366</c:v>
                </c:pt>
                <c:pt idx="876">
                  <c:v>-5.2503109486394886</c:v>
                </c:pt>
                <c:pt idx="877">
                  <c:v>-5.262516598902967</c:v>
                </c:pt>
                <c:pt idx="878">
                  <c:v>-5.2747222742866899</c:v>
                </c:pt>
                <c:pt idx="879">
                  <c:v>-5.2869279747902755</c:v>
                </c:pt>
                <c:pt idx="880">
                  <c:v>-5.2991337004133419</c:v>
                </c:pt>
                <c:pt idx="881">
                  <c:v>-5.3113394511555061</c:v>
                </c:pt>
                <c:pt idx="882">
                  <c:v>-5.3235452270163863</c:v>
                </c:pt>
                <c:pt idx="883">
                  <c:v>-5.3357510279955997</c:v>
                </c:pt>
                <c:pt idx="884">
                  <c:v>-5.3479568540927653</c:v>
                </c:pt>
                <c:pt idx="885">
                  <c:v>-5.3601627053075003</c:v>
                </c:pt>
                <c:pt idx="886">
                  <c:v>-5.3723685816394227</c:v>
                </c:pt>
                <c:pt idx="887">
                  <c:v>-5.3845744830881497</c:v>
                </c:pt>
                <c:pt idx="888">
                  <c:v>-5.3967804096533003</c:v>
                </c:pt>
                <c:pt idx="889">
                  <c:v>-5.4089863613344917</c:v>
                </c:pt>
                <c:pt idx="890">
                  <c:v>-5.4211923381313412</c:v>
                </c:pt>
                <c:pt idx="891">
                  <c:v>-5.4333983400434676</c:v>
                </c:pt>
                <c:pt idx="892">
                  <c:v>-5.4456043670704881</c:v>
                </c:pt>
                <c:pt idx="893">
                  <c:v>-5.4578104192120218</c:v>
                </c:pt>
                <c:pt idx="894">
                  <c:v>-5.470016496467685</c:v>
                </c:pt>
                <c:pt idx="895">
                  <c:v>-5.4822225988370965</c:v>
                </c:pt>
                <c:pt idx="896">
                  <c:v>-5.4944287263198737</c:v>
                </c:pt>
                <c:pt idx="897">
                  <c:v>-5.5066348789156354</c:v>
                </c:pt>
                <c:pt idx="898">
                  <c:v>-5.5188410566239989</c:v>
                </c:pt>
                <c:pt idx="899">
                  <c:v>-5.5310472594445814</c:v>
                </c:pt>
                <c:pt idx="900">
                  <c:v>-5.5432534873770019</c:v>
                </c:pt>
                <c:pt idx="901">
                  <c:v>-5.5554597404208774</c:v>
                </c:pt>
                <c:pt idx="902">
                  <c:v>-5.5676660185758262</c:v>
                </c:pt>
                <c:pt idx="903">
                  <c:v>-5.5798723218414663</c:v>
                </c:pt>
                <c:pt idx="904">
                  <c:v>-5.5920786502174158</c:v>
                </c:pt>
                <c:pt idx="905">
                  <c:v>-5.6042850037032919</c:v>
                </c:pt>
                <c:pt idx="906">
                  <c:v>-5.6164913822987126</c:v>
                </c:pt>
                <c:pt idx="907">
                  <c:v>-5.628697786003297</c:v>
                </c:pt>
                <c:pt idx="908">
                  <c:v>-5.6409042148166613</c:v>
                </c:pt>
                <c:pt idx="909">
                  <c:v>-5.6531106687384245</c:v>
                </c:pt>
                <c:pt idx="910">
                  <c:v>-5.6653171477682047</c:v>
                </c:pt>
                <c:pt idx="911">
                  <c:v>-5.6775236519056191</c:v>
                </c:pt>
                <c:pt idx="912">
                  <c:v>-5.6897301811502858</c:v>
                </c:pt>
                <c:pt idx="913">
                  <c:v>-5.7019367355018229</c:v>
                </c:pt>
                <c:pt idx="914">
                  <c:v>-5.7141433149598484</c:v>
                </c:pt>
                <c:pt idx="915">
                  <c:v>-5.7263499195239804</c:v>
                </c:pt>
                <c:pt idx="916">
                  <c:v>-5.7385565491938362</c:v>
                </c:pt>
                <c:pt idx="917">
                  <c:v>-5.7507632039690346</c:v>
                </c:pt>
                <c:pt idx="918">
                  <c:v>-5.762969883849193</c:v>
                </c:pt>
                <c:pt idx="919">
                  <c:v>-5.7751765888339293</c:v>
                </c:pt>
                <c:pt idx="920">
                  <c:v>-5.7873833189228616</c:v>
                </c:pt>
                <c:pt idx="921">
                  <c:v>-5.7995900741156072</c:v>
                </c:pt>
                <c:pt idx="922">
                  <c:v>-5.8117968544117851</c:v>
                </c:pt>
                <c:pt idx="923">
                  <c:v>-5.8240036598110123</c:v>
                </c:pt>
                <c:pt idx="924">
                  <c:v>-5.836210490312908</c:v>
                </c:pt>
                <c:pt idx="925">
                  <c:v>-5.8484173459170892</c:v>
                </c:pt>
                <c:pt idx="926">
                  <c:v>-5.8606242266231741</c:v>
                </c:pt>
                <c:pt idx="927">
                  <c:v>-5.8728311324307807</c:v>
                </c:pt>
                <c:pt idx="928">
                  <c:v>-5.8850380633395263</c:v>
                </c:pt>
                <c:pt idx="929">
                  <c:v>-5.8972450193490298</c:v>
                </c:pt>
                <c:pt idx="930">
                  <c:v>-5.9094520004589093</c:v>
                </c:pt>
                <c:pt idx="931">
                  <c:v>-5.921659006668782</c:v>
                </c:pt>
                <c:pt idx="932">
                  <c:v>-5.933866037978266</c:v>
                </c:pt>
                <c:pt idx="933">
                  <c:v>-5.9460730943869802</c:v>
                </c:pt>
                <c:pt idx="934">
                  <c:v>-5.9582801758945418</c:v>
                </c:pt>
                <c:pt idx="935">
                  <c:v>-5.970487282500569</c:v>
                </c:pt>
                <c:pt idx="936">
                  <c:v>-5.9826944142046798</c:v>
                </c:pt>
                <c:pt idx="937">
                  <c:v>-5.9949015710064915</c:v>
                </c:pt>
                <c:pt idx="938">
                  <c:v>-6.0071087529056229</c:v>
                </c:pt>
                <c:pt idx="939">
                  <c:v>-6.0193159599016921</c:v>
                </c:pt>
                <c:pt idx="940">
                  <c:v>-6.0315231919943164</c:v>
                </c:pt>
                <c:pt idx="941">
                  <c:v>-6.0437304491831148</c:v>
                </c:pt>
                <c:pt idx="942">
                  <c:v>-6.0559377314677043</c:v>
                </c:pt>
                <c:pt idx="943">
                  <c:v>-6.0681450388477032</c:v>
                </c:pt>
                <c:pt idx="944">
                  <c:v>-6.0803523713227294</c:v>
                </c:pt>
                <c:pt idx="945">
                  <c:v>-6.0925597288924012</c:v>
                </c:pt>
                <c:pt idx="946">
                  <c:v>-6.1047671115563373</c:v>
                </c:pt>
                <c:pt idx="947">
                  <c:v>-6.1169745193141551</c:v>
                </c:pt>
                <c:pt idx="948">
                  <c:v>-6.1291819521654718</c:v>
                </c:pt>
                <c:pt idx="949">
                  <c:v>-6.1413894101099062</c:v>
                </c:pt>
                <c:pt idx="950">
                  <c:v>-6.1535968931470766</c:v>
                </c:pt>
                <c:pt idx="951">
                  <c:v>-6.1658044012766009</c:v>
                </c:pt>
                <c:pt idx="952">
                  <c:v>-6.1780119344980973</c:v>
                </c:pt>
                <c:pt idx="953">
                  <c:v>-6.1902194928111829</c:v>
                </c:pt>
                <c:pt idx="954">
                  <c:v>-6.2024270762154767</c:v>
                </c:pt>
                <c:pt idx="955">
                  <c:v>-6.2146346847105969</c:v>
                </c:pt>
                <c:pt idx="956">
                  <c:v>-6.2268423182961605</c:v>
                </c:pt>
                <c:pt idx="957">
                  <c:v>-6.2390499769717866</c:v>
                </c:pt>
                <c:pt idx="958">
                  <c:v>-6.2512576607370924</c:v>
                </c:pt>
                <c:pt idx="959">
                  <c:v>-6.2634653695916969</c:v>
                </c:pt>
                <c:pt idx="960">
                  <c:v>-6.2756731035352171</c:v>
                </c:pt>
                <c:pt idx="961">
                  <c:v>-6.2878808625672722</c:v>
                </c:pt>
                <c:pt idx="962">
                  <c:v>-6.3000886466874793</c:v>
                </c:pt>
                <c:pt idx="963">
                  <c:v>-6.3122964558954564</c:v>
                </c:pt>
                <c:pt idx="964">
                  <c:v>-6.3245042901908226</c:v>
                </c:pt>
                <c:pt idx="965">
                  <c:v>-6.3367121495731951</c:v>
                </c:pt>
                <c:pt idx="966">
                  <c:v>-6.3489200340421927</c:v>
                </c:pt>
                <c:pt idx="967">
                  <c:v>-6.3611279435974328</c:v>
                </c:pt>
                <c:pt idx="968">
                  <c:v>-6.3733358782385334</c:v>
                </c:pt>
                <c:pt idx="969">
                  <c:v>-6.3855438379651135</c:v>
                </c:pt>
                <c:pt idx="970">
                  <c:v>-6.3977518227767902</c:v>
                </c:pt>
                <c:pt idx="971">
                  <c:v>-6.4099598326731826</c:v>
                </c:pt>
                <c:pt idx="972">
                  <c:v>-6.4221678676539078</c:v>
                </c:pt>
                <c:pt idx="973">
                  <c:v>-6.4343759277185839</c:v>
                </c:pt>
                <c:pt idx="974">
                  <c:v>-6.4465840128668299</c:v>
                </c:pt>
                <c:pt idx="975">
                  <c:v>-6.458792123098263</c:v>
                </c:pt>
                <c:pt idx="976">
                  <c:v>-6.4710002584125021</c:v>
                </c:pt>
                <c:pt idx="977">
                  <c:v>-6.4832084188091654</c:v>
                </c:pt>
                <c:pt idx="978">
                  <c:v>-6.49541660428787</c:v>
                </c:pt>
                <c:pt idx="979">
                  <c:v>-6.507624814848235</c:v>
                </c:pt>
                <c:pt idx="980">
                  <c:v>-6.5198330504898774</c:v>
                </c:pt>
                <c:pt idx="981">
                  <c:v>-6.5320413112124163</c:v>
                </c:pt>
                <c:pt idx="982">
                  <c:v>-6.5442495970154697</c:v>
                </c:pt>
                <c:pt idx="983">
                  <c:v>-6.5564579078986558</c:v>
                </c:pt>
                <c:pt idx="984">
                  <c:v>-6.5686662438615926</c:v>
                </c:pt>
                <c:pt idx="985">
                  <c:v>-6.5808746049038982</c:v>
                </c:pt>
                <c:pt idx="986">
                  <c:v>-6.5930829910251907</c:v>
                </c:pt>
                <c:pt idx="987">
                  <c:v>-6.6052914022250881</c:v>
                </c:pt>
                <c:pt idx="988">
                  <c:v>-6.6174998385032087</c:v>
                </c:pt>
                <c:pt idx="989">
                  <c:v>-6.6297082998591703</c:v>
                </c:pt>
                <c:pt idx="990">
                  <c:v>-6.6419167862925912</c:v>
                </c:pt>
                <c:pt idx="991">
                  <c:v>-6.6541252978030903</c:v>
                </c:pt>
                <c:pt idx="992">
                  <c:v>-6.6663338343902847</c:v>
                </c:pt>
                <c:pt idx="993">
                  <c:v>-6.6785423960537935</c:v>
                </c:pt>
                <c:pt idx="994">
                  <c:v>-6.6907509827932339</c:v>
                </c:pt>
                <c:pt idx="995">
                  <c:v>-6.7029595946082248</c:v>
                </c:pt>
                <c:pt idx="996">
                  <c:v>-6.7151682314983843</c:v>
                </c:pt>
                <c:pt idx="997">
                  <c:v>-6.7273768934633305</c:v>
                </c:pt>
                <c:pt idx="998">
                  <c:v>-6.7395855805026814</c:v>
                </c:pt>
                <c:pt idx="999">
                  <c:v>-6.7517942926160552</c:v>
                </c:pt>
                <c:pt idx="1000">
                  <c:v>-6.76400302980307</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Abaco!$K$43:$K$51</c:f>
              <c:numCache>
                <c:formatCode>General" m/s"</c:formatCode>
                <c:ptCount val="9"/>
                <c:pt idx="0">
                  <c:v>740.86493375900318</c:v>
                </c:pt>
                <c:pt idx="1">
                  <c:v>519.44157865572834</c:v>
                </c:pt>
                <c:pt idx="2">
                  <c:v>352.54476658019706</c:v>
                </c:pt>
                <c:pt idx="3">
                  <c:v>256.81852448082566</c:v>
                </c:pt>
                <c:pt idx="4">
                  <c:v>197.55528333125784</c:v>
                </c:pt>
                <c:pt idx="5">
                  <c:v>157.81132800327876</c:v>
                </c:pt>
                <c:pt idx="6">
                  <c:v>129.4677506734628</c:v>
                </c:pt>
                <c:pt idx="7">
                  <c:v>108.29290822972834</c:v>
                </c:pt>
                <c:pt idx="8">
                  <c:v>91.897013098010973</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94 mm</c:v>
                </c:pt>
              </c:strCache>
            </c:strRef>
          </c:tx>
          <c:xVal>
            <c:numRef>
              <c:f>Abaco!$D$52:$D$60</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Abaco!$K$52:$K$60</c:f>
              <c:numCache>
                <c:formatCode>General" m/s"</c:formatCode>
                <c:ptCount val="9"/>
                <c:pt idx="0">
                  <c:v>435.48666514886202</c:v>
                </c:pt>
                <c:pt idx="1">
                  <c:v>387.91566014041115</c:v>
                </c:pt>
                <c:pt idx="2">
                  <c:v>304.32812741804241</c:v>
                </c:pt>
                <c:pt idx="3">
                  <c:v>236.37870184556274</c:v>
                </c:pt>
                <c:pt idx="4">
                  <c:v>187.6284179986562</c:v>
                </c:pt>
                <c:pt idx="5">
                  <c:v>152.47266444690055</c:v>
                </c:pt>
                <c:pt idx="6">
                  <c:v>126.37211689911015</c:v>
                </c:pt>
                <c:pt idx="7">
                  <c:v>106.39364743159726</c:v>
                </c:pt>
                <c:pt idx="8">
                  <c:v>90.680404554099425</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Abaco!$K$61:$K$69</c:f>
              <c:numCache>
                <c:formatCode>General" m/s"</c:formatCode>
                <c:ptCount val="9"/>
                <c:pt idx="0">
                  <c:v>290.53098377624042</c:v>
                </c:pt>
                <c:pt idx="1">
                  <c:v>279.46297456852182</c:v>
                </c:pt>
                <c:pt idx="2">
                  <c:v>246.73184752004295</c:v>
                </c:pt>
                <c:pt idx="3">
                  <c:v>207.04796245500202</c:v>
                </c:pt>
                <c:pt idx="4">
                  <c:v>171.94802936685264</c:v>
                </c:pt>
                <c:pt idx="5">
                  <c:v>143.56696595549533</c:v>
                </c:pt>
                <c:pt idx="6">
                  <c:v>121.03332543552534</c:v>
                </c:pt>
                <c:pt idx="7">
                  <c:v>103.04684598184983</c:v>
                </c:pt>
                <c:pt idx="8">
                  <c:v>88.505021698603088</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Abaco!$L$43:$L$51</c:f>
              <c:numCache>
                <c:formatCode>General" m"</c:formatCode>
                <c:ptCount val="9"/>
                <c:pt idx="0">
                  <c:v>3379.1781597853906</c:v>
                </c:pt>
                <c:pt idx="1">
                  <c:v>4191.5798956131166</c:v>
                </c:pt>
                <c:pt idx="2">
                  <c:v>3664.0439018085995</c:v>
                </c:pt>
                <c:pt idx="3">
                  <c:v>2766.4359878729497</c:v>
                </c:pt>
                <c:pt idx="4">
                  <c:v>1983.6441362489877</c:v>
                </c:pt>
                <c:pt idx="5">
                  <c:v>1419.0254898112089</c:v>
                </c:pt>
                <c:pt idx="6">
                  <c:v>1032.8899513046126</c:v>
                </c:pt>
                <c:pt idx="7">
                  <c:v>768.79867549567393</c:v>
                </c:pt>
                <c:pt idx="8">
                  <c:v>584.68224416449755</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94 mm</c:v>
                </c:pt>
              </c:strCache>
            </c:strRef>
          </c:tx>
          <c:xVal>
            <c:numRef>
              <c:f>Abaco!$D$52:$D$60</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Abaco!$L$52:$L$60</c:f>
              <c:numCache>
                <c:formatCode>General" m"</c:formatCode>
                <c:ptCount val="9"/>
                <c:pt idx="0">
                  <c:v>1785.1657636090247</c:v>
                </c:pt>
                <c:pt idx="1">
                  <c:v>2131.5586886428882</c:v>
                </c:pt>
                <c:pt idx="2">
                  <c:v>2092.2072611678982</c:v>
                </c:pt>
                <c:pt idx="3">
                  <c:v>1833.2939685119713</c:v>
                </c:pt>
                <c:pt idx="4">
                  <c:v>1497.8415285423121</c:v>
                </c:pt>
                <c:pt idx="5">
                  <c:v>1178.6114351713384</c:v>
                </c:pt>
                <c:pt idx="6">
                  <c:v>914.12873728816203</c:v>
                </c:pt>
                <c:pt idx="7">
                  <c:v>708.78165716195974</c:v>
                </c:pt>
                <c:pt idx="8">
                  <c:v>553.35613001807963</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Abaco!$L$61:$L$69</c:f>
              <c:numCache>
                <c:formatCode>General" m"</c:formatCode>
                <c:ptCount val="9"/>
                <c:pt idx="0">
                  <c:v>1141.0870136238368</c:v>
                </c:pt>
                <c:pt idx="1">
                  <c:v>1300.0905354277004</c:v>
                </c:pt>
                <c:pt idx="2">
                  <c:v>1316.2531097593144</c:v>
                </c:pt>
                <c:pt idx="3">
                  <c:v>1234.8352774646214</c:v>
                </c:pt>
                <c:pt idx="4">
                  <c:v>1093.7793278821875</c:v>
                </c:pt>
                <c:pt idx="5">
                  <c:v>929.33015219433446</c:v>
                </c:pt>
                <c:pt idx="6">
                  <c:v>768.29066693444634</c:v>
                </c:pt>
                <c:pt idx="7">
                  <c:v>625.47844735505214</c:v>
                </c:pt>
                <c:pt idx="8">
                  <c:v>505.96432565769783</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Abaco!$M$43:$M$51</c:f>
              <c:numCache>
                <c:formatCode>General" s"</c:formatCode>
                <c:ptCount val="9"/>
                <c:pt idx="0">
                  <c:v>15.620425339981127</c:v>
                </c:pt>
                <c:pt idx="1">
                  <c:v>24.202267802120385</c:v>
                </c:pt>
                <c:pt idx="2">
                  <c:v>25.678187220893463</c:v>
                </c:pt>
                <c:pt idx="3">
                  <c:v>23.948570371061336</c:v>
                </c:pt>
                <c:pt idx="4">
                  <c:v>21.198043767847391</c:v>
                </c:pt>
                <c:pt idx="5">
                  <c:v>18.50945210802783</c:v>
                </c:pt>
                <c:pt idx="6">
                  <c:v>16.213274989461016</c:v>
                </c:pt>
                <c:pt idx="7">
                  <c:v>14.329645855163497</c:v>
                </c:pt>
                <c:pt idx="8">
                  <c:v>12.793763130796297</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94 mm</c:v>
                </c:pt>
              </c:strCache>
            </c:strRef>
          </c:tx>
          <c:xVal>
            <c:numRef>
              <c:f>Abaco!$D$52:$D$60</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Abaco!$M$52:$M$60</c:f>
              <c:numCache>
                <c:formatCode>General" s"</c:formatCode>
                <c:ptCount val="9"/>
                <c:pt idx="0">
                  <c:v>10.530945106675343</c:v>
                </c:pt>
                <c:pt idx="1">
                  <c:v>16.070899695114104</c:v>
                </c:pt>
                <c:pt idx="2">
                  <c:v>18.264915520567204</c:v>
                </c:pt>
                <c:pt idx="3">
                  <c:v>18.618082215232427</c:v>
                </c:pt>
                <c:pt idx="4">
                  <c:v>17.846675859716271</c:v>
                </c:pt>
                <c:pt idx="5">
                  <c:v>16.528187658875442</c:v>
                </c:pt>
                <c:pt idx="6">
                  <c:v>15.059268442786756</c:v>
                </c:pt>
                <c:pt idx="7">
                  <c:v>13.650658842721143</c:v>
                </c:pt>
                <c:pt idx="8">
                  <c:v>12.385794145011538</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3.5532500000000002</c:v>
                </c:pt>
                <c:pt idx="2">
                  <c:v>5.4215</c:v>
                </c:pt>
                <c:pt idx="3">
                  <c:v>7.2897499999999997</c:v>
                </c:pt>
                <c:pt idx="4">
                  <c:v>9.1579999999999995</c:v>
                </c:pt>
                <c:pt idx="5">
                  <c:v>11.026250000000001</c:v>
                </c:pt>
                <c:pt idx="6">
                  <c:v>12.894500000000001</c:v>
                </c:pt>
                <c:pt idx="7">
                  <c:v>14.76275</c:v>
                </c:pt>
                <c:pt idx="8">
                  <c:v>16.631</c:v>
                </c:pt>
              </c:numCache>
            </c:numRef>
          </c:xVal>
          <c:yVal>
            <c:numRef>
              <c:f>Abaco!$M$61:$M$69</c:f>
              <c:numCache>
                <c:formatCode>General" s"</c:formatCode>
                <c:ptCount val="9"/>
                <c:pt idx="0">
                  <c:v>8.217533872801571</c:v>
                </c:pt>
                <c:pt idx="1">
                  <c:v>12.014488001241109</c:v>
                </c:pt>
                <c:pt idx="2">
                  <c:v>13.88399514612602</c:v>
                </c:pt>
                <c:pt idx="3">
                  <c:v>14.714906118998478</c:v>
                </c:pt>
                <c:pt idx="4">
                  <c:v>14.789622167672691</c:v>
                </c:pt>
                <c:pt idx="5">
                  <c:v>14.340562294944368</c:v>
                </c:pt>
                <c:pt idx="6">
                  <c:v>13.580518677333393</c:v>
                </c:pt>
                <c:pt idx="7">
                  <c:v>12.680560218994367</c:v>
                </c:pt>
                <c:pt idx="8">
                  <c:v>11.756241619322864</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473"/>
</file>

<file path=xl/ctrlProps/ctrlProp3.xml><?xml version="1.0" encoding="utf-8"?>
<formControlPr xmlns="http://schemas.microsoft.com/office/spreadsheetml/2009/9/main" objectType="Spin" dx="15" fmlaLink="$C$13" inc="50" max="30000" noThreeD="1" page="10" val="1297"/>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21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9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4"/>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302"/>
</file>

<file path=xl/ctrlProps/ctrlProp12.xml><?xml version="1.0" encoding="utf-8"?>
<formControlPr xmlns="http://schemas.microsoft.com/office/spreadsheetml/2009/9/main" objectType="Spin" dx="15" fmlaLink="$C$12" inc="100" max="30000" noThreeD="1" page="10" val="7473"/>
</file>

<file path=xl/ctrlProps/ctrlProp13.xml><?xml version="1.0" encoding="utf-8"?>
<formControlPr xmlns="http://schemas.microsoft.com/office/spreadsheetml/2009/9/main" objectType="Spin" dx="15" fmlaLink="$C$12" inc="100" max="30000" noThreeD="1" page="10" val="7473"/>
</file>

<file path=xl/ctrlProps/ctrlProp14.xml><?xml version="1.0" encoding="utf-8"?>
<formControlPr xmlns="http://schemas.microsoft.com/office/spreadsheetml/2009/9/main" objectType="Spin" dx="15" fmlaLink="Stabilito!C12" inc="100" max="30000" noThreeD="1" page="10" val="7473"/>
</file>

<file path=xl/ctrlProps/ctrlProp15.xml><?xml version="1.0" encoding="utf-8"?>
<formControlPr xmlns="http://schemas.microsoft.com/office/spreadsheetml/2009/9/main" objectType="Spin" dx="15" fmlaLink="$B$44" inc="50" max="30000" noThreeD="1" page="10" val="330"/>
</file>

<file path=xl/ctrlProps/ctrlProp16.xml><?xml version="1.0" encoding="utf-8"?>
<formControlPr xmlns="http://schemas.microsoft.com/office/spreadsheetml/2009/9/main" objectType="Spin" dx="15" fmlaLink="$B$46" inc="50" max="30000" noThreeD="1" page="10" val="32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473"/>
</file>

<file path=xl/ctrlProps/ctrlProp20.xml><?xml version="1.0" encoding="utf-8"?>
<formControlPr xmlns="http://schemas.microsoft.com/office/spreadsheetml/2009/9/main" objectType="Spin" dx="15" fmlaLink="Stabilito!C12" inc="100" max="30000" noThreeD="1" page="10" val="7473"/>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xi\Documents\scolaire\IPSA\AeroIpsa\SP-02\STABTRAJ\sp02_v3\Alpha_Beta\alpha_beta_actif.xlsx" TargetMode="External"/><Relationship Id="rId1" Type="http://schemas.openxmlformats.org/officeDocument/2006/relationships/externalLinkPath" Target="alpha_beta_acti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bilito"/>
      <sheetName val="Trajecto"/>
      <sheetName val="Courbes"/>
      <sheetName val="Propu"/>
      <sheetName val="Calculs"/>
      <sheetName val="Abaco"/>
      <sheetName val="Info"/>
      <sheetName val="Controle"/>
    </sheetNames>
    <definedNames>
      <definedName name="D_ref" refersTo="='Stabilito'!$C$15"/>
    </definedNames>
    <sheetDataSet>
      <sheetData sheetId="0">
        <row r="15">
          <cell r="C15">
            <v>93.732988802756239</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topLeftCell="C1" zoomScale="115" zoomScaleNormal="115" zoomScaleSheetLayoutView="100" workbookViewId="0">
      <selection activeCell="L25" sqref="L25"/>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571</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60</v>
      </c>
      <c r="N6" s="565"/>
      <c r="O6" s="550">
        <v>50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v>84</v>
      </c>
      <c r="N7" s="565"/>
      <c r="O7" s="550">
        <v>104</v>
      </c>
      <c r="P7" s="550"/>
      <c r="Q7" s="29"/>
    </row>
    <row r="8" spans="1:20" ht="12.75" customHeight="1" thickTop="1" x14ac:dyDescent="0.2">
      <c r="A8" s="25"/>
      <c r="B8" s="138" t="str">
        <f>IF(Lang="Français","Nom",IF(Lang="English","Name",""))</f>
        <v>Nom</v>
      </c>
      <c r="C8" s="594" t="s">
        <v>572</v>
      </c>
      <c r="D8" s="594"/>
      <c r="E8" s="90"/>
      <c r="K8" s="33"/>
      <c r="L8" s="139" t="str">
        <f>IF(Lang="Français","Diamètre     'D2'",IF(Lang="English","Diameter 'D2'",""))</f>
        <v>Diamètre     'D2'</v>
      </c>
      <c r="M8" s="564">
        <v>104</v>
      </c>
      <c r="N8" s="565"/>
      <c r="O8" s="550">
        <v>84</v>
      </c>
      <c r="P8" s="550"/>
      <c r="Q8" s="29"/>
    </row>
    <row r="9" spans="1:20" ht="12.75" customHeight="1" x14ac:dyDescent="0.2">
      <c r="A9" s="25"/>
      <c r="B9" s="138" t="s">
        <v>4</v>
      </c>
      <c r="C9" s="595" t="s">
        <v>569</v>
      </c>
      <c r="D9" s="595"/>
      <c r="E9" s="90"/>
      <c r="K9" s="33"/>
      <c r="L9" s="139" t="str">
        <f>IF(Lang="Français","Implantation 'x'",IF(Lang="English","Basement 'x'",""))</f>
        <v>Implantation 'x'</v>
      </c>
      <c r="M9" s="564">
        <v>1182</v>
      </c>
      <c r="N9" s="565"/>
      <c r="O9" s="550">
        <f>Long_tot-l_r</f>
        <v>2252</v>
      </c>
      <c r="P9" s="550"/>
      <c r="Q9" s="29"/>
    </row>
    <row r="10" spans="1:20" ht="12.75" customHeight="1" x14ac:dyDescent="0.2">
      <c r="A10" s="25"/>
      <c r="B10" s="138" t="s">
        <v>563</v>
      </c>
      <c r="C10" s="537" t="str">
        <f>IF((LEFT(Type_fusee,4)="Mini"),"MF",(IF((RIGHT(Type_fusee,1)="."),"FX","")))</f>
        <v>FX</v>
      </c>
      <c r="D10" s="538">
        <v>0</v>
      </c>
      <c r="E10" s="539" t="str">
        <f>IF(C10="","",C10&amp;D10)</f>
        <v>FX0</v>
      </c>
      <c r="K10" s="33"/>
      <c r="Q10" s="29"/>
    </row>
    <row r="11" spans="1:20" ht="12.75" customHeight="1" x14ac:dyDescent="0.2">
      <c r="A11" s="25"/>
      <c r="B11" s="139" t="s">
        <v>54</v>
      </c>
      <c r="C11" s="573" t="s">
        <v>568</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7473</v>
      </c>
      <c r="D12" s="34" t="s">
        <v>423</v>
      </c>
      <c r="L12" s="108" t="str">
        <f>IF(Lang="Français","Masse propu",IF(Lang="English","Motor Mass",""))</f>
        <v>Masse propu</v>
      </c>
      <c r="M12" s="109">
        <f ca="1">MpropuPlein</f>
        <v>1.6850000000000001</v>
      </c>
      <c r="N12" s="548">
        <f ca="1">MpropuVide</f>
        <v>0.65200000000000002</v>
      </c>
      <c r="O12" s="549"/>
      <c r="P12" s="110" t="s">
        <v>14</v>
      </c>
      <c r="Q12" s="29"/>
      <c r="S12" s="386" t="str">
        <f>IF(Lang="Français","Haut",IF(Lang="English","Top",""))</f>
        <v>Haut</v>
      </c>
      <c r="T12" s="387">
        <f ca="1">XpropuRef-Long_propu</f>
        <v>1814</v>
      </c>
    </row>
    <row r="13" spans="1:20" ht="12.75" customHeight="1" x14ac:dyDescent="0.2">
      <c r="A13" s="25"/>
      <c r="B13" s="139" t="str">
        <f>IF(Lang="Français","Centre de Masse",IF(Lang="English","Center of Mass",""))</f>
        <v>Centre de Masse</v>
      </c>
      <c r="C13" s="35">
        <v>1297</v>
      </c>
      <c r="D13" s="34" t="s">
        <v>423</v>
      </c>
      <c r="L13" s="108" t="str">
        <f>IF(Lang="Français","CdM propu",IF(Lang="English","Motor CoM",""))</f>
        <v>CdM propu</v>
      </c>
      <c r="M13" s="111">
        <f ca="1">XpropuPlein</f>
        <v>250</v>
      </c>
      <c r="N13" s="546">
        <f ca="1">XpropuVide</f>
        <v>240</v>
      </c>
      <c r="O13" s="547"/>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64">
        <v>2302</v>
      </c>
      <c r="D14" s="565"/>
      <c r="L14" s="108" t="str">
        <f>IF(Lang="Français","Masse fusée",IF(Lang="English","Rocket Mass",""))</f>
        <v>Masse fusée</v>
      </c>
      <c r="M14" s="112">
        <f ca="1">MasseSans+MpropuPlein</f>
        <v>9.1579999999999995</v>
      </c>
      <c r="N14" s="577">
        <f ca="1">MasseSans+MpropuVide</f>
        <v>8.125</v>
      </c>
      <c r="O14" s="578"/>
      <c r="P14" s="109">
        <f>IF(OR(D12="sans propu",D12="without motor"),C12/1000,IF(OR(D12="avec propu vide",D12="with empty motor"),C12/1000-MpropuVide,IF(OR(D12="avec propu plein",D12="with loaded motor"),C12/1000-MpropuPlein,"Erreur")))</f>
        <v>7.4729999999999999</v>
      </c>
      <c r="Q14" s="29"/>
      <c r="S14" s="386" t="str">
        <f>IF(Lang="Français","Bas",IF(Lang="English","Base",""))</f>
        <v>Bas</v>
      </c>
      <c r="T14" s="387">
        <f>XpropuRef</f>
        <v>2302</v>
      </c>
    </row>
    <row r="15" spans="1:20" ht="12.75" customHeight="1" x14ac:dyDescent="0.2">
      <c r="A15" s="25"/>
      <c r="B15" s="139" t="str">
        <f>IF(Lang="Français","Diamètre Réf.",IF(Lang="English","Ref. Diameter",""))</f>
        <v>Diamètre Réf.</v>
      </c>
      <c r="C15" s="564" cm="1">
        <f t="array" ref="C15">[1]!D_ref</f>
        <v>93.732988802756239</v>
      </c>
      <c r="D15" s="565"/>
      <c r="L15" s="175" t="str">
        <f>IF(Lang="Français","CdM fusée",IF(Lang="English","Rocket CoM",""))</f>
        <v>CdM fusée</v>
      </c>
      <c r="M15" s="176">
        <f ca="1">(XcgSans*MasseSans+(XpropuRef-Long_propu+XpropuPlein)*MpropuPlein)/MassePlein</f>
        <v>1438.1219698624154</v>
      </c>
      <c r="N15" s="579">
        <f ca="1">(XcgSans*MasseSans+(XpropuRef-Long_propu+XpropuVide)*MpropuVide)/MasseVide</f>
        <v>1357.7463384615385</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1297</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2042</v>
      </c>
    </row>
    <row r="18" spans="1:22" ht="12.75" customHeight="1" thickTop="1" x14ac:dyDescent="0.2">
      <c r="A18" s="25"/>
      <c r="B18" s="139" t="s">
        <v>54</v>
      </c>
      <c r="C18" s="587" t="s">
        <v>549</v>
      </c>
      <c r="D18" s="588"/>
      <c r="K18" s="37"/>
      <c r="L18" s="108" t="str">
        <f>IF(Lang="Français","Coiffe",IF(Lang="English","Nose Cone",""))</f>
        <v>Coiffe</v>
      </c>
      <c r="M18" s="553">
        <f>IF(LEFT(Forme_ogive,5)="Parab",1/2*Long_ogive,IF(LEFT(Forme_ogive,4)="Ogiv",7/15*Long_ogive,IF(LEFT(Forme_ogive,3)="Con",2/3*Long_ogive)))</f>
        <v>168</v>
      </c>
      <c r="N18" s="554"/>
      <c r="O18" s="560">
        <f>2*POWER(D_og/D_ref, 2)</f>
        <v>1.6062148513851284</v>
      </c>
      <c r="P18" s="560"/>
      <c r="Q18" s="29"/>
      <c r="S18" s="386" t="str">
        <f>IF(Lang="Français","Emplanture","Root edge")</f>
        <v>Emplanture</v>
      </c>
      <c r="T18" s="387">
        <f>m_ail</f>
        <v>210</v>
      </c>
    </row>
    <row r="19" spans="1:22" ht="12.75" customHeight="1" x14ac:dyDescent="0.2">
      <c r="A19" s="25"/>
      <c r="B19" s="139" t="str">
        <f>IF(Lang="Français","Position du bas",IF(Lang="English","Basement",""))</f>
        <v>Position du bas</v>
      </c>
      <c r="C19" s="550">
        <f>Long_tot</f>
        <v>2302</v>
      </c>
      <c r="D19" s="550"/>
      <c r="L19" s="108" t="str">
        <f>IF(Lang="Français","Ailerons",IF(Lang="English","Fins",""))</f>
        <v>Ailerons</v>
      </c>
      <c r="M19" s="553">
        <f>(XCpa*Cnail-0.5*XCpi*Cni)/Cnai</f>
        <v>2161.4827586206893</v>
      </c>
      <c r="N19" s="554"/>
      <c r="O19" s="589">
        <f>Cnail-Cni/2</f>
        <v>18.219451040139013</v>
      </c>
      <c r="P19" s="590"/>
      <c r="Q19" s="29"/>
      <c r="S19" s="386" t="str">
        <f>IF(Lang="Français","Bas","Base")</f>
        <v>Bas</v>
      </c>
      <c r="T19" s="387">
        <f>X_ail</f>
        <v>2252</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2161.4827586206893</v>
      </c>
      <c r="N20" s="554"/>
      <c r="O20" s="560">
        <f>4*Q_ail*POWER((E_ail/D_ref),2)*(1+D_ail/(2*E_ail+D_ail))/(1+SQRT(1+POWER(2*f_ail/(m_ail+n_ail),2)))</f>
        <v>18.219451040139013</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1097.3999999999999</v>
      </c>
      <c r="N21" s="554"/>
      <c r="O21" s="560">
        <f>IF(LEFT(Type_masquage,1)="M",0, 4*Q_can*POWER((E_can/D_ref),2)*(1+D_can/(2*E_can+D_can))/(1+SQRT(1+POWER(2*f_can/(m_can+n_can),2))))</f>
        <v>10.59164628111178</v>
      </c>
      <c r="P21" s="560"/>
      <c r="Q21" s="29"/>
    </row>
    <row r="22" spans="1:22" ht="12.75" customHeight="1" thickTop="1" x14ac:dyDescent="0.2">
      <c r="A22" s="25"/>
      <c r="B22" s="139" t="str">
        <f>IF(Lang="Français","Forme",IF(Lang="English","Shape",""))</f>
        <v>Forme</v>
      </c>
      <c r="C22" s="566" t="s">
        <v>570</v>
      </c>
      <c r="D22" s="567"/>
      <c r="L22" s="108" t="str">
        <f>IF(Lang="Français","Partie masquée",IF(Lang="English","Interation zone",""))</f>
        <v>Partie masquée</v>
      </c>
      <c r="M22" s="570">
        <f>IF(LEFT(Type_masquage,1)="B", X_int-m_int+p_int*(m_int+2*n_int)/(3*(m_int+n_int))+(m_int+n_int-m_int*n_int/(m_int+n_int))/6, 0 )</f>
        <v>2094.5</v>
      </c>
      <c r="N22" s="570"/>
      <c r="O22" s="589">
        <f>IF(LEFT(Type_masquage,1)="B", 4*Q_int*POWER((E_int/D_ref),2)*(1+D_int/(2*E_int+D_int))/(1+SQRT(1+POWER(2*f_int/(m_int+n_int),2))), 0 )</f>
        <v>0</v>
      </c>
      <c r="P22" s="590"/>
      <c r="Q22" s="29"/>
    </row>
    <row r="23" spans="1:22" ht="12.75" customHeight="1" x14ac:dyDescent="0.2">
      <c r="A23" s="25"/>
      <c r="B23" s="139" t="str">
        <f>IF(Lang="Français","Hauteur",IF(Lang="English","Heigth",""))</f>
        <v>Hauteur</v>
      </c>
      <c r="C23" s="564">
        <v>252</v>
      </c>
      <c r="D23" s="565"/>
      <c r="L23" s="108" t="s">
        <v>156</v>
      </c>
      <c r="M23" s="553">
        <f>IF(OR(RIGHT(Nb_diam,1)=",",D2j=0),0, X_j+l_j/3*(1+1/(1+D1j/D2j)) )</f>
        <v>1213.063829787234</v>
      </c>
      <c r="N23" s="554"/>
      <c r="O23" s="560">
        <f>IF(OR(RIGHT(Nb_diam,1)=",",D2j=0),0,2*(POWER(D2j/D_ref,2)-POWER(D1j/D_ref,2)))</f>
        <v>0.85591947862926365</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2276.1134751773052</v>
      </c>
      <c r="N24" s="554"/>
      <c r="O24" s="560">
        <f>IF( OR(RIGHT(Nb_diam,1)=",",D2r=0), 0, 2*(POWER(D2r/D_ref,2)-POWER(D1r/D_ref,2)) )</f>
        <v>-0.85591947862926365</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46142</v>
      </c>
      <c r="G26" s="137" t="s">
        <v>62</v>
      </c>
      <c r="H26" s="584" t="str">
        <f>IF(Lang="Français","Résultats",IF(Lang="English","Results",""))</f>
        <v>Résultats</v>
      </c>
      <c r="I26" s="584"/>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61" t="s">
        <v>425</v>
      </c>
      <c r="D27" s="562"/>
      <c r="E27" s="146">
        <f>m_ail</f>
        <v>210</v>
      </c>
      <c r="F27" s="105" t="s">
        <v>64</v>
      </c>
      <c r="G27" s="104">
        <f>IF(RIGHT(Type_fusee,1)=".",10, IF(OR(LEFT(Type_fusee,1)="R",LEFT(Type_fusee,1)=",",LEFT(Type_fusee,4)="Mini"),10, IF(LEFT(Type_fusee,5)="Micro",10, IF(RIGHT(Type_fusee,1)=" ",1))))</f>
        <v>10</v>
      </c>
      <c r="H27" s="551">
        <f>Long_tot/D_ref</f>
        <v>24.55912298757627</v>
      </c>
      <c r="I27" s="552"/>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210</v>
      </c>
      <c r="D28" s="177">
        <v>170</v>
      </c>
      <c r="E28" s="146">
        <f>n_ail+(m_ail-n_ail)*(1-E_int/E_ail)</f>
        <v>210</v>
      </c>
      <c r="F28" s="105" t="str">
        <f>IF(Lang="Français","Portance","Lift")</f>
        <v>Portance</v>
      </c>
      <c r="G28" s="104">
        <f>IF(RIGHT(Type_fusee,1)=".",15,IF(OR(LEFT(Type_fusee,1)="R",LEFT(Type_fusee,1)=",",LEFT(Type_fusee,4)="Mini"),15, IF(LEFT(Type_fusee,5)="Micro",15, IF(RIGHT(Type_fusee,1)=" ",15))))</f>
        <v>15</v>
      </c>
      <c r="H28" s="508">
        <f>Cnai+Cnc+Cno+Cnj+Cnr</f>
        <v>30.417312172635921</v>
      </c>
      <c r="I28" s="508">
        <f>Cnail+Cnc+Cno+Cnj+Cnr</f>
        <v>30.417312172635921</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0</v>
      </c>
      <c r="F29" s="515" t="str">
        <f>IF(Lang="Français","MargeStat.","StatMargin")</f>
        <v>MargeStat.</v>
      </c>
      <c r="G29" s="510">
        <f>IF(RIGHT(Type_fusee,1)=".",2, IF(OR(LEFT(Type_fusee,1)="R",LEFT(Type_fusee,1)=",",LEFT(Type_fusee,4)="Mini"),1.5, IF(LEFT(Type_fusee,5)="Micro",1, IF(RIGHT(Type_fusee,1)=" ",1))))</f>
        <v>2</v>
      </c>
      <c r="H29" s="97">
        <f ca="1">(XCp-XcgPlein)/D_ref</f>
        <v>2.3220663115038298</v>
      </c>
      <c r="I29" s="98">
        <f ca="1">(XCp0-XcgVide)/D_ref</f>
        <v>3.1795619747437232</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573</v>
      </c>
    </row>
    <row r="30" spans="1:22" ht="12.75" customHeight="1" x14ac:dyDescent="0.2">
      <c r="A30" s="25"/>
      <c r="B30" s="524" t="str">
        <f>IF(Lang="Français"," Flèche          'p'"," Offset         'p'")</f>
        <v xml:space="preserve"> Flèche          'p'</v>
      </c>
      <c r="C30" s="35">
        <v>190</v>
      </c>
      <c r="D30" s="35">
        <v>120</v>
      </c>
      <c r="E30" s="146">
        <v>0</v>
      </c>
      <c r="F30" s="516" t="str">
        <f>IF(Lang="Français","Couple","Torque")</f>
        <v>Couple</v>
      </c>
      <c r="G30" s="511">
        <f>IF(RIGHT(Type_fusee,1)=".",40, IF(OR(LEFT(Type_fusee,1)="R",LEFT(Type_fusee,1)=",",LEFT(Type_fusee,4)="Mini"),30, IF(LEFT(Type_fusee,5)="Micro",15, IF(RIGHT(Type_fusee,1)=" ",15))))</f>
        <v>40</v>
      </c>
      <c r="H30" s="99">
        <f ca="1">MS_min*Cn</f>
        <v>70.631015882573237</v>
      </c>
      <c r="I30" s="96">
        <f ca="1">MS_max*Cn0</f>
        <v>96.713729158022559</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
      </c>
      <c r="U30" s="24" t="s">
        <v>574</v>
      </c>
      <c r="V30" s="24" t="s">
        <v>575</v>
      </c>
    </row>
    <row r="31" spans="1:22" ht="12.75" customHeight="1" x14ac:dyDescent="0.2">
      <c r="A31" s="25"/>
      <c r="B31" s="524" t="str">
        <f>IF(Lang="Français"," Envergure     'E'",IF(Lang="English"," Span          'E'",""))</f>
        <v xml:space="preserve"> Envergure     'E'</v>
      </c>
      <c r="C31" s="35">
        <v>145</v>
      </c>
      <c r="D31" s="35">
        <v>105</v>
      </c>
      <c r="E31" s="146">
        <f>ep_ail</f>
        <v>4</v>
      </c>
      <c r="F31" s="106" t="s">
        <v>55</v>
      </c>
      <c r="G31" s="103"/>
      <c r="H31" s="509">
        <f>(Cnai*XCpa+Cnc*XCpc+Cnj*XCpj+Cnr*XCpr+Cno*XCpo)/(Cnai+Cnc+Cnr+Cnj+Cno)</f>
        <v>1655.7761854378614</v>
      </c>
      <c r="I31" s="509">
        <f>(Cnail*XCpa+Cnc*XCpc+Cnj*XCpj+Cnr*XCpr+Cno*XCpo)/(Cnail+Cnc+Cnr+Cnj+Cno)</f>
        <v>1655.7761854378614</v>
      </c>
      <c r="J31" s="102"/>
      <c r="K31" s="32"/>
      <c r="Q31" s="29"/>
      <c r="R31" s="38"/>
      <c r="S31" s="388"/>
      <c r="U31" s="24">
        <v>2.12</v>
      </c>
      <c r="V31" s="24">
        <v>24.960999999999999</v>
      </c>
    </row>
    <row r="32" spans="1:22" ht="12.75" customHeight="1" x14ac:dyDescent="0.2">
      <c r="A32" s="25"/>
      <c r="B32" s="525" t="str">
        <f>IF(Lang="Français"," Epaisseur     'ep'",IF(Lang="English"," Thickness  'ep'",""))</f>
        <v xml:space="preserve"> Epaisseur     'ep'</v>
      </c>
      <c r="C32" s="35">
        <v>4</v>
      </c>
      <c r="D32" s="35">
        <v>3</v>
      </c>
      <c r="E32" s="146">
        <f>IF(Q_ail=Q_can,Q_ail,FALSE)</f>
        <v>4</v>
      </c>
      <c r="F32" s="106" t="s">
        <v>66</v>
      </c>
      <c r="G32" s="103"/>
      <c r="H32" s="100">
        <f ca="1">(XCp-XcgPlein)/Long_tot*100</f>
        <v>9.4550050206536032</v>
      </c>
      <c r="I32" s="101">
        <f ca="1">(XCp-XcgVide)/Long_tot*100</f>
        <v>12.946561554140873</v>
      </c>
      <c r="J32" s="102"/>
      <c r="K32" s="32"/>
      <c r="Q32" s="29"/>
      <c r="R32" s="38"/>
      <c r="U32" s="24">
        <v>2.9</v>
      </c>
      <c r="V32" s="24">
        <v>24.960999999999999</v>
      </c>
    </row>
    <row r="33" spans="1:23" ht="12.75" customHeight="1" x14ac:dyDescent="0.2">
      <c r="A33" s="25"/>
      <c r="B33" s="524" t="str">
        <f>IF(Lang="Français"," Nombre            ",IF(Lang="English"," Number of fins",""))</f>
        <v xml:space="preserve"> Nombre            </v>
      </c>
      <c r="C33" s="36">
        <v>4</v>
      </c>
      <c r="D33" s="36">
        <v>4</v>
      </c>
      <c r="E33" s="146">
        <f>X_ail</f>
        <v>2252</v>
      </c>
      <c r="G33" s="24"/>
      <c r="H33" s="540" t="str">
        <f ca="1">IF(AND(CritCnmin&lt;Cn,Cn0&lt;CritCnmax,CritMsmin&lt;MS_min,MS_max&lt;CritMsmax,CritMsCnmin&lt;MS_Cn_min,MS_Cn_max&lt;CritMsCnmax),"STABLE",IF(OR(Cn&lt;CritCnmin,MS_min&lt;CritMsmin,MS_Cn_min&lt;CritMsCnmin),"INSTABLE",IF(Lang="Français","SURSTABLE","OVERSTABLE")))</f>
        <v>STABLE</v>
      </c>
      <c r="I33" s="541"/>
      <c r="J33" s="31"/>
      <c r="K33" s="32"/>
      <c r="Q33" s="29"/>
      <c r="R33" s="38"/>
    </row>
    <row r="34" spans="1:23" ht="12.75" customHeight="1" x14ac:dyDescent="0.2">
      <c r="A34" s="25"/>
      <c r="B34" s="524" t="str">
        <f>IF(Lang="Français"," Position du bas",IF(Lang="English"," Basement",""))</f>
        <v xml:space="preserve"> Position du bas</v>
      </c>
      <c r="C34" s="35">
        <f>X_r</f>
        <v>2252</v>
      </c>
      <c r="D34" s="35">
        <f>X_j</f>
        <v>1182</v>
      </c>
      <c r="E34" s="146">
        <f>D_ail</f>
        <v>104</v>
      </c>
      <c r="G34" s="24"/>
      <c r="H34" s="542"/>
      <c r="I34" s="543"/>
      <c r="K34" s="32"/>
      <c r="Q34" s="29"/>
      <c r="R34" s="38"/>
    </row>
    <row r="35" spans="1:23" ht="12.75" customHeight="1" x14ac:dyDescent="0.2">
      <c r="A35" s="25"/>
      <c r="B35" s="524" t="str">
        <f>IF(Lang="Français"," Diamètre         ",IF(Lang="English"," Diameter at Fins",""))</f>
        <v xml:space="preserve"> Diamètre         </v>
      </c>
      <c r="C35" s="35">
        <v>104</v>
      </c>
      <c r="D35" s="35">
        <v>84</v>
      </c>
      <c r="E35" s="146">
        <f>SQRT(POWER(p_int+n_int/2-m_int/2,2)+POWER(E_int,2))</f>
        <v>0</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129.0348790056394</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-1182</v>
      </c>
      <c r="D126" s="46">
        <f>IF(AND(RIGHT(Nb_diam,1)=".",X_j), D1j/2, D125 )</f>
        <v>42</v>
      </c>
      <c r="E126" s="93">
        <f t="shared" si="0"/>
        <v>-42</v>
      </c>
      <c r="K126" s="46"/>
    </row>
    <row r="127" spans="2:18" x14ac:dyDescent="0.2">
      <c r="B127" s="45" t="s">
        <v>74</v>
      </c>
      <c r="C127" s="46">
        <f>IF(AND(RIGHT(Nb_diam,1)=".",X_j), -X_j-l_j, C126 )</f>
        <v>-1242</v>
      </c>
      <c r="D127" s="46">
        <f>IF(AND(RIGHT(Nb_diam,1)=".",X_j), D2j/2, D126 )</f>
        <v>52</v>
      </c>
      <c r="E127" s="93">
        <f t="shared" si="0"/>
        <v>-52</v>
      </c>
      <c r="K127" s="46"/>
    </row>
    <row r="128" spans="2:18" x14ac:dyDescent="0.2">
      <c r="B128" s="45" t="s">
        <v>75</v>
      </c>
      <c r="C128" s="46">
        <f>IF(AND(RIGHT(Nb_diam,1)=".",X_r), -X_r, C127 )</f>
        <v>-2252</v>
      </c>
      <c r="D128" s="46">
        <f>IF(AND(RIGHT(Nb_diam,1)=".",X_r), D1r/2, D127 )</f>
        <v>52</v>
      </c>
      <c r="E128" s="93">
        <f t="shared" si="0"/>
        <v>-52</v>
      </c>
      <c r="K128" s="46"/>
    </row>
    <row r="129" spans="2:11" x14ac:dyDescent="0.2">
      <c r="B129" s="45" t="s">
        <v>76</v>
      </c>
      <c r="C129" s="46">
        <f>IF(AND(RIGHT(Nb_diam,1)=".",X_r), -X_r-l_r, C128 )</f>
        <v>-2302</v>
      </c>
      <c r="D129" s="46">
        <f>IF(AND(RIGHT(Nb_diam,1)=".",X_r), D2r/2, D128 )</f>
        <v>42</v>
      </c>
      <c r="E129" s="93">
        <f t="shared" si="0"/>
        <v>-42</v>
      </c>
      <c r="K129" s="46"/>
    </row>
    <row r="130" spans="2:11" x14ac:dyDescent="0.2">
      <c r="B130" s="45" t="s">
        <v>77</v>
      </c>
      <c r="C130" s="46">
        <f>-Long_tot</f>
        <v>-2302</v>
      </c>
      <c r="D130" s="46">
        <f>D129</f>
        <v>42</v>
      </c>
      <c r="E130" s="93">
        <f t="shared" si="0"/>
        <v>-42</v>
      </c>
      <c r="K130" s="46"/>
    </row>
    <row r="131" spans="2:11" x14ac:dyDescent="0.2">
      <c r="B131" s="45" t="s">
        <v>77</v>
      </c>
      <c r="C131" s="46">
        <f>-Long_tot</f>
        <v>-2302</v>
      </c>
      <c r="D131" s="46">
        <v>0</v>
      </c>
      <c r="E131" s="93">
        <f t="shared" si="0"/>
        <v>0</v>
      </c>
      <c r="K131" s="46"/>
    </row>
    <row r="132" spans="2:11" x14ac:dyDescent="0.2">
      <c r="B132" s="183" t="s">
        <v>78</v>
      </c>
      <c r="C132" s="197">
        <f>-X_ail+m_ail</f>
        <v>-2042</v>
      </c>
      <c r="D132" s="197">
        <f>D_ail/2</f>
        <v>52</v>
      </c>
      <c r="E132" s="198">
        <f t="shared" si="0"/>
        <v>-52</v>
      </c>
      <c r="K132" s="46"/>
    </row>
    <row r="133" spans="2:11" x14ac:dyDescent="0.2">
      <c r="B133" s="185" t="s">
        <v>79</v>
      </c>
      <c r="C133" s="46">
        <f>-X_ail+m_ail-p_ail</f>
        <v>-2232</v>
      </c>
      <c r="D133" s="46">
        <f>D_ail/2+E_ail</f>
        <v>197</v>
      </c>
      <c r="E133" s="199">
        <f t="shared" si="0"/>
        <v>-197</v>
      </c>
      <c r="K133" s="46"/>
    </row>
    <row r="134" spans="2:11" x14ac:dyDescent="0.2">
      <c r="B134" s="185" t="s">
        <v>80</v>
      </c>
      <c r="C134" s="46">
        <f>-X_ail+m_ail-p_ail-n_ail</f>
        <v>-2312</v>
      </c>
      <c r="D134" s="46">
        <f>D_ail/2+E_ail</f>
        <v>197</v>
      </c>
      <c r="E134" s="199">
        <f t="shared" si="0"/>
        <v>-197</v>
      </c>
      <c r="K134" s="46"/>
    </row>
    <row r="135" spans="2:11" x14ac:dyDescent="0.2">
      <c r="B135" s="185" t="s">
        <v>81</v>
      </c>
      <c r="C135" s="46">
        <f>-X_ail</f>
        <v>-2252</v>
      </c>
      <c r="D135" s="46">
        <f>D_ail/2</f>
        <v>52</v>
      </c>
      <c r="E135" s="199">
        <f t="shared" si="0"/>
        <v>-52</v>
      </c>
      <c r="K135" s="46"/>
    </row>
    <row r="136" spans="2:11" x14ac:dyDescent="0.2">
      <c r="B136" s="187" t="s">
        <v>78</v>
      </c>
      <c r="C136" s="200">
        <f>-X_ail+m_ail</f>
        <v>-2042</v>
      </c>
      <c r="D136" s="200">
        <f>D_ail/2</f>
        <v>52</v>
      </c>
      <c r="E136" s="201">
        <f t="shared" si="0"/>
        <v>-52</v>
      </c>
      <c r="K136" s="46"/>
    </row>
    <row r="137" spans="2:11" x14ac:dyDescent="0.2">
      <c r="B137" s="192" t="str">
        <f>IF(E_ail&gt;0,IF(Lang="Français","Envergure","Span"),"")</f>
        <v>Envergure</v>
      </c>
      <c r="C137" s="197">
        <f>MIN(-X_ail,-X_ail+m_ail-p_ail-n_ail)-Long_tot/30</f>
        <v>-2388.7333333333331</v>
      </c>
      <c r="D137" s="207">
        <f>-D_ail/2-E_ail</f>
        <v>-197</v>
      </c>
      <c r="E137" s="93"/>
      <c r="K137" s="46"/>
    </row>
    <row r="138" spans="2:11" x14ac:dyDescent="0.2">
      <c r="B138" s="195" t="s">
        <v>166</v>
      </c>
      <c r="C138" s="46">
        <f>MIN(-X_ail,-X_ail+m_ail-p_ail-n_ail)-Long_tot/30</f>
        <v>-2388.7333333333331</v>
      </c>
      <c r="D138" s="208">
        <f>-D_ail/2-E_ail/2</f>
        <v>-124.5</v>
      </c>
      <c r="E138" s="93"/>
      <c r="K138" s="46"/>
    </row>
    <row r="139" spans="2:11" x14ac:dyDescent="0.2">
      <c r="B139" s="212" t="s">
        <v>162</v>
      </c>
      <c r="C139" s="200">
        <f>MIN(-X_ail,-X_ail+m_ail-p_ail-n_ail)-Long_tot/30</f>
        <v>-2388.7333333333331</v>
      </c>
      <c r="D139" s="209">
        <f>-D_ail/2</f>
        <v>-52</v>
      </c>
      <c r="E139" s="93"/>
      <c r="K139" s="46"/>
    </row>
    <row r="140" spans="2:11" x14ac:dyDescent="0.2">
      <c r="B140" s="192" t="str">
        <f>IF(Lang="Français","Emplanture","Root edge")</f>
        <v>Emplanture</v>
      </c>
      <c r="C140" s="197">
        <f>-X_ail+m_ail</f>
        <v>-2042</v>
      </c>
      <c r="D140" s="207">
        <f>D_ail/2+E_ail+Long_tot/20</f>
        <v>312.10000000000002</v>
      </c>
      <c r="E140" s="93"/>
      <c r="K140" s="46"/>
    </row>
    <row r="141" spans="2:11" x14ac:dyDescent="0.2">
      <c r="B141" s="195" t="s">
        <v>168</v>
      </c>
      <c r="C141" s="46">
        <f>-X_ail+m_ail/2</f>
        <v>-2147</v>
      </c>
      <c r="D141" s="208">
        <f>D_ail/2+E_ail+Long_tot/20</f>
        <v>312.10000000000002</v>
      </c>
      <c r="E141" s="93"/>
      <c r="K141" s="46"/>
    </row>
    <row r="142" spans="2:11" x14ac:dyDescent="0.2">
      <c r="B142" s="212" t="s">
        <v>169</v>
      </c>
      <c r="C142" s="200">
        <f>-X_ail</f>
        <v>-2252</v>
      </c>
      <c r="D142" s="209">
        <f>D_ail/2+E_ail+Long_tot/20</f>
        <v>312.10000000000002</v>
      </c>
      <c r="E142" s="93"/>
      <c r="K142" s="46"/>
    </row>
    <row r="143" spans="2:11" x14ac:dyDescent="0.2">
      <c r="B143" s="192" t="str">
        <f>IF(p_ail&lt;&gt;0,IF(Lang="Français","Flèche","Offset"),"")</f>
        <v>Flèche</v>
      </c>
      <c r="C143" s="197">
        <f>-X_ail+m_ail</f>
        <v>-2042</v>
      </c>
      <c r="D143" s="207">
        <f>-D_ail/2-E_ail-Long_tot/30</f>
        <v>-273.73333333333335</v>
      </c>
      <c r="E143" s="93"/>
      <c r="K143" s="46"/>
    </row>
    <row r="144" spans="2:11" x14ac:dyDescent="0.2">
      <c r="B144" s="195" t="s">
        <v>165</v>
      </c>
      <c r="C144" s="46">
        <f>-X_ail+m_ail-p_ail/2</f>
        <v>-2137</v>
      </c>
      <c r="D144" s="208">
        <f>-D_ail/2-E_ail-Long_tot/30</f>
        <v>-273.73333333333335</v>
      </c>
      <c r="E144" s="93"/>
      <c r="K144" s="46"/>
    </row>
    <row r="145" spans="2:11" x14ac:dyDescent="0.2">
      <c r="B145" s="212" t="s">
        <v>163</v>
      </c>
      <c r="C145" s="200">
        <f>-X_ail+m_ail-p_ail</f>
        <v>-2232</v>
      </c>
      <c r="D145" s="209">
        <f>-D_ail/2-E_ail-Long_tot/30</f>
        <v>-273.73333333333335</v>
      </c>
      <c r="E145" s="93"/>
      <c r="K145" s="46"/>
    </row>
    <row r="146" spans="2:11" x14ac:dyDescent="0.2">
      <c r="B146" s="192" t="str">
        <f>IF(n_ail&gt;0,IF(Lang="Français","Saumon","Tip edge"),"")</f>
        <v>Saumon</v>
      </c>
      <c r="C146" s="197">
        <f>-X_ail+m_ail-p_ail</f>
        <v>-2232</v>
      </c>
      <c r="D146" s="207">
        <f>-D_ail/2-E_ail-Long_tot/20</f>
        <v>-312.10000000000002</v>
      </c>
      <c r="E146" s="93"/>
      <c r="K146" s="46"/>
    </row>
    <row r="147" spans="2:11" x14ac:dyDescent="0.2">
      <c r="B147" s="195" t="s">
        <v>167</v>
      </c>
      <c r="C147" s="46">
        <f>-X_ail+m_ail-p_ail-n_ail/2</f>
        <v>-2272</v>
      </c>
      <c r="D147" s="208">
        <f>-D_ail/2-E_ail-Long_tot/20</f>
        <v>-312.10000000000002</v>
      </c>
      <c r="E147" s="93"/>
      <c r="K147" s="46"/>
    </row>
    <row r="148" spans="2:11" x14ac:dyDescent="0.2">
      <c r="B148" s="212" t="s">
        <v>164</v>
      </c>
      <c r="C148" s="200">
        <f>-X_ail+m_ail-p_ail-n_ail</f>
        <v>-2312</v>
      </c>
      <c r="D148" s="209">
        <f>-D_ail/2-E_ail-Long_tot/20</f>
        <v>-312.10000000000002</v>
      </c>
      <c r="E148" s="93"/>
      <c r="K148" s="46"/>
    </row>
    <row r="149" spans="2:11" x14ac:dyDescent="0.2">
      <c r="B149" s="183" t="s">
        <v>82</v>
      </c>
      <c r="C149" s="197">
        <f ca="1">-XcgPlein</f>
        <v>-1438.1219698624154</v>
      </c>
      <c r="D149" s="207">
        <v>0</v>
      </c>
      <c r="E149" s="93"/>
      <c r="K149" s="46"/>
    </row>
    <row r="150" spans="2:11" x14ac:dyDescent="0.2">
      <c r="B150" s="187" t="s">
        <v>83</v>
      </c>
      <c r="C150" s="200">
        <f ca="1">-XcgVide</f>
        <v>-1357.7463384615385</v>
      </c>
      <c r="D150" s="209">
        <v>0</v>
      </c>
      <c r="E150" s="93"/>
      <c r="K150" s="46"/>
    </row>
    <row r="151" spans="2:11" x14ac:dyDescent="0.2">
      <c r="B151" s="183" t="s">
        <v>84</v>
      </c>
      <c r="C151" s="197">
        <f>-XCp</f>
        <v>-1655.7761854378614</v>
      </c>
      <c r="D151" s="207">
        <v>0</v>
      </c>
      <c r="E151" s="93"/>
      <c r="K151" s="46"/>
    </row>
    <row r="152" spans="2:11" x14ac:dyDescent="0.2">
      <c r="B152" s="187" t="s">
        <v>84</v>
      </c>
      <c r="C152" s="200">
        <f>-XCp</f>
        <v>-1655.7761854378614</v>
      </c>
      <c r="D152" s="209">
        <f>Cn*D_ref/CritCnmin</f>
        <v>190.07370541917493</v>
      </c>
      <c r="E152" s="93"/>
      <c r="K152" s="46"/>
    </row>
    <row r="153" spans="2:11" x14ac:dyDescent="0.2">
      <c r="B153" s="185" t="s">
        <v>422</v>
      </c>
      <c r="C153" s="46">
        <f>-XCp0</f>
        <v>-1655.7761854378614</v>
      </c>
      <c r="D153" s="208">
        <f>Cn0*D_ref/CritCnmin</f>
        <v>190.07370541917493</v>
      </c>
      <c r="E153" s="93"/>
      <c r="K153" s="46"/>
    </row>
    <row r="154" spans="2:11" x14ac:dyDescent="0.2">
      <c r="B154" s="185" t="s">
        <v>422</v>
      </c>
      <c r="C154" s="46">
        <f>-XCp0</f>
        <v>-1655.7761854378614</v>
      </c>
      <c r="D154" s="208">
        <v>0</v>
      </c>
      <c r="E154" s="93"/>
      <c r="K154" s="46"/>
    </row>
    <row r="155" spans="2:11" x14ac:dyDescent="0.2">
      <c r="B155" s="192" t="str">
        <f>IF(n_ail&gt;0,IF(Lang="Français","Marge Statique","Static Margin"),"")</f>
        <v>Marge Statique</v>
      </c>
      <c r="C155" s="197">
        <f ca="1">(-XcgPlein-XcgVide)/2</f>
        <v>-1397.9341541619769</v>
      </c>
      <c r="D155" s="207">
        <f>-D_ail/2-E_ail-Long_tot/20</f>
        <v>-312.10000000000002</v>
      </c>
      <c r="E155" s="93"/>
      <c r="K155" s="46"/>
    </row>
    <row r="156" spans="2:11" x14ac:dyDescent="0.2">
      <c r="B156" s="195" t="s">
        <v>170</v>
      </c>
      <c r="C156" s="46">
        <f ca="1">(C155+C157)/2</f>
        <v>-1526.8551697999192</v>
      </c>
      <c r="D156" s="208">
        <f>-D_ail/2-E_ail-Long_tot/20</f>
        <v>-312.10000000000002</v>
      </c>
      <c r="E156" s="93"/>
      <c r="K156" s="46"/>
    </row>
    <row r="157" spans="2:11" x14ac:dyDescent="0.2">
      <c r="B157" s="212" t="s">
        <v>171</v>
      </c>
      <c r="C157" s="200">
        <f>-XCp</f>
        <v>-1655.7761854378614</v>
      </c>
      <c r="D157" s="209">
        <f>-D_ail/2-E_ail-Long_tot/20</f>
        <v>-312.10000000000002</v>
      </c>
      <c r="E157" s="93"/>
      <c r="K157" s="46"/>
    </row>
    <row r="158" spans="2:11" x14ac:dyDescent="0.2">
      <c r="B158" s="183" t="s">
        <v>85</v>
      </c>
      <c r="C158" s="197">
        <f>IF(LEFT(Type_masquage,1)="M",0,-X_can+m_can)</f>
        <v>-1012</v>
      </c>
      <c r="D158" s="197">
        <f>IF(LEFT(Type_masquage,1)="M",0,D_ail/2)</f>
        <v>52</v>
      </c>
      <c r="E158" s="198">
        <f t="shared" ref="E158:E167" si="1">-D158</f>
        <v>-52</v>
      </c>
      <c r="K158" s="46"/>
    </row>
    <row r="159" spans="2:11" x14ac:dyDescent="0.2">
      <c r="B159" s="185" t="s">
        <v>86</v>
      </c>
      <c r="C159" s="46">
        <f>IF(LEFT(Type_masquage,1)="M",0,-X_can+m_can-p_can)</f>
        <v>-1132</v>
      </c>
      <c r="D159" s="46">
        <f>IF(LEFT(Type_masquage,1)="M",0,D_ail/2+E_can)</f>
        <v>157</v>
      </c>
      <c r="E159" s="199">
        <f t="shared" si="1"/>
        <v>-157</v>
      </c>
      <c r="K159" s="46"/>
    </row>
    <row r="160" spans="2:11" x14ac:dyDescent="0.2">
      <c r="B160" s="185" t="s">
        <v>87</v>
      </c>
      <c r="C160" s="46">
        <f>IF(LEFT(Type_masquage,1)="M",0,-X_can+m_can-p_can-n_can)</f>
        <v>-1212</v>
      </c>
      <c r="D160" s="46">
        <f>IF(LEFT(Type_masquage,1)="M",0,D_ail/2+E_can)</f>
        <v>157</v>
      </c>
      <c r="E160" s="199">
        <f t="shared" si="1"/>
        <v>-157</v>
      </c>
      <c r="K160" s="46"/>
    </row>
    <row r="161" spans="2:11" x14ac:dyDescent="0.2">
      <c r="B161" s="185" t="s">
        <v>88</v>
      </c>
      <c r="C161" s="46">
        <f>IF(LEFT(Type_masquage,1)="M",0,-X_can)</f>
        <v>-1182</v>
      </c>
      <c r="D161" s="46">
        <f>IF(LEFT(Type_masquage,1)="M",0,D_ail/2)</f>
        <v>52</v>
      </c>
      <c r="E161" s="199">
        <f t="shared" si="1"/>
        <v>-52</v>
      </c>
      <c r="K161" s="46"/>
    </row>
    <row r="162" spans="2:11" x14ac:dyDescent="0.2">
      <c r="B162" s="187" t="s">
        <v>85</v>
      </c>
      <c r="C162" s="200">
        <f>IF(LEFT(Type_masquage,1)="M",0,-X_can+m_can)</f>
        <v>-1012</v>
      </c>
      <c r="D162" s="200">
        <f>IF(LEFT(Type_masquage,1)="M",0,D_ail/2)</f>
        <v>52</v>
      </c>
      <c r="E162" s="201">
        <f t="shared" si="1"/>
        <v>-52</v>
      </c>
      <c r="K162" s="46"/>
    </row>
    <row r="163" spans="2:11" x14ac:dyDescent="0.2">
      <c r="B163" s="183" t="s">
        <v>89</v>
      </c>
      <c r="C163" s="197">
        <f>IF(LEFT(Type_masquage,1)="B",-X_int+m_int,0)</f>
        <v>-2042</v>
      </c>
      <c r="D163" s="197">
        <f>IF(LEFT(Type_masquage,1)="B",D_int/2,0)</f>
        <v>52</v>
      </c>
      <c r="E163" s="198">
        <f t="shared" si="1"/>
        <v>-52</v>
      </c>
      <c r="K163" s="46"/>
    </row>
    <row r="164" spans="2:11" x14ac:dyDescent="0.2">
      <c r="B164" s="185" t="s">
        <v>90</v>
      </c>
      <c r="C164" s="46">
        <f>IF(LEFT(Type_masquage,1)="B",-X_int+m_int-p_int,0)</f>
        <v>-2042</v>
      </c>
      <c r="D164" s="46">
        <f>IF(LEFT(Type_masquage,1)="B",D_int/2+E_int,0)</f>
        <v>52</v>
      </c>
      <c r="E164" s="199">
        <f t="shared" si="1"/>
        <v>-52</v>
      </c>
      <c r="K164" s="46"/>
    </row>
    <row r="165" spans="2:11" x14ac:dyDescent="0.2">
      <c r="B165" s="185" t="s">
        <v>91</v>
      </c>
      <c r="C165" s="46">
        <f>IF(LEFT(Type_masquage,1)="B",-X_int+m_int-p_int-n_int,0)</f>
        <v>-2252</v>
      </c>
      <c r="D165" s="46">
        <f>IF(LEFT(Type_masquage,1)="B",D_int/2+E_int,0)</f>
        <v>52</v>
      </c>
      <c r="E165" s="199">
        <f t="shared" si="1"/>
        <v>-52</v>
      </c>
      <c r="K165" s="46"/>
    </row>
    <row r="166" spans="2:11" x14ac:dyDescent="0.2">
      <c r="B166" s="185" t="s">
        <v>92</v>
      </c>
      <c r="C166" s="46">
        <f>IF(LEFT(Type_masquage,1)="B",-X_int,0)</f>
        <v>-2252</v>
      </c>
      <c r="D166" s="46">
        <f>IF(LEFT(Type_masquage,1)="B",D_int/2,0)</f>
        <v>52</v>
      </c>
      <c r="E166" s="199">
        <f t="shared" si="1"/>
        <v>-52</v>
      </c>
      <c r="K166" s="46"/>
    </row>
    <row r="167" spans="2:11" x14ac:dyDescent="0.2">
      <c r="B167" s="187" t="s">
        <v>89</v>
      </c>
      <c r="C167" s="200">
        <f>IF(LEFT(Type_masquage,1)="B",-X_int+m_int,0)</f>
        <v>-2042</v>
      </c>
      <c r="D167" s="200">
        <f>IF(LEFT(Type_masquage,1)="B",D_int/2,0)</f>
        <v>52</v>
      </c>
      <c r="E167" s="201">
        <f t="shared" si="1"/>
        <v>-52</v>
      </c>
      <c r="K167" s="46"/>
    </row>
    <row r="168" spans="2:11" x14ac:dyDescent="0.2">
      <c r="B168" s="45" t="s">
        <v>93</v>
      </c>
      <c r="C168" s="46">
        <f>-MAX(Long_tot, X_ail-m_ail+p_ail+n_ail, (E_ail+D_ail/2)*3.2)*1.01</f>
        <v>-2335.12</v>
      </c>
      <c r="D168" s="46">
        <f>MAX(E_ail+D_ail/2, Long_tot/3)</f>
        <v>767.33333333333337</v>
      </c>
      <c r="E168" s="93"/>
      <c r="K168" s="46"/>
    </row>
    <row r="169" spans="2:11" x14ac:dyDescent="0.2">
      <c r="B169" s="45" t="s">
        <v>93</v>
      </c>
      <c r="C169" s="46">
        <f>C168</f>
        <v>-2335.12</v>
      </c>
      <c r="D169" s="46">
        <f>-D168</f>
        <v>-767.33333333333337</v>
      </c>
      <c r="E169" s="93"/>
      <c r="K169" s="46"/>
    </row>
    <row r="170" spans="2:11" x14ac:dyDescent="0.2">
      <c r="B170" s="183" t="s">
        <v>94</v>
      </c>
      <c r="C170" s="197">
        <f ca="1">-XpropuRef+Long_propu</f>
        <v>-1814</v>
      </c>
      <c r="D170" s="207">
        <f ca="1">-Diam_propu/2</f>
        <v>-27</v>
      </c>
      <c r="E170" s="93"/>
      <c r="K170" s="46"/>
    </row>
    <row r="171" spans="2:11" x14ac:dyDescent="0.2">
      <c r="B171" s="185" t="s">
        <v>95</v>
      </c>
      <c r="C171" s="46">
        <f ca="1">-XpropuRef+Long_propu</f>
        <v>-1814</v>
      </c>
      <c r="D171" s="208">
        <f ca="1">Diam_propu/2</f>
        <v>27</v>
      </c>
      <c r="E171" s="93"/>
      <c r="K171" s="46"/>
    </row>
    <row r="172" spans="2:11" x14ac:dyDescent="0.2">
      <c r="B172" s="185" t="s">
        <v>96</v>
      </c>
      <c r="C172" s="46">
        <f>-XpropuRef</f>
        <v>-2302</v>
      </c>
      <c r="D172" s="208">
        <f ca="1">Diam_propu/2</f>
        <v>27</v>
      </c>
      <c r="E172" s="93"/>
      <c r="K172" s="46"/>
    </row>
    <row r="173" spans="2:11" x14ac:dyDescent="0.2">
      <c r="B173" s="185" t="s">
        <v>97</v>
      </c>
      <c r="C173" s="46">
        <f>-XpropuRef</f>
        <v>-2302</v>
      </c>
      <c r="D173" s="208">
        <f ca="1">-Diam_propu/2</f>
        <v>-27</v>
      </c>
      <c r="E173" s="93"/>
      <c r="K173" s="46"/>
    </row>
    <row r="174" spans="2:11" x14ac:dyDescent="0.2">
      <c r="B174" s="187" t="s">
        <v>98</v>
      </c>
      <c r="C174" s="200">
        <f ca="1">-XpropuRef+Long_propu</f>
        <v>-1814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2.3220663115038298</v>
      </c>
      <c r="C190" s="203">
        <f>Cn</f>
        <v>30.417312172635921</v>
      </c>
      <c r="D190" s="185">
        <v>3</v>
      </c>
      <c r="E190" s="205">
        <f t="shared" si="4"/>
        <v>33.333333333333336</v>
      </c>
      <c r="K190" s="45"/>
    </row>
    <row r="191" spans="2:11" x14ac:dyDescent="0.2">
      <c r="B191" s="512">
        <f ca="1">(XCp0-XcgPlein)/D_ref</f>
        <v>2.3220663115038298</v>
      </c>
      <c r="C191" s="513">
        <f>Cn0</f>
        <v>30.417312172635921</v>
      </c>
      <c r="D191" s="185">
        <v>4</v>
      </c>
      <c r="E191" s="205">
        <f t="shared" si="4"/>
        <v>25</v>
      </c>
      <c r="K191" s="45"/>
    </row>
    <row r="192" spans="2:11" x14ac:dyDescent="0.2">
      <c r="B192" s="512">
        <f ca="1">(XCp0-XcgVide)/D_ref</f>
        <v>3.1795619747437232</v>
      </c>
      <c r="C192" s="513">
        <f>Cn0</f>
        <v>30.417312172635921</v>
      </c>
      <c r="D192" s="185">
        <v>6</v>
      </c>
      <c r="E192" s="205">
        <f t="shared" si="4"/>
        <v>16.666666666666668</v>
      </c>
      <c r="K192" s="45"/>
    </row>
    <row r="193" spans="2:11" x14ac:dyDescent="0.2">
      <c r="B193" s="512">
        <f ca="1">(XCp-XcgVide)/D_ref</f>
        <v>3.1795619747437232</v>
      </c>
      <c r="C193" s="513">
        <f>Cn</f>
        <v>30.417312172635921</v>
      </c>
      <c r="D193" s="187">
        <v>7</v>
      </c>
      <c r="E193" s="206">
        <f t="shared" si="4"/>
        <v>14.285714285714286</v>
      </c>
      <c r="K193" s="45"/>
    </row>
    <row r="194" spans="2:11" x14ac:dyDescent="0.2">
      <c r="B194" s="512">
        <f ca="1">MS_min</f>
        <v>2.3220663115038298</v>
      </c>
      <c r="C194" s="514">
        <f>Cn</f>
        <v>30.417312172635921</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zoomScaleNormal="100" workbookViewId="0">
      <selection activeCell="L34" sqref="L34"/>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563</v>
      </c>
      <c r="C10" s="596" t="str">
        <f>Matricule</f>
        <v>FX0</v>
      </c>
      <c r="D10" s="596"/>
      <c r="F10" s="5"/>
      <c r="N10" s="58"/>
    </row>
    <row r="11" spans="1:14" ht="12.75" customHeight="1" x14ac:dyDescent="0.2">
      <c r="A11" s="59"/>
      <c r="B11" s="140" t="str">
        <f>IF(Lang="Français","Masse totale",IF(Lang="English","Total Mass",""))</f>
        <v>Masse totale</v>
      </c>
      <c r="C11" s="625">
        <f ca="1">MassePlein</f>
        <v>9.1579999999999995</v>
      </c>
      <c r="D11" s="625"/>
      <c r="F11" s="5"/>
      <c r="N11" s="58"/>
    </row>
    <row r="12" spans="1:14" ht="12.75" customHeight="1" x14ac:dyDescent="0.2">
      <c r="A12" s="59"/>
      <c r="B12" s="227" t="str">
        <f>IF(Lang="Français","Propulseur",IF(Lang="English","Motor",""))</f>
        <v>Propulseur</v>
      </c>
      <c r="C12" s="628" t="str">
        <f>Propu</f>
        <v>Barasinga (Pro54-5G C)</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9.2204086671884757E-3</v>
      </c>
      <c r="D15" s="630"/>
      <c r="N15" s="58"/>
    </row>
    <row r="16" spans="1:14" ht="12.75" customHeight="1" x14ac:dyDescent="0.2">
      <c r="A16" s="59"/>
      <c r="B16" s="141" t="s">
        <v>5</v>
      </c>
      <c r="C16" s="623">
        <v>0.7</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4</v>
      </c>
      <c r="D19" s="627"/>
      <c r="N19" s="58"/>
    </row>
    <row r="20" spans="1:18" ht="12.75" customHeight="1" x14ac:dyDescent="0.2">
      <c r="A20" s="59"/>
      <c r="B20" s="140" t="str">
        <f>IF(Lang="Français","Élévation",IF(Lang="English","Angle /horizon",""))</f>
        <v>Élévation</v>
      </c>
      <c r="C20" s="626">
        <v>80</v>
      </c>
      <c r="D20" s="626"/>
      <c r="N20" s="58"/>
    </row>
    <row r="21" spans="1:18" ht="12.75" customHeight="1" x14ac:dyDescent="0.2">
      <c r="A21" s="59"/>
      <c r="B21" s="140" t="s">
        <v>6</v>
      </c>
      <c r="C21" s="627">
        <v>0</v>
      </c>
      <c r="D21" s="627"/>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3" t="str">
        <f>IF(Lang="Français","DescenteSousParachute",IF(Lang="English","Over Parachute",""))</f>
        <v>DescenteSousParachute</v>
      </c>
      <c r="D23" s="614"/>
      <c r="F23" s="4"/>
      <c r="G23" s="50">
        <f ca="1">TODAY()</f>
        <v>46142</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5" t="str">
        <f>IF(Lang="Français","Sortie de Rampe",IF(Lang="English","Launch-Pad Exit",""))</f>
        <v>Sortie de Rampe</v>
      </c>
      <c r="G24" s="616"/>
      <c r="H24" s="491"/>
      <c r="I24" s="491"/>
      <c r="J24" s="491"/>
      <c r="K24" s="492">
        <f ca="1">INDEX(vit_xz,MATCH("Sortie de rampe",Event,0))</f>
        <v>25.837917837978516</v>
      </c>
      <c r="L24" s="493"/>
      <c r="M24" s="500"/>
      <c r="N24" s="58"/>
    </row>
    <row r="25" spans="1:18" x14ac:dyDescent="0.2">
      <c r="A25" s="59"/>
      <c r="B25" s="466" t="str">
        <f>IF(Lang="Français","Masse",IF(Lang="English","Mass",""))</f>
        <v>Masse</v>
      </c>
      <c r="C25" s="467">
        <f ca="1">IF(Nb_sat="0 satellite",MasseVide,MasseVide-m_satellite)</f>
        <v>7.125</v>
      </c>
      <c r="D25" s="480">
        <f>IF(RIGHT(Type_fusee,1)=".",1,0.15)</f>
        <v>1</v>
      </c>
      <c r="F25" s="619" t="str">
        <f>IF(Lang="Français","Vit max &amp; Acc max",IF(Lang="English","Max Velocity &amp; Acc",""))</f>
        <v>Vit max &amp; Acc max</v>
      </c>
      <c r="G25" s="620"/>
      <c r="H25" s="115"/>
      <c r="I25" s="115"/>
      <c r="J25" s="115"/>
      <c r="K25" s="158">
        <f ca="1">MAX(vit_xz)</f>
        <v>180.87695402464729</v>
      </c>
      <c r="L25" s="494">
        <f ca="1">MAX(acc_xz)</f>
        <v>87.899537356957609</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4.5999999999999996</v>
      </c>
      <c r="I26" s="156">
        <f ca="1">IF(T_satellite&lt;&gt;0,INDEX(pos_z,MATCH("Satellite",Event_sat,0)),"")</f>
        <v>567.03304099203046</v>
      </c>
      <c r="J26" s="154">
        <f ca="1">IF(T_satellite&lt;&gt;0,INDEX(pos_x,MATCH("Satellite",Event_sat,0)),"")</f>
        <v>131.56520913489447</v>
      </c>
      <c r="K26" s="159">
        <f ca="1">IF(T_satellite&lt;&gt;0,INDEX(vit_xz,MATCH("Satellite",Event_sat,0)),"")</f>
        <v>154.06367927595383</v>
      </c>
      <c r="L26" s="495"/>
      <c r="M26" s="485">
        <f ca="1">1/2*Rho_moyen*1*V_ouv_sat^2*S_satellite</f>
        <v>1453.8065579126931</v>
      </c>
      <c r="N26" s="58"/>
    </row>
    <row r="27" spans="1:18" x14ac:dyDescent="0.2">
      <c r="A27" s="59"/>
      <c r="B27" s="468" t="str">
        <f>IF(Lang="Français","Ouverture para",IF(Lang="English","Opening time",""))</f>
        <v>Ouverture para</v>
      </c>
      <c r="C27" s="507">
        <v>15.6</v>
      </c>
      <c r="D27" s="507">
        <v>4.5999999999999996</v>
      </c>
      <c r="F27" s="619" t="s">
        <v>15</v>
      </c>
      <c r="G27" s="620"/>
      <c r="H27" s="153">
        <f ca="1">INDEX(t,MATCH("Apogée",Event,0))</f>
        <v>16.299999999999919</v>
      </c>
      <c r="I27" s="157">
        <f ca="1">INDEX(pos_z,MATCH("Apogée",Event,0))</f>
        <v>1333.95312309112</v>
      </c>
      <c r="J27" s="155">
        <f ca="1">INDEX(pos_x,MATCH("Apogée",Event,0))</f>
        <v>485.81300525356727</v>
      </c>
      <c r="K27" s="160">
        <f ca="1">INDEX(vit_xz,MATCH("Apogée",Event,0))</f>
        <v>26.261671717804955</v>
      </c>
      <c r="L27" s="496"/>
      <c r="M27" s="500"/>
      <c r="N27" s="58"/>
    </row>
    <row r="28" spans="1:18" x14ac:dyDescent="0.2">
      <c r="A28" s="59"/>
      <c r="B28" s="534" t="s">
        <v>558</v>
      </c>
      <c r="C28" s="507" t="s">
        <v>560</v>
      </c>
      <c r="D28" s="507"/>
      <c r="F28" s="617" t="str">
        <f>IF(Lang="Français","Ouverture parachute fusée",IF(Lang="English","Rocket parachute opening",""))</f>
        <v>Ouverture parachute fusée</v>
      </c>
      <c r="G28" s="618"/>
      <c r="H28" s="152">
        <f>T_para</f>
        <v>15.6</v>
      </c>
      <c r="I28" s="156">
        <f ca="1">INDEX(pos_z,MATCH("Para",Event_para,0))</f>
        <v>1331.4019586613949</v>
      </c>
      <c r="J28" s="486">
        <f ca="1">INDEX(pos_x,MATCH("Para",Event_para,0))</f>
        <v>467.35736085402499</v>
      </c>
      <c r="K28" s="159">
        <f ca="1">INDEX(vit_xz,MATCH("Para",Event_para,0))</f>
        <v>27.406849941203195</v>
      </c>
      <c r="L28" s="495"/>
      <c r="M28" s="485">
        <f ca="1">1/2*Rho_moyen*1*V_ouverture^2*S_para</f>
        <v>244.4354284996131</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0.53129999999999999</v>
      </c>
      <c r="D29" s="17">
        <f>IF(RIGHT(Type_fusee,1)=".",0.1,0.02)</f>
        <v>0.1</v>
      </c>
      <c r="F29" s="606" t="str">
        <f>IF(Lang="Français","Impact balistique",IF(Lang="English","Balistic Impact",""))</f>
        <v>Impact balistique</v>
      </c>
      <c r="G29" s="607"/>
      <c r="H29" s="497">
        <f ca="1">INDEX(t,MATCH("Impact balistique",Event,0))</f>
        <v>34.600000000000179</v>
      </c>
      <c r="I29" s="517" t="s">
        <v>428</v>
      </c>
      <c r="J29" s="487">
        <f ca="1">INDEX(pos_x,MATCH("Impact balistique",Event,0))</f>
        <v>869.5436471607087</v>
      </c>
      <c r="K29" s="501">
        <f ca="1">K47</f>
        <v>122.78266833206054</v>
      </c>
      <c r="L29" s="498"/>
      <c r="M29" s="502">
        <f ca="1">0.5*m_vide*K29^2</f>
        <v>53706.766727264032</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14.655612837246261</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90.845874099357061</v>
      </c>
      <c r="D33" s="132">
        <f ca="1">IF(V_satellite&lt;&gt;0,Alt_sat/V_satellite,0)</f>
        <v>44.80504406488825</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106.44587409935706</v>
      </c>
      <c r="D34" s="132">
        <f ca="1">T_satellite+Dt_satellite</f>
        <v>49.405044064888251</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454.22937049678529</v>
      </c>
      <c r="D35" s="151">
        <f ca="1">IF(V_satellite&lt;&gt;0,Alt_sat*V_vent_sat/V_satellite,0)</f>
        <v>224.02522032444125</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0</v>
      </c>
      <c r="I42" s="150">
        <v>0</v>
      </c>
      <c r="J42" s="150">
        <v>0</v>
      </c>
      <c r="K42" s="150">
        <v>0</v>
      </c>
      <c r="L42" s="148" t="s">
        <v>14</v>
      </c>
      <c r="M42" s="149">
        <f>Beta_rampe</f>
        <v>80</v>
      </c>
    </row>
    <row r="43" spans="1:16" x14ac:dyDescent="0.2">
      <c r="A43" s="161"/>
      <c r="B43" s="166" t="str">
        <f>IF(Lang="Français","Bord   'a'","Side length 'a'")</f>
        <v>Bord   'a'</v>
      </c>
      <c r="D43" s="162"/>
      <c r="F43" s="620" t="str">
        <f>IF(Lang="Français","Sortie de Rampe",IF(Lang="English","Launch-Pad Exit",""))</f>
        <v>Sortie de Rampe</v>
      </c>
      <c r="G43" s="620"/>
      <c r="H43" s="115">
        <f ca="1">INDEX(t,MATCH("Sortie de rampe",Event,0))</f>
        <v>0.33000000000000013</v>
      </c>
      <c r="I43" s="115">
        <f ca="1">INDEX(pos_z,MATCH("Sortie de rampe",Event,0))</f>
        <v>3.8965513774509883</v>
      </c>
      <c r="J43" s="115">
        <f ca="1">INDEX(pos_x,MATCH("Sortie de rampe",Event,0))</f>
        <v>0.68702820724460478</v>
      </c>
      <c r="K43" s="116">
        <f ca="1">INDEX(vit_xz,MATCH("Sortie de rampe",Event,0))</f>
        <v>25.837917837978516</v>
      </c>
      <c r="L43" s="116">
        <f ca="1">INDEX(acc_xz,MATCH("Sortie de rampe",Event,0))</f>
        <v>82.574957746863518</v>
      </c>
      <c r="M43" s="116">
        <f ca="1">INDEX(BetaD,MATCH("Sortie de rampe",Event,0))</f>
        <v>80</v>
      </c>
    </row>
    <row r="44" spans="1:16" x14ac:dyDescent="0.2">
      <c r="A44" s="161"/>
      <c r="B44" s="167">
        <v>330</v>
      </c>
      <c r="D44" s="162"/>
      <c r="F44" s="620" t="str">
        <f>IF(Lang="Français","Vit max &amp; Acc max",IF(Lang="English","Max Velocity &amp; Acc",""))</f>
        <v>Vit max &amp; Acc max</v>
      </c>
      <c r="G44" s="620"/>
      <c r="H44" s="115" t="s">
        <v>14</v>
      </c>
      <c r="I44" s="115" t="s">
        <v>14</v>
      </c>
      <c r="J44" s="115" t="s">
        <v>14</v>
      </c>
      <c r="K44" s="117">
        <f ca="1">MAX(vit_xz)</f>
        <v>180.87695402464729</v>
      </c>
      <c r="L44" s="118">
        <f ca="1">MAX(acc_xz)</f>
        <v>87.899537356957609</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3.5999999999999672</v>
      </c>
      <c r="I45" s="119">
        <f ca="1">INDEX(pos_z,MATCH("Fin de propulsion",Event,0))</f>
        <v>407.11197303273235</v>
      </c>
      <c r="J45" s="119">
        <f ca="1">INDEX(pos_x,MATCH("Fin de propulsion",Event,0))</f>
        <v>91.346491608235311</v>
      </c>
      <c r="K45" s="119">
        <f ca="1">INDEX(vit_xz,MATCH("Fin de propulsion",Event,0))</f>
        <v>176.30973241040226</v>
      </c>
      <c r="L45" s="116">
        <f ca="1">INDEX(acc_xz,MATCH("Fin de propulsion",Event,0))</f>
        <v>24.20564977422244</v>
      </c>
      <c r="M45" s="116">
        <f ca="1">INDEX(BetaD,MATCH("Fin de propulsion",Event,0))</f>
        <v>76.278095411638944</v>
      </c>
    </row>
    <row r="46" spans="1:16" x14ac:dyDescent="0.2">
      <c r="A46" s="161"/>
      <c r="B46" s="168">
        <v>320</v>
      </c>
      <c r="D46" s="162"/>
      <c r="F46" s="620" t="s">
        <v>15</v>
      </c>
      <c r="G46" s="620"/>
      <c r="H46" s="118">
        <f ca="1">INDEX(t,MATCH("Apogée",Event,0))</f>
        <v>16.299999999999919</v>
      </c>
      <c r="I46" s="117">
        <f ca="1">INDEX(pos_z,MATCH("Apogée",Event,0))</f>
        <v>1333.95312309112</v>
      </c>
      <c r="J46" s="120">
        <f ca="1">INDEX(pos_x,MATCH("Apogée",Event,0))</f>
        <v>485.81300525356727</v>
      </c>
      <c r="K46" s="120">
        <f ca="1">INDEX(vit_xz,MATCH("Apogée",Event,0))</f>
        <v>26.261671717804955</v>
      </c>
      <c r="L46" s="116">
        <f ca="1">INDEX(acc_xz,MATCH("Apogée",Event,0))</f>
        <v>9.8276501003870145</v>
      </c>
      <c r="M46" s="121">
        <f ca="1">INDEX(BetaD,MATCH("Apogée",Event,0))</f>
        <v>0.43425877398321766</v>
      </c>
    </row>
    <row r="47" spans="1:16" x14ac:dyDescent="0.2">
      <c r="A47" s="161"/>
      <c r="B47" s="169" t="s">
        <v>9</v>
      </c>
      <c r="D47" s="162"/>
      <c r="F47" s="635" t="str">
        <f>IF(Lang="Français","Impact balistique",IF(Lang="English","Balistic Impact",""))</f>
        <v>Impact balistique</v>
      </c>
      <c r="G47" s="635"/>
      <c r="H47" s="116">
        <f ca="1">INDEX(t,MATCH("Impact balistique",Event,0))</f>
        <v>34.600000000000179</v>
      </c>
      <c r="I47" s="148" t="s">
        <v>16</v>
      </c>
      <c r="J47" s="117">
        <f ca="1">INDEX(pos_x,MATCH("Impact balistique",Event,0))</f>
        <v>869.5436471607087</v>
      </c>
      <c r="K47" s="119">
        <f ca="1">INDEX(vit_xz,MATCH("Impact balistique",Event,0))</f>
        <v>122.78266833206054</v>
      </c>
      <c r="L47" s="116">
        <f ca="1">INDEX(acc_xz,MATCH("Impact balistique",Event,0))</f>
        <v>2.6861164344740263</v>
      </c>
      <c r="M47" s="116">
        <f ca="1">INDEX(BetaD,MATCH("Impact balistique",Event,0))</f>
        <v>-83.583860686334901</v>
      </c>
    </row>
    <row r="48" spans="1:16" x14ac:dyDescent="0.2">
      <c r="A48" s="161"/>
      <c r="B48" s="174">
        <f>(4*B44*B46+B44^2)/10^6</f>
        <v>0.53129999999999999</v>
      </c>
      <c r="D48" s="162"/>
      <c r="F48" s="618" t="str">
        <f>IF(Lang="Français","Ouverture parachute fusée",IF(Lang="English","Rocket parachute opening",""))</f>
        <v>Ouverture parachute fusée</v>
      </c>
      <c r="G48" s="618"/>
      <c r="H48" s="122">
        <f>T_para</f>
        <v>15.6</v>
      </c>
      <c r="I48" s="123">
        <f ca="1">INDEX(pos_z,MATCH("Para",Event_para,0))</f>
        <v>1331.4019586613949</v>
      </c>
      <c r="J48" s="123">
        <f ca="1">INDEX(pos_x,MATCH("Para",Event_para,0))</f>
        <v>467.35736085402499</v>
      </c>
      <c r="K48" s="123">
        <f ca="1">INDEX(vit_xz,MATCH("Para",Event_para,0))</f>
        <v>27.406849941203195</v>
      </c>
      <c r="L48" s="122">
        <f ca="1">INDEX(acc_xz,MATCH("Para",Event_para,0))</f>
        <v>9.9103975199259438</v>
      </c>
      <c r="M48" s="124">
        <f ca="1">INDEX(BetaD,MATCH("Para",Event_para,0))</f>
        <v>15.012672135859512</v>
      </c>
    </row>
    <row r="49" spans="1:13" x14ac:dyDescent="0.2">
      <c r="A49" s="161"/>
      <c r="D49" s="162"/>
      <c r="F49" s="636" t="str">
        <f>IF(Lang="Français","Impact fusée sous para.",IF(Lang="English","Impact of rocket with para. ",""))</f>
        <v>Impact fusée sous para.</v>
      </c>
      <c r="G49" s="636"/>
      <c r="H49" s="125">
        <f ca="1">T_para+Dt_para</f>
        <v>106.44587409935706</v>
      </c>
      <c r="I49" s="127" t="s">
        <v>16</v>
      </c>
      <c r="J49" s="126" t="str">
        <f ca="1">CONCATENATE(TEXT(X_para-Dx_para,"0")," | ",TEXT(X_para+Dx_para,"0"))</f>
        <v>13 | 922</v>
      </c>
      <c r="K49" s="126">
        <f ca="1">V_para</f>
        <v>14.655612837246261</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4.5999999999999996</v>
      </c>
      <c r="I50" s="123">
        <f ca="1">IF(T_satellite&lt;&gt;0,INDEX(pos_z,MATCH("Satellite",Event_sat,0)),"")</f>
        <v>567.03304099203046</v>
      </c>
      <c r="J50" s="129">
        <f ca="1">IF(T_satellite&lt;&gt;0,INDEX(pos_x,MATCH("Satellite",Event_sat,0)),"")</f>
        <v>131.56520913489447</v>
      </c>
      <c r="K50" s="123">
        <f ca="1">IF(T_satellite&lt;&gt;0,INDEX(vit_xz,MATCH("Satellite",Event_sat,0)),"")</f>
        <v>154.06367927595383</v>
      </c>
      <c r="L50" s="122">
        <f ca="1">IF(T_satellite&lt;&gt;0,INDEX(acc_xz,MATCH("Satellite",Event_sat,0)),"")</f>
        <v>20.867580931839488</v>
      </c>
      <c r="M50" s="124">
        <f ca="1">IF(T_satellite&lt;&gt;0,INDEX(BetaD,MATCH("Satellite",Event_sat,0)),"")</f>
        <v>75.442355517160749</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49.405044064888251</v>
      </c>
      <c r="I51" s="130" t="str">
        <f>IF(T_satellite&lt;&gt;0,"~0","")</f>
        <v>~0</v>
      </c>
      <c r="J51" s="130" t="str">
        <f ca="1">IF(T_satellite&lt;&gt;0,CONCATENATE(TEXT(X_satellite-Dx_sat,"0")," | ",TEXT(X_satellite+Dx_sat,"0")),"")</f>
        <v>-92 | 356</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15.6</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1333.95312309112</v>
      </c>
      <c r="C121" s="216">
        <f ca="1">MAX(Altitude_culmi,Portee_balistique)</f>
        <v>1333.95312309112</v>
      </c>
    </row>
    <row r="123" spans="2:3" x14ac:dyDescent="0.2">
      <c r="B123" s="210" t="s">
        <v>49</v>
      </c>
      <c r="C123" s="211" t="s">
        <v>45</v>
      </c>
    </row>
    <row r="124" spans="2:3" x14ac:dyDescent="0.2">
      <c r="B124" s="217">
        <f ca="1">X_para</f>
        <v>467.35736085402499</v>
      </c>
      <c r="C124" s="214">
        <f ca="1">Alt_para</f>
        <v>1331.4019586613949</v>
      </c>
    </row>
    <row r="125" spans="2:3" x14ac:dyDescent="0.2">
      <c r="B125" s="217">
        <f ca="1">X_para</f>
        <v>467.35736085402499</v>
      </c>
      <c r="C125" s="214">
        <f ca="1">Alt_para/2</f>
        <v>665.70097933069746</v>
      </c>
    </row>
    <row r="126" spans="2:3" x14ac:dyDescent="0.2">
      <c r="B126" s="217">
        <f ca="1">X_para</f>
        <v>467.35736085402499</v>
      </c>
      <c r="C126" s="214">
        <v>0</v>
      </c>
    </row>
    <row r="127" spans="2:3" x14ac:dyDescent="0.2">
      <c r="B127" s="217">
        <f ca="1">X_para+Alt_para/40</f>
        <v>500.64240982055986</v>
      </c>
      <c r="C127" s="214">
        <f ca="1">Alt_para/20</f>
        <v>66.570097933069746</v>
      </c>
    </row>
    <row r="128" spans="2:3" x14ac:dyDescent="0.2">
      <c r="B128" s="217">
        <f ca="1">X_para</f>
        <v>467.35736085402499</v>
      </c>
      <c r="C128" s="214">
        <v>0</v>
      </c>
    </row>
    <row r="129" spans="2:6" x14ac:dyDescent="0.2">
      <c r="B129" s="217">
        <f ca="1">X_para-Alt_para/40</f>
        <v>434.07231188749012</v>
      </c>
      <c r="C129" s="214">
        <f ca="1">Alt_para/20</f>
        <v>66.570097933069746</v>
      </c>
    </row>
    <row r="130" spans="2:6" x14ac:dyDescent="0.2">
      <c r="B130" s="218">
        <f ca="1">X_para</f>
        <v>467.35736085402499</v>
      </c>
      <c r="C130" s="219">
        <v>0</v>
      </c>
    </row>
    <row r="131" spans="2:6" x14ac:dyDescent="0.2">
      <c r="B131" s="210" t="s">
        <v>48</v>
      </c>
      <c r="C131" s="211" t="s">
        <v>45</v>
      </c>
    </row>
    <row r="132" spans="2:6" x14ac:dyDescent="0.2">
      <c r="B132" s="213">
        <f>T_para</f>
        <v>15.6</v>
      </c>
      <c r="C132" s="214">
        <f ca="1">Alt_para</f>
        <v>1331.4019586613949</v>
      </c>
    </row>
    <row r="133" spans="2:6" x14ac:dyDescent="0.2">
      <c r="B133" s="213">
        <f ca="1">(B132+B134)/2</f>
        <v>61.022937049678525</v>
      </c>
      <c r="C133" s="214">
        <f ca="1">(C132+C134)/2</f>
        <v>665.70097933069746</v>
      </c>
      <c r="E133" s="232">
        <v>1</v>
      </c>
      <c r="F133" s="233" t="s">
        <v>175</v>
      </c>
    </row>
    <row r="134" spans="2:6" x14ac:dyDescent="0.2">
      <c r="B134" s="213">
        <f ca="1">H49</f>
        <v>106.44587409935706</v>
      </c>
      <c r="C134" s="214">
        <f>0</f>
        <v>0</v>
      </c>
      <c r="E134" s="161">
        <v>1</v>
      </c>
      <c r="F134" s="234" t="s">
        <v>176</v>
      </c>
    </row>
    <row r="135" spans="2:6" x14ac:dyDescent="0.2">
      <c r="B135" s="213">
        <f ca="1">H49+E133*sS/2*zZ_fus-E134*sS*tT_fus</f>
        <v>105.22294870846419</v>
      </c>
      <c r="C135" s="214">
        <f ca="1">Alt_para-V_para*(H49-T_para)+E133*sS*Altitude_culmi/H49*zZ_fus+E134*sS/2*Altitude_culmi/H49*tT_fus</f>
        <v>61.862518254743492</v>
      </c>
      <c r="E135" s="161"/>
      <c r="F135" s="241" t="s">
        <v>177</v>
      </c>
    </row>
    <row r="136" spans="2:6" x14ac:dyDescent="0.2">
      <c r="B136" s="213">
        <f ca="1">H49</f>
        <v>106.44587409935706</v>
      </c>
      <c r="C136" s="214">
        <f ca="1">Alt_para-V_para*(H49-T_para)</f>
        <v>0</v>
      </c>
      <c r="E136" s="235" t="s">
        <v>172</v>
      </c>
      <c r="F136" s="236">
        <f ca="1">T_balistique/10</f>
        <v>3.4600000000000177</v>
      </c>
    </row>
    <row r="137" spans="2:6" x14ac:dyDescent="0.2">
      <c r="B137" s="213">
        <f ca="1">H49-E133*sS/2*zZ_fus-E134*sS*tT_fus</f>
        <v>101.76294870846418</v>
      </c>
      <c r="C137" s="214">
        <f ca="1">Alt_para-V_para*(H49-T_para)+E133*sS*Altitude_culmi/H49*zZ_fus-E134*sS/2*Altitude_culmi/H49*tT_fus</f>
        <v>24.857194368165523</v>
      </c>
      <c r="E137" s="235" t="s">
        <v>173</v>
      </c>
      <c r="F137" s="236">
        <f ca="1">(H49-T_para)/H49</f>
        <v>0.85344664476672072</v>
      </c>
    </row>
    <row r="138" spans="2:6" x14ac:dyDescent="0.2">
      <c r="B138" s="215">
        <f ca="1">H49</f>
        <v>106.44587409935706</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131.56520913489447</v>
      </c>
      <c r="C141" s="214">
        <f ca="1">IF(Nb_sat="1 satellite",Alt_sat)</f>
        <v>567.03304099203046</v>
      </c>
    </row>
    <row r="142" spans="2:6" x14ac:dyDescent="0.2">
      <c r="B142" s="217">
        <f ca="1">IF(Nb_sat="1 satellite",X_satellite)</f>
        <v>131.56520913489447</v>
      </c>
      <c r="C142" s="214">
        <f ca="1">IF(Nb_sat="1 satellite",Alt_sat*1/4)</f>
        <v>141.75826024800762</v>
      </c>
    </row>
    <row r="143" spans="2:6" x14ac:dyDescent="0.2">
      <c r="B143" s="217">
        <f ca="1">IF(Nb_sat="1 satellite",X_satellite)</f>
        <v>131.56520913489447</v>
      </c>
      <c r="C143" s="214">
        <f>IF(Nb_sat="1 satellite",0)</f>
        <v>0</v>
      </c>
    </row>
    <row r="144" spans="2:6" x14ac:dyDescent="0.2">
      <c r="B144" s="217">
        <f ca="1">IF(Nb_sat="1 satellite",X_satellite+Alt_sat/40)</f>
        <v>145.74103515969523</v>
      </c>
      <c r="C144" s="214">
        <f ca="1">IF(Nb_sat="1 satellite",Alt_sat/20)</f>
        <v>28.351652049601523</v>
      </c>
    </row>
    <row r="145" spans="2:6" x14ac:dyDescent="0.2">
      <c r="B145" s="217">
        <f ca="1">IF(Nb_sat="1 satellite",X_satellite)</f>
        <v>131.56520913489447</v>
      </c>
      <c r="C145" s="214">
        <f>IF(Nb_sat="1 satellite",0)</f>
        <v>0</v>
      </c>
    </row>
    <row r="146" spans="2:6" x14ac:dyDescent="0.2">
      <c r="B146" s="217">
        <f ca="1">IF(Nb_sat="1 satellite",X_satellite-Alt_sat/40)</f>
        <v>117.38938311009372</v>
      </c>
      <c r="C146" s="214">
        <f ca="1">IF(Nb_sat="1 satellite",Alt_sat/20)</f>
        <v>28.351652049601523</v>
      </c>
    </row>
    <row r="147" spans="2:6" x14ac:dyDescent="0.2">
      <c r="B147" s="218">
        <f ca="1">IF(Nb_sat="1 satellite",X_satellite)</f>
        <v>131.56520913489447</v>
      </c>
      <c r="C147" s="214">
        <f>IF(Nb_sat="1 satellite",0)</f>
        <v>0</v>
      </c>
    </row>
    <row r="148" spans="2:6" x14ac:dyDescent="0.2">
      <c r="B148" s="210" t="s">
        <v>50</v>
      </c>
      <c r="C148" s="211" t="s">
        <v>46</v>
      </c>
    </row>
    <row r="149" spans="2:6" x14ac:dyDescent="0.2">
      <c r="B149" s="213">
        <f>IF(Nb_sat="1 satellite",T_satellite)</f>
        <v>4.5999999999999996</v>
      </c>
      <c r="C149" s="214">
        <f ca="1">IF(Nb_sat="1 satellite",Alt_sat)</f>
        <v>567.03304099203046</v>
      </c>
      <c r="D149" s="221"/>
    </row>
    <row r="150" spans="2:6" x14ac:dyDescent="0.2">
      <c r="B150" s="213">
        <f ca="1">(B149+B151)/2</f>
        <v>27.002522032444126</v>
      </c>
      <c r="C150" s="214">
        <f ca="1">(C149+C151)/2</f>
        <v>283.51652049601523</v>
      </c>
      <c r="D150" s="221"/>
    </row>
    <row r="151" spans="2:6" x14ac:dyDescent="0.2">
      <c r="B151" s="213">
        <f ca="1">IF(Nb_sat="1 satellite",H51)</f>
        <v>49.405044064888251</v>
      </c>
      <c r="C151" s="214">
        <f>IF(Nb_sat="1 satellite",0)</f>
        <v>0</v>
      </c>
    </row>
    <row r="152" spans="2:6" x14ac:dyDescent="0.2">
      <c r="B152" s="213">
        <f ca="1">IF(Nb_sat="1 satellite",H51+E133*sS/2*zZ_sat-E134*sS*tT_sat)</f>
        <v>47.563395788074516</v>
      </c>
      <c r="C152" s="214">
        <f ca="1">IF(Nb_sat="1 satellite",Alt_sat-V_satellite*(H51-T_satellite)+E133*sS*Altitude_culmi/H51*zZ_sat+E134*sS/2*Altitude_culmi/H51*tT_sat)</f>
        <v>103.05230120864681</v>
      </c>
      <c r="D152" s="221"/>
    </row>
    <row r="153" spans="2:6" x14ac:dyDescent="0.2">
      <c r="B153" s="213">
        <f ca="1">IF(Nb_sat="1 satellite",H51)</f>
        <v>49.405044064888251</v>
      </c>
      <c r="C153" s="214">
        <f>IF(Nb_sat="1 satellite",0)</f>
        <v>0</v>
      </c>
    </row>
    <row r="154" spans="2:6" x14ac:dyDescent="0.2">
      <c r="B154" s="213">
        <f ca="1">IF(Nb_sat="1 satellite",H51-sS/2*zZ_sat-E134*sS*tT_sat)</f>
        <v>45.246692341701959</v>
      </c>
      <c r="C154" s="214">
        <f ca="1">IF(Nb_sat="1 satellite",Alt_sat-V_satellite*(H51-T_satellite)+E133*sS*Altitude_culmi/H51*zZ_sat-E134*sS/2*Altitude_culmi/H51*tT_sat)</f>
        <v>22.051272973202508</v>
      </c>
      <c r="E154" s="239" t="s">
        <v>173</v>
      </c>
      <c r="F154" s="240">
        <f ca="1">(T_balistique-T_satellite)/T_balistique</f>
        <v>0.86705202312138796</v>
      </c>
    </row>
    <row r="155" spans="2:6" x14ac:dyDescent="0.2">
      <c r="B155" s="215">
        <f ca="1">IF(Nb_sat="1 satellite",H51)</f>
        <v>49.405044064888251</v>
      </c>
      <c r="C155" s="216">
        <f>IF(Nb_sat="1 satellite",0)</f>
        <v>0</v>
      </c>
      <c r="E155" s="237" t="s">
        <v>174</v>
      </c>
      <c r="F155" s="238">
        <f ca="1">V_satellite*(T_balistique-T_satellite)/Alt_sat</f>
        <v>0.66956747004987016</v>
      </c>
    </row>
    <row r="157" spans="2:6" x14ac:dyDescent="0.2">
      <c r="B157" s="210" t="s">
        <v>2</v>
      </c>
      <c r="C157" s="228" t="s">
        <v>29</v>
      </c>
      <c r="D157" s="211" t="s">
        <v>3</v>
      </c>
    </row>
    <row r="158" spans="2:6" x14ac:dyDescent="0.2">
      <c r="B158" s="231">
        <f>T_para/4</f>
        <v>3.9</v>
      </c>
      <c r="C158" s="82">
        <f ca="1">Alt_para/2</f>
        <v>665.70097933069746</v>
      </c>
      <c r="D158" s="214">
        <f ca="1">X_para/4</f>
        <v>116.83934021350625</v>
      </c>
    </row>
    <row r="159" spans="2:6" x14ac:dyDescent="0.2">
      <c r="B159" s="229">
        <f ca="1">Temps_culmi + (T_balistique-Temps_culmi)/2</f>
        <v>25.450000000000049</v>
      </c>
      <c r="C159" s="230">
        <f ca="1">Altitude_culmi/2</f>
        <v>666.97656154556</v>
      </c>
      <c r="D159" s="216">
        <f ca="1">X_culmi+(Portee_balistique-X_culmi)*2/3</f>
        <v>741.63343319166154</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485.81300525356727</v>
      </c>
      <c r="E162" s="422"/>
      <c r="F162" s="423" t="s">
        <v>305</v>
      </c>
    </row>
    <row r="163" spans="2:6" x14ac:dyDescent="0.2">
      <c r="B163" s="231" t="e">
        <f ca="1">IF(AND(Altitude_culmi&gt;80, Altitude_culmi&lt;=350), 49, NA())</f>
        <v>#N/A</v>
      </c>
      <c r="C163" s="5">
        <v>23</v>
      </c>
      <c r="D163" s="82">
        <f t="shared" ca="1" si="0"/>
        <v>508.81300525356727</v>
      </c>
      <c r="E163" s="82"/>
      <c r="F163" s="214">
        <f t="shared" ref="F163:F178" ca="1" si="1">X_culmi-C162</f>
        <v>485.81300525356727</v>
      </c>
    </row>
    <row r="164" spans="2:6" x14ac:dyDescent="0.2">
      <c r="B164" s="231" t="e">
        <f ca="1">IF(AND(Altitude_culmi&gt;80, Altitude_culmi&lt;=350), 43, NA())</f>
        <v>#N/A</v>
      </c>
      <c r="C164" s="5">
        <v>23</v>
      </c>
      <c r="D164" s="82">
        <f t="shared" ca="1" si="0"/>
        <v>508.81300525356727</v>
      </c>
      <c r="E164" s="82"/>
      <c r="F164" s="214">
        <f t="shared" ca="1" si="1"/>
        <v>462.81300525356727</v>
      </c>
    </row>
    <row r="165" spans="2:6" x14ac:dyDescent="0.2">
      <c r="B165" s="231" t="e">
        <f ca="1">IF(AND(Altitude_culmi&gt;80, Altitude_culmi&lt;=350), 43, NA())</f>
        <v>#N/A</v>
      </c>
      <c r="C165" s="5">
        <v>0</v>
      </c>
      <c r="D165" s="82">
        <f t="shared" ca="1" si="0"/>
        <v>485.81300525356727</v>
      </c>
      <c r="E165" s="82"/>
      <c r="F165" s="214">
        <f t="shared" ca="1" si="1"/>
        <v>462.81300525356727</v>
      </c>
    </row>
    <row r="166" spans="2:6" x14ac:dyDescent="0.2">
      <c r="B166" s="231" t="e">
        <f ca="1">IF(AND(Altitude_culmi&gt;80, Altitude_culmi&lt;=350), 43, NA())</f>
        <v>#N/A</v>
      </c>
      <c r="C166" s="5">
        <v>23</v>
      </c>
      <c r="D166" s="82">
        <f t="shared" ca="1" si="0"/>
        <v>508.81300525356727</v>
      </c>
      <c r="E166" s="82"/>
      <c r="F166" s="214">
        <f t="shared" ca="1" si="1"/>
        <v>485.81300525356727</v>
      </c>
    </row>
    <row r="167" spans="2:6" x14ac:dyDescent="0.2">
      <c r="B167" s="231" t="e">
        <f ca="1">IF(AND(Altitude_culmi&gt;80, Altitude_culmi&lt;=350), 0.5, NA())</f>
        <v>#N/A</v>
      </c>
      <c r="C167" s="5">
        <v>23</v>
      </c>
      <c r="D167" s="82">
        <f t="shared" ca="1" si="0"/>
        <v>508.81300525356727</v>
      </c>
      <c r="E167" s="82"/>
      <c r="F167" s="214">
        <f t="shared" ca="1" si="1"/>
        <v>462.81300525356727</v>
      </c>
    </row>
    <row r="168" spans="2:6" x14ac:dyDescent="0.2">
      <c r="B168" s="231" t="e">
        <f ca="1">IF(AND(Altitude_culmi&gt;80, Altitude_culmi&lt;=350), 0.5, NA())</f>
        <v>#N/A</v>
      </c>
      <c r="C168" s="5">
        <v>8</v>
      </c>
      <c r="D168" s="82">
        <f t="shared" ca="1" si="0"/>
        <v>493.81300525356727</v>
      </c>
      <c r="E168" s="82"/>
      <c r="F168" s="214">
        <f t="shared" ca="1" si="1"/>
        <v>462.81300525356727</v>
      </c>
    </row>
    <row r="169" spans="2:6" x14ac:dyDescent="0.2">
      <c r="B169" s="231" t="e">
        <f ca="1">IF(AND(Altitude_culmi&gt;80, Altitude_culmi&lt;=350), 27, NA())</f>
        <v>#N/A</v>
      </c>
      <c r="C169" s="5">
        <v>8</v>
      </c>
      <c r="D169" s="82">
        <f t="shared" ca="1" si="0"/>
        <v>493.81300525356727</v>
      </c>
      <c r="E169" s="82"/>
      <c r="F169" s="214">
        <f t="shared" ca="1" si="1"/>
        <v>477.81300525356727</v>
      </c>
    </row>
    <row r="170" spans="2:6" x14ac:dyDescent="0.2">
      <c r="B170" s="231" t="e">
        <f ca="1">IF(AND(Altitude_culmi&gt;80, Altitude_culmi&lt;=350), 27, NA())</f>
        <v>#N/A</v>
      </c>
      <c r="C170" s="5">
        <v>23</v>
      </c>
      <c r="D170" s="82">
        <f t="shared" ca="1" si="0"/>
        <v>508.81300525356727</v>
      </c>
      <c r="E170" s="82"/>
      <c r="F170" s="214">
        <f t="shared" ca="1" si="1"/>
        <v>477.81300525356727</v>
      </c>
    </row>
    <row r="171" spans="2:6" x14ac:dyDescent="0.2">
      <c r="B171" s="231" t="e">
        <f ca="1">IF(AND(Altitude_culmi&gt;80, Altitude_culmi&lt;=350), 27, NA())</f>
        <v>#N/A</v>
      </c>
      <c r="C171" s="5">
        <v>8</v>
      </c>
      <c r="D171" s="82">
        <f t="shared" ca="1" si="0"/>
        <v>493.81300525356727</v>
      </c>
      <c r="E171" s="82"/>
      <c r="F171" s="214">
        <f t="shared" ca="1" si="1"/>
        <v>462.81300525356727</v>
      </c>
    </row>
    <row r="172" spans="2:6" x14ac:dyDescent="0.2">
      <c r="B172" s="231" t="e">
        <f ca="1">IF(AND(Altitude_culmi&gt;80, Altitude_culmi&lt;=350), 29, NA())</f>
        <v>#N/A</v>
      </c>
      <c r="C172" s="5">
        <v>7.6</v>
      </c>
      <c r="D172" s="82">
        <f t="shared" ca="1" si="0"/>
        <v>493.41300525356729</v>
      </c>
      <c r="E172" s="82"/>
      <c r="F172" s="214">
        <f t="shared" ca="1" si="1"/>
        <v>477.81300525356727</v>
      </c>
    </row>
    <row r="173" spans="2:6" x14ac:dyDescent="0.2">
      <c r="B173" s="231" t="e">
        <f ca="1">IF(AND(Altitude_culmi&gt;80, Altitude_culmi&lt;=350), 31, NA())</f>
        <v>#N/A</v>
      </c>
      <c r="C173" s="5">
        <v>6.8</v>
      </c>
      <c r="D173" s="82">
        <f t="shared" ca="1" si="0"/>
        <v>492.61300525356728</v>
      </c>
      <c r="E173" s="82"/>
      <c r="F173" s="214">
        <f t="shared" ca="1" si="1"/>
        <v>478.21300525356725</v>
      </c>
    </row>
    <row r="174" spans="2:6" x14ac:dyDescent="0.2">
      <c r="B174" s="231" t="e">
        <f ca="1">IF(AND(Altitude_culmi&gt;80, Altitude_culmi&lt;=350), 32, NA())</f>
        <v>#N/A</v>
      </c>
      <c r="C174" s="5">
        <v>6</v>
      </c>
      <c r="D174" s="82">
        <f t="shared" ca="1" si="0"/>
        <v>491.81300525356727</v>
      </c>
      <c r="E174" s="82"/>
      <c r="F174" s="214">
        <f t="shared" ca="1" si="1"/>
        <v>479.01300525356726</v>
      </c>
    </row>
    <row r="175" spans="2:6" x14ac:dyDescent="0.2">
      <c r="B175" s="231" t="e">
        <f ca="1">IF(AND(Altitude_culmi&gt;80, Altitude_culmi&lt;=350), 33, NA())</f>
        <v>#N/A</v>
      </c>
      <c r="C175" s="5">
        <v>5</v>
      </c>
      <c r="D175" s="82">
        <f t="shared" ca="1" si="0"/>
        <v>490.81300525356727</v>
      </c>
      <c r="E175" s="82"/>
      <c r="F175" s="214">
        <f t="shared" ca="1" si="1"/>
        <v>479.81300525356727</v>
      </c>
    </row>
    <row r="176" spans="2:6" x14ac:dyDescent="0.2">
      <c r="B176" s="231" t="e">
        <f ca="1">IF(AND(Altitude_culmi&gt;80, Altitude_culmi&lt;=350), 34, NA())</f>
        <v>#N/A</v>
      </c>
      <c r="C176" s="5">
        <v>3.8</v>
      </c>
      <c r="D176" s="82">
        <f t="shared" ca="1" si="0"/>
        <v>489.61300525356728</v>
      </c>
      <c r="E176" s="82"/>
      <c r="F176" s="214">
        <f t="shared" ca="1" si="1"/>
        <v>480.81300525356727</v>
      </c>
    </row>
    <row r="177" spans="2:6" x14ac:dyDescent="0.2">
      <c r="B177" s="229" t="e">
        <f ca="1">IF(AND(Altitude_culmi&gt;80, Altitude_culmi&lt;=350), 35, NA())</f>
        <v>#N/A</v>
      </c>
      <c r="C177" s="421">
        <v>0</v>
      </c>
      <c r="D177" s="230">
        <f t="shared" ca="1" si="0"/>
        <v>485.81300525356727</v>
      </c>
      <c r="E177" s="82"/>
      <c r="F177" s="214">
        <f t="shared" ca="1" si="1"/>
        <v>482.01300525356726</v>
      </c>
    </row>
    <row r="178" spans="2:6" x14ac:dyDescent="0.2">
      <c r="E178" s="230"/>
      <c r="F178" s="216">
        <f t="shared" ca="1" si="1"/>
        <v>485.81300525356727</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485.81300525356727</v>
      </c>
      <c r="E180" s="228"/>
      <c r="F180" s="211" t="s">
        <v>308</v>
      </c>
    </row>
    <row r="181" spans="2:6" x14ac:dyDescent="0.2">
      <c r="B181" s="231">
        <f ca="1">IF(Altitude_culmi&gt;350, 300, NA())</f>
        <v>300</v>
      </c>
      <c r="C181" s="5">
        <v>0</v>
      </c>
      <c r="D181" s="82">
        <f t="shared" ca="1" si="2"/>
        <v>485.81300525356727</v>
      </c>
      <c r="E181" s="82"/>
      <c r="F181" s="214">
        <f t="shared" ref="F181:F201" ca="1" si="3">X_culmi-C180</f>
        <v>485.81300525356727</v>
      </c>
    </row>
    <row r="182" spans="2:6" x14ac:dyDescent="0.2">
      <c r="B182" s="231">
        <f ca="1">IF(Altitude_culmi&gt;350, 280, NA())</f>
        <v>280</v>
      </c>
      <c r="C182" s="5">
        <v>10</v>
      </c>
      <c r="D182" s="82">
        <f t="shared" ca="1" si="2"/>
        <v>495.81300525356727</v>
      </c>
      <c r="E182" s="82"/>
      <c r="F182" s="214">
        <f t="shared" ca="1" si="3"/>
        <v>485.81300525356727</v>
      </c>
    </row>
    <row r="183" spans="2:6" x14ac:dyDescent="0.2">
      <c r="B183" s="231">
        <f ca="1">IF(Altitude_culmi&gt;350, 280, NA())</f>
        <v>280</v>
      </c>
      <c r="C183" s="5">
        <v>0</v>
      </c>
      <c r="D183" s="82">
        <f t="shared" ca="1" si="2"/>
        <v>485.81300525356727</v>
      </c>
      <c r="E183" s="82"/>
      <c r="F183" s="214">
        <f t="shared" ca="1" si="3"/>
        <v>475.81300525356727</v>
      </c>
    </row>
    <row r="184" spans="2:6" x14ac:dyDescent="0.2">
      <c r="B184" s="231">
        <f ca="1">IF(Altitude_culmi&gt;350, 280, NA())</f>
        <v>280</v>
      </c>
      <c r="C184" s="5">
        <v>10</v>
      </c>
      <c r="D184" s="82">
        <f t="shared" ca="1" si="2"/>
        <v>495.81300525356727</v>
      </c>
      <c r="E184" s="82"/>
      <c r="F184" s="214">
        <f t="shared" ca="1" si="3"/>
        <v>485.81300525356727</v>
      </c>
    </row>
    <row r="185" spans="2:6" x14ac:dyDescent="0.2">
      <c r="B185" s="231">
        <f ca="1">IF(Altitude_culmi&gt;350, 200, NA())</f>
        <v>200</v>
      </c>
      <c r="C185" s="5">
        <v>13</v>
      </c>
      <c r="D185" s="82">
        <f t="shared" ca="1" si="2"/>
        <v>498.81300525356727</v>
      </c>
      <c r="E185" s="82"/>
      <c r="F185" s="214">
        <f t="shared" ca="1" si="3"/>
        <v>475.81300525356727</v>
      </c>
    </row>
    <row r="186" spans="2:6" x14ac:dyDescent="0.2">
      <c r="B186" s="231">
        <f ca="1">IF(Altitude_culmi&gt;350, 160, NA())</f>
        <v>160</v>
      </c>
      <c r="C186" s="5">
        <v>17</v>
      </c>
      <c r="D186" s="82">
        <f t="shared" ca="1" si="2"/>
        <v>502.81300525356727</v>
      </c>
      <c r="E186" s="82"/>
      <c r="F186" s="214">
        <f t="shared" ca="1" si="3"/>
        <v>472.81300525356727</v>
      </c>
    </row>
    <row r="187" spans="2:6" x14ac:dyDescent="0.2">
      <c r="B187" s="231">
        <f ca="1">IF(Altitude_culmi&gt;350, 115, NA())</f>
        <v>115</v>
      </c>
      <c r="C187" s="5">
        <v>20</v>
      </c>
      <c r="D187" s="82">
        <f t="shared" ca="1" si="2"/>
        <v>505.81300525356727</v>
      </c>
      <c r="E187" s="82"/>
      <c r="F187" s="214">
        <f t="shared" ca="1" si="3"/>
        <v>468.81300525356727</v>
      </c>
    </row>
    <row r="188" spans="2:6" x14ac:dyDescent="0.2">
      <c r="B188" s="231">
        <f ca="1">IF(Altitude_culmi&gt;350, 90, NA())</f>
        <v>90</v>
      </c>
      <c r="C188" s="5">
        <v>25</v>
      </c>
      <c r="D188" s="82">
        <f t="shared" ca="1" si="2"/>
        <v>510.81300525356727</v>
      </c>
      <c r="E188" s="82"/>
      <c r="F188" s="214">
        <f t="shared" ca="1" si="3"/>
        <v>465.81300525356727</v>
      </c>
    </row>
    <row r="189" spans="2:6" x14ac:dyDescent="0.2">
      <c r="B189" s="231">
        <f ca="1">IF(Altitude_culmi&gt;350, 57, NA())</f>
        <v>57</v>
      </c>
      <c r="C189" s="5">
        <v>30</v>
      </c>
      <c r="D189" s="82">
        <f t="shared" ca="1" si="2"/>
        <v>515.81300525356733</v>
      </c>
      <c r="E189" s="82"/>
      <c r="F189" s="214">
        <f t="shared" ca="1" si="3"/>
        <v>460.81300525356727</v>
      </c>
    </row>
    <row r="190" spans="2:6" x14ac:dyDescent="0.2">
      <c r="B190" s="231">
        <f ca="1">IF(Altitude_culmi&gt;350, 40, NA())</f>
        <v>40</v>
      </c>
      <c r="C190" s="5">
        <v>36</v>
      </c>
      <c r="D190" s="82">
        <f t="shared" ca="1" si="2"/>
        <v>521.81300525356733</v>
      </c>
      <c r="E190" s="82"/>
      <c r="F190" s="214">
        <f t="shared" ca="1" si="3"/>
        <v>455.81300525356727</v>
      </c>
    </row>
    <row r="191" spans="2:6" x14ac:dyDescent="0.2">
      <c r="B191" s="231">
        <f ca="1">IF(Altitude_culmi&gt;350, 20, NA())</f>
        <v>20</v>
      </c>
      <c r="C191" s="5">
        <v>48</v>
      </c>
      <c r="D191" s="82">
        <f t="shared" ca="1" si="2"/>
        <v>533.81300525356733</v>
      </c>
      <c r="E191" s="82"/>
      <c r="F191" s="214">
        <f t="shared" ca="1" si="3"/>
        <v>449.81300525356727</v>
      </c>
    </row>
    <row r="192" spans="2:6" x14ac:dyDescent="0.2">
      <c r="B192" s="231">
        <f ca="1">IF(Altitude_culmi&gt;350, 0.5, NA())</f>
        <v>0.5</v>
      </c>
      <c r="C192" s="5">
        <v>62</v>
      </c>
      <c r="D192" s="82">
        <f t="shared" ca="1" si="2"/>
        <v>547.81300525356733</v>
      </c>
      <c r="E192" s="82"/>
      <c r="F192" s="214">
        <f t="shared" ca="1" si="3"/>
        <v>437.81300525356727</v>
      </c>
    </row>
    <row r="193" spans="2:6" x14ac:dyDescent="0.2">
      <c r="B193" s="231">
        <f ca="1">IF(Altitude_culmi&gt;350, 0.5, NA())</f>
        <v>0.5</v>
      </c>
      <c r="C193" s="5">
        <v>37</v>
      </c>
      <c r="D193" s="82">
        <f t="shared" ca="1" si="2"/>
        <v>522.81300525356733</v>
      </c>
      <c r="E193" s="82"/>
      <c r="F193" s="214">
        <f t="shared" ca="1" si="3"/>
        <v>423.81300525356727</v>
      </c>
    </row>
    <row r="194" spans="2:6" x14ac:dyDescent="0.2">
      <c r="B194" s="231">
        <f ca="1">IF(Altitude_culmi&gt;350, 15, NA())</f>
        <v>15</v>
      </c>
      <c r="C194" s="5">
        <v>30</v>
      </c>
      <c r="D194" s="82">
        <f t="shared" ca="1" si="2"/>
        <v>515.81300525356733</v>
      </c>
      <c r="E194" s="82"/>
      <c r="F194" s="214">
        <f t="shared" ca="1" si="3"/>
        <v>448.81300525356727</v>
      </c>
    </row>
    <row r="195" spans="2:6" x14ac:dyDescent="0.2">
      <c r="B195" s="231">
        <f ca="1">IF(Altitude_culmi&gt;350, 30, NA())</f>
        <v>30</v>
      </c>
      <c r="C195" s="5">
        <v>15</v>
      </c>
      <c r="D195" s="82">
        <f t="shared" ca="1" si="2"/>
        <v>500.81300525356727</v>
      </c>
      <c r="E195" s="82"/>
      <c r="F195" s="214">
        <f t="shared" ca="1" si="3"/>
        <v>455.81300525356727</v>
      </c>
    </row>
    <row r="196" spans="2:6" x14ac:dyDescent="0.2">
      <c r="B196" s="231">
        <f ca="1">IF(Altitude_culmi&gt;350, 37, NA())</f>
        <v>37</v>
      </c>
      <c r="C196" s="5">
        <v>0</v>
      </c>
      <c r="D196" s="82">
        <f t="shared" ca="1" si="2"/>
        <v>485.81300525356727</v>
      </c>
      <c r="E196" s="82"/>
      <c r="F196" s="214">
        <f t="shared" ca="1" si="3"/>
        <v>470.81300525356727</v>
      </c>
    </row>
    <row r="197" spans="2:6" x14ac:dyDescent="0.2">
      <c r="B197" s="231">
        <f ca="1">IF(Altitude_culmi&gt;350, 67, NA())</f>
        <v>67</v>
      </c>
      <c r="C197" s="5">
        <v>0</v>
      </c>
      <c r="D197" s="82">
        <f t="shared" ca="1" si="2"/>
        <v>485.81300525356727</v>
      </c>
      <c r="E197" s="82"/>
      <c r="F197" s="214">
        <f t="shared" ca="1" si="3"/>
        <v>485.81300525356727</v>
      </c>
    </row>
    <row r="198" spans="2:6" x14ac:dyDescent="0.2">
      <c r="B198" s="231">
        <f ca="1">IF(Altitude_culmi&gt;350, 67, NA())</f>
        <v>67</v>
      </c>
      <c r="C198" s="5">
        <v>17</v>
      </c>
      <c r="D198" s="82">
        <f t="shared" ca="1" si="2"/>
        <v>502.81300525356727</v>
      </c>
      <c r="E198" s="82"/>
      <c r="F198" s="214">
        <f t="shared" ca="1" si="3"/>
        <v>485.81300525356727</v>
      </c>
    </row>
    <row r="199" spans="2:6" x14ac:dyDescent="0.2">
      <c r="B199" s="231">
        <f ca="1">IF(Altitude_culmi&gt;350, 100, NA())</f>
        <v>100</v>
      </c>
      <c r="C199" s="5">
        <v>11</v>
      </c>
      <c r="D199" s="82">
        <f t="shared" ca="1" si="2"/>
        <v>496.81300525356727</v>
      </c>
      <c r="E199" s="82"/>
      <c r="F199" s="214">
        <f t="shared" ca="1" si="3"/>
        <v>468.81300525356727</v>
      </c>
    </row>
    <row r="200" spans="2:6" x14ac:dyDescent="0.2">
      <c r="B200" s="229">
        <f ca="1">IF(Altitude_culmi&gt;350, 100, NA())</f>
        <v>100</v>
      </c>
      <c r="C200" s="421">
        <v>0</v>
      </c>
      <c r="D200" s="230">
        <f t="shared" ca="1" si="2"/>
        <v>485.81300525356727</v>
      </c>
      <c r="E200" s="82"/>
      <c r="F200" s="214">
        <f t="shared" ca="1" si="3"/>
        <v>474.81300525356727</v>
      </c>
    </row>
    <row r="201" spans="2:6" x14ac:dyDescent="0.2">
      <c r="E201" s="230"/>
      <c r="F201" s="216">
        <f t="shared" ca="1" si="3"/>
        <v>485.81300525356727</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Barasinga (Pro54-5G C)</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Orignal (Pro75-3G C)</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Pro98-6G Green</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 xml:space="preserve"> </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 xml:space="preserve"> </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 xml:space="preserve"> </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 xml:space="preserve"> </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 xml:space="preserve"> </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 xml:space="preserve"> </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 xml:space="preserve"> </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 xml:space="preserve"> </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 xml:space="preserve"> </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 xml:space="preserve"> </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 xml:space="preserve"> </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 xml:space="preserve"> </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 xml:space="preserve"> </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Isard</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Chamois</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Pro54-5G WT</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Pro98-6G Green</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Pro98-3G WT</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Aucun (2e ét. inerte)</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 xml:space="preserve"> </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 xml:space="preserve"> </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 xml:space="preserve"> </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 xml:space="preserve"> </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 xml:space="preserve"> </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 xml:space="preserve"> </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 xml:space="preserve"> </v>
      </c>
      <c r="C346" s="638" t="s">
        <v>183</v>
      </c>
      <c r="D346" s="638"/>
      <c r="F346" s="638" t="s">
        <v>183</v>
      </c>
      <c r="G346" s="638"/>
      <c r="I346" s="638" t="s">
        <v>183</v>
      </c>
      <c r="J346" s="638"/>
      <c r="L346" s="638" t="s">
        <v>183</v>
      </c>
      <c r="M346" s="638"/>
      <c r="O346" s="652" t="str">
        <f>A258</f>
        <v>Wapiti</v>
      </c>
      <c r="P346" s="653"/>
      <c r="R346" s="638" t="s">
        <v>183</v>
      </c>
      <c r="S346" s="638"/>
    </row>
  </sheetData>
  <sheetProtection algorithmName="SHA-512" hashValue="TT52kldpbNfsZI03mY8g5TIIsjEeL9Q9TBJMBYh4cROlVUm3NqAv8usVb5XJtvE8tyHIClwYMgtE2emaKO5x7A==" saltValue="IfNq7E35bfDyzUo3UGtZTg==" spinCount="100000" sheet="1" objects="1" scenarios="1"/>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206" activePane="bottomRight" state="frozen"/>
      <selection pane="topRight" activeCell="D1" sqref="D1"/>
      <selection pane="bottomLeft" activeCell="A8" sqref="A8"/>
      <selection pane="bottomRight" activeCell="L436" sqref="L436"/>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9.1579999999999995</v>
      </c>
      <c r="T4" s="327">
        <f t="shared" ref="T4:T67" ca="1" si="1">m*g</f>
        <v>89.839979999999997</v>
      </c>
      <c r="U4" s="328">
        <f t="shared" ref="U4:U67" ca="1" si="2">IF(pos_xz&lt;L_rampe,Poids*COS(Beta),0)</f>
        <v>15.600548808633475</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1.564182765167188E-2</v>
      </c>
      <c r="E5" s="307">
        <f t="shared" ref="E5:E68" ca="1" si="9">IF(AND(L4&lt;L_rampe,Poussee&lt;Poids*SIN(M4)),0,(-W4+Poussee)/m*SIN(M4)+U4/m*COS(M4)-Poids/m)</f>
        <v>8.9189297588943006E-2</v>
      </c>
      <c r="F5" s="304">
        <f t="shared" ref="F5:F68" ca="1" si="10">SQRT(acc_x^2+acc_z^2)</f>
        <v>9.0550524994025522E-2</v>
      </c>
      <c r="G5" s="306">
        <f t="shared" ref="G5:G68" ca="1" si="11">G4+acc_x*pas</f>
        <v>1.564182765167188E-4</v>
      </c>
      <c r="H5" s="307">
        <f t="shared" ref="H5:H68" ca="1" si="12">H4+acc_z*pas</f>
        <v>8.9189297588943006E-4</v>
      </c>
      <c r="I5" s="304">
        <f t="shared" ref="I5:I68" ca="1" si="13">SQRT(vit_x^2+vit_z^2)</f>
        <v>9.0550524994025526E-4</v>
      </c>
      <c r="J5" s="306">
        <f t="shared" ref="J5:J68" ca="1" si="14">J4+0.5*(vit_x+G4)*pas*(K4&gt;=0)</f>
        <v>7.8209138258359402E-7</v>
      </c>
      <c r="K5" s="307">
        <f t="shared" ref="K5:K68" ca="1" si="15">K4+0.5*(vit_z+H4)*pas</f>
        <v>4.4594648794471508E-6</v>
      </c>
      <c r="L5" s="304">
        <f t="shared" ca="1" si="0"/>
        <v>4.5275262497012765E-6</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9.1575518449064059</v>
      </c>
      <c r="T5" s="304">
        <f t="shared" ca="1" si="1"/>
        <v>89.835583598531841</v>
      </c>
      <c r="U5" s="311">
        <f t="shared" ca="1" si="2"/>
        <v>15.599785381530237</v>
      </c>
      <c r="V5" s="306">
        <f t="shared" ca="1" si="3"/>
        <v>1.224999999453716</v>
      </c>
      <c r="W5" s="304">
        <f t="shared" ca="1" si="4"/>
        <v>3.2414270227146839E-9</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4.4594648794471508E-6</v>
      </c>
      <c r="AG5" s="306">
        <f t="shared" ref="AG5:AG68" ca="1" si="27">IF(AND(L4&lt;L_rampe,Poussee&lt;Poids*SIN(M4)),0,(-W4+Poussee)/m-Poids*SIN(M4)/m)</f>
        <v>9.0550486618399262E-2</v>
      </c>
      <c r="AH5" s="304">
        <f t="shared" ref="AH5:AH68" ca="1" si="28">IF(AND(L4&lt;L_rampe,Poussee&lt;Poids*SIN(M4)), g*SIN(M4), (-W4+Poussee)/m)</f>
        <v>9.7515145436681596</v>
      </c>
    </row>
    <row r="6" spans="1:248" x14ac:dyDescent="0.2">
      <c r="A6" s="347">
        <f t="shared" ca="1" si="6"/>
        <v>0.01</v>
      </c>
      <c r="B6" s="304">
        <f t="shared" ca="1" si="7"/>
        <v>0.02</v>
      </c>
      <c r="D6" s="306">
        <f t="shared" ca="1" si="8"/>
        <v>3.4028889818159898</v>
      </c>
      <c r="E6" s="307">
        <f t="shared" ca="1" si="9"/>
        <v>19.300182882639596</v>
      </c>
      <c r="F6" s="304">
        <f t="shared" ca="1" si="10"/>
        <v>19.597875209468476</v>
      </c>
      <c r="G6" s="306">
        <f t="shared" ca="1" si="11"/>
        <v>3.4185308094676618E-2</v>
      </c>
      <c r="H6" s="307">
        <f t="shared" ca="1" si="12"/>
        <v>0.1938937218022854</v>
      </c>
      <c r="I6" s="304">
        <f t="shared" ca="1" si="13"/>
        <v>0.19688425697315165</v>
      </c>
      <c r="J6" s="306">
        <f t="shared" ca="1" si="14"/>
        <v>1.7249072323855026E-4</v>
      </c>
      <c r="K6" s="307">
        <f t="shared" ca="1" si="15"/>
        <v>9.7838753877032138E-4</v>
      </c>
      <c r="L6" s="304">
        <f t="shared" ca="1" si="0"/>
        <v>9.9347633370121366E-4</v>
      </c>
      <c r="M6" s="306">
        <f t="shared" ca="1" si="16"/>
        <v>1.3962634015954636</v>
      </c>
      <c r="N6" s="304">
        <f t="shared" ca="1" si="17"/>
        <v>80</v>
      </c>
      <c r="P6" s="310">
        <f t="shared" ca="1" si="18"/>
        <v>1</v>
      </c>
      <c r="Q6" s="304">
        <f t="shared" ca="1" si="19"/>
        <v>267.89999999999998</v>
      </c>
      <c r="R6" s="306">
        <f t="shared" ca="1" si="20"/>
        <v>0.1344465280780423</v>
      </c>
      <c r="S6" s="307">
        <f t="shared" ca="1" si="21"/>
        <v>9.1562073796256254</v>
      </c>
      <c r="T6" s="304">
        <f t="shared" ca="1" si="1"/>
        <v>89.822394394127386</v>
      </c>
      <c r="U6" s="311">
        <f t="shared" ca="1" si="2"/>
        <v>15.597495100220527</v>
      </c>
      <c r="V6" s="306">
        <f t="shared" ca="1" si="3"/>
        <v>1.2249998801475324</v>
      </c>
      <c r="W6" s="304">
        <f t="shared" ca="1" si="4"/>
        <v>1.5324144651003471E-4</v>
      </c>
      <c r="Y6" s="314" t="str">
        <f t="shared" ca="1" si="22"/>
        <v/>
      </c>
      <c r="Z6" s="315" t="str">
        <f t="shared" ca="1" si="23"/>
        <v/>
      </c>
      <c r="AA6" s="316" t="str">
        <f t="shared" ca="1" si="24"/>
        <v/>
      </c>
      <c r="AC6" s="310" t="e">
        <f t="shared" ca="1" si="25"/>
        <v>#N/A</v>
      </c>
      <c r="AD6" s="323" t="e">
        <f t="shared" ca="1" si="26"/>
        <v>#N/A</v>
      </c>
      <c r="AE6" s="324">
        <f t="shared" ca="1" si="5"/>
        <v>9.7838753877032138E-4</v>
      </c>
      <c r="AG6" s="306">
        <f t="shared" ca="1" si="27"/>
        <v>19.597875207872207</v>
      </c>
      <c r="AH6" s="304">
        <f t="shared" ca="1" si="28"/>
        <v>29.258839264921967</v>
      </c>
    </row>
    <row r="7" spans="1:248" x14ac:dyDescent="0.2">
      <c r="A7" s="347">
        <f t="shared" ca="1" si="6"/>
        <v>0.01</v>
      </c>
      <c r="B7" s="304">
        <f t="shared" ca="1" si="7"/>
        <v>0.03</v>
      </c>
      <c r="D7" s="306">
        <f t="shared" ca="1" si="8"/>
        <v>6.7919573343954251</v>
      </c>
      <c r="E7" s="307">
        <f t="shared" ca="1" si="9"/>
        <v>38.521505514337633</v>
      </c>
      <c r="F7" s="304">
        <f t="shared" ca="1" si="10"/>
        <v>39.115688304354208</v>
      </c>
      <c r="G7" s="306">
        <f t="shared" ca="1" si="11"/>
        <v>0.10210488143863086</v>
      </c>
      <c r="H7" s="307">
        <f t="shared" ca="1" si="12"/>
        <v>0.57910877694566176</v>
      </c>
      <c r="I7" s="304">
        <f t="shared" ca="1" si="13"/>
        <v>0.58804114001411256</v>
      </c>
      <c r="J7" s="306">
        <f t="shared" ca="1" si="14"/>
        <v>8.5394167090508777E-4</v>
      </c>
      <c r="K7" s="307">
        <f t="shared" ca="1" si="15"/>
        <v>4.8434000325100575E-3</v>
      </c>
      <c r="L7" s="304">
        <f t="shared" ca="1" si="0"/>
        <v>4.9181033185798978E-3</v>
      </c>
      <c r="M7" s="306">
        <f t="shared" ca="1" si="16"/>
        <v>1.3962634015954636</v>
      </c>
      <c r="N7" s="304">
        <f t="shared" ca="1" si="17"/>
        <v>80</v>
      </c>
      <c r="P7" s="310">
        <f t="shared" ca="1" si="18"/>
        <v>1</v>
      </c>
      <c r="Q7" s="304">
        <f t="shared" ca="1" si="19"/>
        <v>446.49999999999994</v>
      </c>
      <c r="R7" s="306">
        <f t="shared" ca="1" si="20"/>
        <v>0.22407754679673716</v>
      </c>
      <c r="S7" s="307">
        <f t="shared" ca="1" si="21"/>
        <v>9.1539666041576577</v>
      </c>
      <c r="T7" s="304">
        <f t="shared" ca="1" si="1"/>
        <v>89.800412386786633</v>
      </c>
      <c r="U7" s="311">
        <f t="shared" ca="1" si="2"/>
        <v>15.593677964704344</v>
      </c>
      <c r="V7" s="306">
        <f t="shared" ca="1" si="3"/>
        <v>1.2249994066836398</v>
      </c>
      <c r="W7" s="304">
        <f t="shared" ca="1" si="4"/>
        <v>1.367003148137984E-3</v>
      </c>
      <c r="Y7" s="314" t="str">
        <f t="shared" ca="1" si="22"/>
        <v/>
      </c>
      <c r="Z7" s="315" t="str">
        <f t="shared" ca="1" si="23"/>
        <v/>
      </c>
      <c r="AA7" s="316" t="str">
        <f t="shared" ca="1" si="24"/>
        <v/>
      </c>
      <c r="AC7" s="310" t="e">
        <f t="shared" ca="1" si="25"/>
        <v>#N/A</v>
      </c>
      <c r="AD7" s="323" t="e">
        <f t="shared" ca="1" si="26"/>
        <v>#N/A</v>
      </c>
      <c r="AE7" s="324">
        <f t="shared" ca="1" si="5"/>
        <v>4.8434000325100575E-3</v>
      </c>
      <c r="AG7" s="306">
        <f t="shared" ca="1" si="27"/>
        <v>39.115688302131538</v>
      </c>
      <c r="AH7" s="304">
        <f t="shared" ca="1" si="28"/>
        <v>48.776652359181298</v>
      </c>
    </row>
    <row r="8" spans="1:248" x14ac:dyDescent="0.2">
      <c r="A8" s="347">
        <f t="shared" ca="1" si="6"/>
        <v>0.01</v>
      </c>
      <c r="B8" s="304">
        <f t="shared" ca="1" si="7"/>
        <v>0.04</v>
      </c>
      <c r="D8" s="306">
        <f t="shared" ca="1" si="8"/>
        <v>10.183826869023175</v>
      </c>
      <c r="E8" s="307">
        <f t="shared" ca="1" si="9"/>
        <v>57.75871523878115</v>
      </c>
      <c r="F8" s="304">
        <f t="shared" ca="1" si="10"/>
        <v>58.649633551564904</v>
      </c>
      <c r="G8" s="306">
        <f t="shared" ca="1" si="11"/>
        <v>0.2039431501288626</v>
      </c>
      <c r="H8" s="307">
        <f t="shared" ca="1" si="12"/>
        <v>1.1566959293334733</v>
      </c>
      <c r="I8" s="304">
        <f t="shared" ca="1" si="13"/>
        <v>1.1745374755286062</v>
      </c>
      <c r="J8" s="306">
        <f t="shared" ca="1" si="14"/>
        <v>2.3841818287425555E-3</v>
      </c>
      <c r="K8" s="307">
        <f t="shared" ca="1" si="15"/>
        <v>1.3522423563905733E-2</v>
      </c>
      <c r="L8" s="304">
        <f t="shared" ca="1" si="0"/>
        <v>1.3730996396262699E-2</v>
      </c>
      <c r="M8" s="306">
        <f t="shared" ca="1" si="16"/>
        <v>1.3962634015954636</v>
      </c>
      <c r="N8" s="304">
        <f t="shared" ca="1" si="17"/>
        <v>80</v>
      </c>
      <c r="P8" s="310">
        <f t="shared" ca="1" si="18"/>
        <v>1</v>
      </c>
      <c r="Q8" s="304">
        <f t="shared" ca="1" si="19"/>
        <v>625.1</v>
      </c>
      <c r="R8" s="306">
        <f t="shared" ca="1" si="20"/>
        <v>0.31370856551543208</v>
      </c>
      <c r="S8" s="307">
        <f t="shared" ca="1" si="21"/>
        <v>9.150829518502503</v>
      </c>
      <c r="T8" s="304">
        <f t="shared" ca="1" si="1"/>
        <v>89.769637576509552</v>
      </c>
      <c r="U8" s="311">
        <f t="shared" ca="1" si="2"/>
        <v>15.588333974981683</v>
      </c>
      <c r="V8" s="306">
        <f t="shared" ca="1" si="3"/>
        <v>1.2249983435042335</v>
      </c>
      <c r="W8" s="304">
        <f t="shared" ca="1" si="4"/>
        <v>5.4536526344219167E-3</v>
      </c>
      <c r="Y8" s="314" t="str">
        <f t="shared" ca="1" si="22"/>
        <v/>
      </c>
      <c r="Z8" s="315" t="str">
        <f t="shared" ca="1" si="23"/>
        <v/>
      </c>
      <c r="AA8" s="316" t="str">
        <f t="shared" ca="1" si="24"/>
        <v/>
      </c>
      <c r="AC8" s="310" t="e">
        <f t="shared" ca="1" si="25"/>
        <v>#N/A</v>
      </c>
      <c r="AD8" s="323" t="e">
        <f t="shared" ca="1" si="26"/>
        <v>#N/A</v>
      </c>
      <c r="AE8" s="324">
        <f t="shared" ca="1" si="5"/>
        <v>1.3522423563905733E-2</v>
      </c>
      <c r="AG8" s="306">
        <f t="shared" ca="1" si="27"/>
        <v>58.649633548657441</v>
      </c>
      <c r="AH8" s="304">
        <f t="shared" ca="1" si="28"/>
        <v>68.310597605707201</v>
      </c>
    </row>
    <row r="9" spans="1:248" x14ac:dyDescent="0.2">
      <c r="A9" s="347">
        <f t="shared" ca="1" si="6"/>
        <v>0.01</v>
      </c>
      <c r="B9" s="304">
        <f t="shared" ca="1" si="7"/>
        <v>0.05</v>
      </c>
      <c r="D9" s="306">
        <f t="shared" ca="1" si="8"/>
        <v>13.579463186158922</v>
      </c>
      <c r="E9" s="307">
        <f t="shared" ca="1" si="9"/>
        <v>77.017288531840549</v>
      </c>
      <c r="F9" s="304">
        <f t="shared" ca="1" si="10"/>
        <v>78.205271901714042</v>
      </c>
      <c r="G9" s="306">
        <f t="shared" ca="1" si="11"/>
        <v>0.33973778199045179</v>
      </c>
      <c r="H9" s="307">
        <f t="shared" ca="1" si="12"/>
        <v>1.9268688146518789</v>
      </c>
      <c r="I9" s="304">
        <f t="shared" ca="1" si="13"/>
        <v>1.9565901945450224</v>
      </c>
      <c r="J9" s="306">
        <f t="shared" ca="1" si="14"/>
        <v>5.1025864893391275E-3</v>
      </c>
      <c r="K9" s="307">
        <f t="shared" ca="1" si="15"/>
        <v>2.8940247283832495E-2</v>
      </c>
      <c r="L9" s="304">
        <f t="shared" ca="1" si="0"/>
        <v>2.9386634746608197E-2</v>
      </c>
      <c r="M9" s="306">
        <f t="shared" ca="1" si="16"/>
        <v>1.3962634015954636</v>
      </c>
      <c r="N9" s="304">
        <f t="shared" ca="1" si="17"/>
        <v>80</v>
      </c>
      <c r="P9" s="310">
        <f t="shared" ca="1" si="18"/>
        <v>1</v>
      </c>
      <c r="Q9" s="304">
        <f t="shared" ca="1" si="19"/>
        <v>803.7</v>
      </c>
      <c r="R9" s="306">
        <f t="shared" ca="1" si="20"/>
        <v>0.40333958423412697</v>
      </c>
      <c r="S9" s="307">
        <f t="shared" ca="1" si="21"/>
        <v>9.1467961226601613</v>
      </c>
      <c r="T9" s="304">
        <f t="shared" ca="1" si="1"/>
        <v>89.730069963296188</v>
      </c>
      <c r="U9" s="311">
        <f t="shared" ca="1" si="2"/>
        <v>15.581463131052553</v>
      </c>
      <c r="V9" s="306">
        <f t="shared" ca="1" si="3"/>
        <v>1.2249964548248375</v>
      </c>
      <c r="W9" s="304">
        <f t="shared" ca="1" si="4"/>
        <v>1.513396732393529E-2</v>
      </c>
      <c r="Y9" s="314" t="str">
        <f t="shared" ca="1" si="22"/>
        <v/>
      </c>
      <c r="Z9" s="315" t="str">
        <f t="shared" ca="1" si="23"/>
        <v/>
      </c>
      <c r="AA9" s="316" t="str">
        <f t="shared" ca="1" si="24"/>
        <v/>
      </c>
      <c r="AC9" s="310" t="e">
        <f t="shared" ca="1" si="25"/>
        <v>#N/A</v>
      </c>
      <c r="AD9" s="323" t="e">
        <f t="shared" ca="1" si="26"/>
        <v>#N/A</v>
      </c>
      <c r="AE9" s="324">
        <f t="shared" ca="1" si="5"/>
        <v>2.8940247283832495E-2</v>
      </c>
      <c r="AG9" s="306">
        <f t="shared" ca="1" si="27"/>
        <v>78.205271898106446</v>
      </c>
      <c r="AH9" s="304">
        <f t="shared" ca="1" si="28"/>
        <v>87.866235955156213</v>
      </c>
    </row>
    <row r="10" spans="1:248" x14ac:dyDescent="0.2">
      <c r="A10" s="347">
        <f t="shared" ca="1" si="6"/>
        <v>0.01</v>
      </c>
      <c r="B10" s="304">
        <f t="shared" ca="1" si="7"/>
        <v>6.0000000000000005E-2</v>
      </c>
      <c r="D10" s="306">
        <f t="shared" ca="1" si="8"/>
        <v>15.262773089955171</v>
      </c>
      <c r="E10" s="307">
        <f t="shared" ca="1" si="9"/>
        <v>86.564290704491583</v>
      </c>
      <c r="F10" s="304">
        <f t="shared" ca="1" si="10"/>
        <v>87.899537356957609</v>
      </c>
      <c r="G10" s="306">
        <f t="shared" ca="1" si="11"/>
        <v>0.49236551289000352</v>
      </c>
      <c r="H10" s="307">
        <f t="shared" ca="1" si="12"/>
        <v>2.792511721696795</v>
      </c>
      <c r="I10" s="304">
        <f t="shared" ca="1" si="13"/>
        <v>2.8355855681141833</v>
      </c>
      <c r="J10" s="306">
        <f t="shared" ca="1" si="14"/>
        <v>9.2631029637414049E-3</v>
      </c>
      <c r="K10" s="307">
        <f t="shared" ca="1" si="15"/>
        <v>5.2537149965575861E-2</v>
      </c>
      <c r="L10" s="304">
        <f t="shared" ca="1" si="0"/>
        <v>5.3347513559886581E-2</v>
      </c>
      <c r="M10" s="306">
        <f t="shared" ca="1" si="16"/>
        <v>1.3962634015954636</v>
      </c>
      <c r="N10" s="304">
        <f t="shared" ca="1" si="17"/>
        <v>80</v>
      </c>
      <c r="P10" s="310">
        <f t="shared" ca="1" si="18"/>
        <v>2</v>
      </c>
      <c r="Q10" s="304">
        <f t="shared" ca="1" si="19"/>
        <v>891.94444444444446</v>
      </c>
      <c r="R10" s="306">
        <f t="shared" ca="1" si="20"/>
        <v>0.44762535944029064</v>
      </c>
      <c r="S10" s="307">
        <f t="shared" ca="1" si="21"/>
        <v>9.1423198690657586</v>
      </c>
      <c r="T10" s="304">
        <f t="shared" ca="1" si="1"/>
        <v>89.686157915535091</v>
      </c>
      <c r="U10" s="311">
        <f t="shared" ca="1" si="2"/>
        <v>15.573837883981215</v>
      </c>
      <c r="V10" s="306">
        <f t="shared" ca="1" si="3"/>
        <v>1.2249935642160352</v>
      </c>
      <c r="W10" s="304">
        <f t="shared" ca="1" si="4"/>
        <v>3.17861212951615E-2</v>
      </c>
      <c r="Y10" s="314" t="str">
        <f t="shared" ca="1" si="22"/>
        <v/>
      </c>
      <c r="Z10" s="315" t="str">
        <f t="shared" ca="1" si="23"/>
        <v/>
      </c>
      <c r="AA10" s="316" t="str">
        <f t="shared" ca="1" si="24"/>
        <v/>
      </c>
      <c r="AC10" s="310" t="e">
        <f t="shared" ca="1" si="25"/>
        <v>#N/A</v>
      </c>
      <c r="AD10" s="323" t="e">
        <f t="shared" ca="1" si="26"/>
        <v>#N/A</v>
      </c>
      <c r="AE10" s="324">
        <f t="shared" ca="1" si="5"/>
        <v>5.2537149965575861E-2</v>
      </c>
      <c r="AG10" s="306">
        <f t="shared" ca="1" si="27"/>
        <v>87.899537353000511</v>
      </c>
      <c r="AH10" s="304">
        <f t="shared" ca="1" si="28"/>
        <v>97.560501410050279</v>
      </c>
    </row>
    <row r="11" spans="1:248" x14ac:dyDescent="0.2">
      <c r="A11" s="347">
        <f t="shared" ca="1" si="6"/>
        <v>0.01</v>
      </c>
      <c r="B11" s="304">
        <f t="shared" ca="1" si="7"/>
        <v>7.0000000000000007E-2</v>
      </c>
      <c r="D11" s="306">
        <f t="shared" ca="1" si="8"/>
        <v>15.230619537749636</v>
      </c>
      <c r="E11" s="307">
        <f t="shared" ca="1" si="9"/>
        <v>86.381929821744578</v>
      </c>
      <c r="F11" s="304">
        <f t="shared" ca="1" si="10"/>
        <v>87.714363540029666</v>
      </c>
      <c r="G11" s="306">
        <f t="shared" ca="1" si="11"/>
        <v>0.64467170826749987</v>
      </c>
      <c r="H11" s="307">
        <f t="shared" ca="1" si="12"/>
        <v>3.6563310199142407</v>
      </c>
      <c r="I11" s="304">
        <f t="shared" ca="1" si="13"/>
        <v>3.7127292035142623</v>
      </c>
      <c r="J11" s="306">
        <f t="shared" ca="1" si="14"/>
        <v>1.4948289069528921E-2</v>
      </c>
      <c r="K11" s="307">
        <f t="shared" ca="1" si="15"/>
        <v>8.4781363673631038E-2</v>
      </c>
      <c r="L11" s="304">
        <f t="shared" ca="1" si="0"/>
        <v>8.6089087418015312E-2</v>
      </c>
      <c r="M11" s="306">
        <f t="shared" ca="1" si="16"/>
        <v>1.3962634015954636</v>
      </c>
      <c r="N11" s="304">
        <f t="shared" ca="1" si="17"/>
        <v>80</v>
      </c>
      <c r="P11" s="310">
        <f t="shared" ca="1" si="18"/>
        <v>2</v>
      </c>
      <c r="Q11" s="304">
        <f t="shared" ca="1" si="19"/>
        <v>889.83333333333337</v>
      </c>
      <c r="R11" s="306">
        <f t="shared" ca="1" si="20"/>
        <v>0.44656589113392309</v>
      </c>
      <c r="S11" s="307">
        <f t="shared" ca="1" si="21"/>
        <v>9.1378542101544191</v>
      </c>
      <c r="T11" s="304">
        <f t="shared" ca="1" si="1"/>
        <v>89.642349801614856</v>
      </c>
      <c r="U11" s="311">
        <f t="shared" ca="1" si="2"/>
        <v>15.566230684831941</v>
      </c>
      <c r="V11" s="306">
        <f t="shared" ca="1" si="3"/>
        <v>1.2249896143269758</v>
      </c>
      <c r="W11" s="304">
        <f t="shared" ca="1" si="4"/>
        <v>5.4492554792468666E-2</v>
      </c>
      <c r="Y11" s="314" t="str">
        <f t="shared" ca="1" si="22"/>
        <v/>
      </c>
      <c r="Z11" s="315" t="str">
        <f t="shared" ca="1" si="23"/>
        <v/>
      </c>
      <c r="AA11" s="316" t="str">
        <f t="shared" ca="1" si="24"/>
        <v/>
      </c>
      <c r="AC11" s="310" t="e">
        <f t="shared" ca="1" si="25"/>
        <v>#N/A</v>
      </c>
      <c r="AD11" s="323" t="e">
        <f t="shared" ca="1" si="26"/>
        <v>#N/A</v>
      </c>
      <c r="AE11" s="324">
        <f t="shared" ca="1" si="5"/>
        <v>8.4781363673631038E-2</v>
      </c>
      <c r="AG11" s="306">
        <f t="shared" ca="1" si="27"/>
        <v>87.714363536079105</v>
      </c>
      <c r="AH11" s="304">
        <f t="shared" ca="1" si="28"/>
        <v>97.375327593128858</v>
      </c>
    </row>
    <row r="12" spans="1:248" x14ac:dyDescent="0.2">
      <c r="A12" s="347">
        <f t="shared" ca="1" si="6"/>
        <v>0.01</v>
      </c>
      <c r="B12" s="304">
        <f t="shared" ca="1" si="7"/>
        <v>0.08</v>
      </c>
      <c r="D12" s="306">
        <f t="shared" ca="1" si="8"/>
        <v>15.198299860661107</v>
      </c>
      <c r="E12" s="307">
        <f t="shared" ca="1" si="9"/>
        <v>86.198626783591195</v>
      </c>
      <c r="F12" s="304">
        <f t="shared" ca="1" si="10"/>
        <v>87.528233033869796</v>
      </c>
      <c r="G12" s="306">
        <f t="shared" ca="1" si="11"/>
        <v>0.796654706874111</v>
      </c>
      <c r="H12" s="307">
        <f t="shared" ca="1" si="12"/>
        <v>4.5183172877501523</v>
      </c>
      <c r="I12" s="304">
        <f t="shared" ca="1" si="13"/>
        <v>4.5880115338528267</v>
      </c>
      <c r="J12" s="306">
        <f t="shared" ca="1" si="14"/>
        <v>2.2154921145236976E-2</v>
      </c>
      <c r="K12" s="307">
        <f t="shared" ca="1" si="15"/>
        <v>0.12565460521195301</v>
      </c>
      <c r="L12" s="304">
        <f t="shared" ca="1" si="0"/>
        <v>0.1275927911048404</v>
      </c>
      <c r="M12" s="306">
        <f t="shared" ca="1" si="16"/>
        <v>1.3962634015954636</v>
      </c>
      <c r="N12" s="304">
        <f t="shared" ca="1" si="17"/>
        <v>80</v>
      </c>
      <c r="P12" s="310">
        <f t="shared" ca="1" si="18"/>
        <v>2</v>
      </c>
      <c r="Q12" s="304">
        <f t="shared" ca="1" si="19"/>
        <v>887.72222222222217</v>
      </c>
      <c r="R12" s="306">
        <f t="shared" ca="1" si="20"/>
        <v>0.44550642282755548</v>
      </c>
      <c r="S12" s="307">
        <f t="shared" ca="1" si="21"/>
        <v>9.133399145926143</v>
      </c>
      <c r="T12" s="304">
        <f t="shared" ca="1" si="1"/>
        <v>89.598645621535468</v>
      </c>
      <c r="U12" s="311">
        <f t="shared" ca="1" si="2"/>
        <v>15.558641533604728</v>
      </c>
      <c r="V12" s="306">
        <f t="shared" ca="1" si="3"/>
        <v>1.224984607407569</v>
      </c>
      <c r="W12" s="304">
        <f t="shared" ca="1" si="4"/>
        <v>8.3214277774967968E-2</v>
      </c>
      <c r="Y12" s="314" t="str">
        <f t="shared" ca="1" si="22"/>
        <v/>
      </c>
      <c r="Z12" s="315" t="str">
        <f t="shared" ca="1" si="23"/>
        <v/>
      </c>
      <c r="AA12" s="316" t="str">
        <f t="shared" ca="1" si="24"/>
        <v/>
      </c>
      <c r="AC12" s="310" t="e">
        <f t="shared" ca="1" si="25"/>
        <v>#N/A</v>
      </c>
      <c r="AD12" s="323" t="e">
        <f t="shared" ca="1" si="26"/>
        <v>#N/A</v>
      </c>
      <c r="AE12" s="324">
        <f t="shared" ca="1" si="5"/>
        <v>0.12565460521195301</v>
      </c>
      <c r="AG12" s="306">
        <f t="shared" ca="1" si="27"/>
        <v>87.528233029925758</v>
      </c>
      <c r="AH12" s="304">
        <f t="shared" ca="1" si="28"/>
        <v>97.189197086975511</v>
      </c>
    </row>
    <row r="13" spans="1:248" x14ac:dyDescent="0.2">
      <c r="A13" s="347">
        <f t="shared" ca="1" si="6"/>
        <v>0.01</v>
      </c>
      <c r="B13" s="304">
        <f t="shared" ca="1" si="7"/>
        <v>0.09</v>
      </c>
      <c r="D13" s="306">
        <f t="shared" ca="1" si="8"/>
        <v>15.165814669658632</v>
      </c>
      <c r="E13" s="307">
        <f t="shared" ca="1" si="9"/>
        <v>86.014385055019531</v>
      </c>
      <c r="F13" s="304">
        <f t="shared" ca="1" si="10"/>
        <v>87.34114935691882</v>
      </c>
      <c r="G13" s="306">
        <f t="shared" ca="1" si="11"/>
        <v>0.94831285357069728</v>
      </c>
      <c r="H13" s="307">
        <f t="shared" ca="1" si="12"/>
        <v>5.3784611383003478</v>
      </c>
      <c r="I13" s="304">
        <f t="shared" ca="1" si="13"/>
        <v>5.461423027421926</v>
      </c>
      <c r="J13" s="306">
        <f t="shared" ca="1" si="14"/>
        <v>3.087975894746102E-2</v>
      </c>
      <c r="K13" s="307">
        <f t="shared" ca="1" si="15"/>
        <v>0.17513849734220552</v>
      </c>
      <c r="L13" s="304">
        <f t="shared" ca="1" si="0"/>
        <v>0.17783996391120593</v>
      </c>
      <c r="M13" s="306">
        <f t="shared" ca="1" si="16"/>
        <v>1.3962634015954636</v>
      </c>
      <c r="N13" s="304">
        <f t="shared" ca="1" si="17"/>
        <v>80</v>
      </c>
      <c r="P13" s="310">
        <f t="shared" ca="1" si="18"/>
        <v>2</v>
      </c>
      <c r="Q13" s="304">
        <f t="shared" ca="1" si="19"/>
        <v>885.61111111111109</v>
      </c>
      <c r="R13" s="306">
        <f t="shared" ca="1" si="20"/>
        <v>0.44444695452118799</v>
      </c>
      <c r="S13" s="307">
        <f t="shared" ca="1" si="21"/>
        <v>9.1289546763809319</v>
      </c>
      <c r="T13" s="304">
        <f t="shared" ca="1" si="1"/>
        <v>89.555045375296942</v>
      </c>
      <c r="U13" s="311">
        <f t="shared" ca="1" si="2"/>
        <v>15.551070430299578</v>
      </c>
      <c r="V13" s="306">
        <f t="shared" ca="1" si="3"/>
        <v>1.2249785457219491</v>
      </c>
      <c r="W13" s="304">
        <f t="shared" ca="1" si="4"/>
        <v>0.11791208840510192</v>
      </c>
      <c r="Y13" s="314" t="str">
        <f t="shared" ca="1" si="22"/>
        <v/>
      </c>
      <c r="Z13" s="315" t="str">
        <f t="shared" ca="1" si="23"/>
        <v/>
      </c>
      <c r="AA13" s="316" t="str">
        <f t="shared" ca="1" si="24"/>
        <v/>
      </c>
      <c r="AC13" s="310" t="e">
        <f t="shared" ca="1" si="25"/>
        <v>#N/A</v>
      </c>
      <c r="AD13" s="323" t="e">
        <f t="shared" ca="1" si="26"/>
        <v>#N/A</v>
      </c>
      <c r="AE13" s="324">
        <f t="shared" ca="1" si="5"/>
        <v>0.17513849734220552</v>
      </c>
      <c r="AG13" s="306">
        <f t="shared" ca="1" si="27"/>
        <v>87.341149352981262</v>
      </c>
      <c r="AH13" s="304">
        <f t="shared" ca="1" si="28"/>
        <v>97.002113410031015</v>
      </c>
    </row>
    <row r="14" spans="1:248" x14ac:dyDescent="0.2">
      <c r="A14" s="347">
        <f t="shared" ca="1" si="6"/>
        <v>0.01</v>
      </c>
      <c r="B14" s="304">
        <f t="shared" ca="1" si="7"/>
        <v>9.9999999999999992E-2</v>
      </c>
      <c r="D14" s="306">
        <f t="shared" ca="1" si="8"/>
        <v>15.133164582086836</v>
      </c>
      <c r="E14" s="307">
        <f t="shared" ca="1" si="9"/>
        <v>85.82920813717547</v>
      </c>
      <c r="F14" s="304">
        <f t="shared" ca="1" si="10"/>
        <v>87.153116064333091</v>
      </c>
      <c r="G14" s="306">
        <f t="shared" ca="1" si="11"/>
        <v>1.0996444993915657</v>
      </c>
      <c r="H14" s="307">
        <f t="shared" ca="1" si="12"/>
        <v>6.2367532196721029</v>
      </c>
      <c r="I14" s="304">
        <f t="shared" ca="1" si="13"/>
        <v>6.3329541880651927</v>
      </c>
      <c r="J14" s="306">
        <f t="shared" ca="1" si="14"/>
        <v>4.1119545712272332E-2</v>
      </c>
      <c r="K14" s="307">
        <f t="shared" ca="1" si="15"/>
        <v>0.23321456913206778</v>
      </c>
      <c r="L14" s="304">
        <f t="shared" ca="1" si="0"/>
        <v>0.2368118499886348</v>
      </c>
      <c r="M14" s="306">
        <f t="shared" ca="1" si="16"/>
        <v>1.3962634015954636</v>
      </c>
      <c r="N14" s="304">
        <f t="shared" ca="1" si="17"/>
        <v>80</v>
      </c>
      <c r="P14" s="310">
        <f t="shared" ca="1" si="18"/>
        <v>2</v>
      </c>
      <c r="Q14" s="304">
        <f t="shared" ca="1" si="19"/>
        <v>883.5</v>
      </c>
      <c r="R14" s="306">
        <f t="shared" ca="1" si="20"/>
        <v>0.44338748621482044</v>
      </c>
      <c r="S14" s="307">
        <f t="shared" ca="1" si="21"/>
        <v>9.1245208015187842</v>
      </c>
      <c r="T14" s="304">
        <f t="shared" ca="1" si="1"/>
        <v>89.511549062899277</v>
      </c>
      <c r="U14" s="311">
        <f t="shared" ca="1" si="2"/>
        <v>15.543517374916492</v>
      </c>
      <c r="V14" s="306">
        <f t="shared" ca="1" si="3"/>
        <v>1.2249714315484102</v>
      </c>
      <c r="W14" s="304">
        <f t="shared" ca="1" si="4"/>
        <v>0.158546576143545</v>
      </c>
      <c r="Y14" s="314" t="str">
        <f t="shared" ca="1" si="22"/>
        <v/>
      </c>
      <c r="Z14" s="315" t="str">
        <f t="shared" ca="1" si="23"/>
        <v/>
      </c>
      <c r="AA14" s="316" t="str">
        <f t="shared" ca="1" si="24"/>
        <v/>
      </c>
      <c r="AC14" s="310" t="e">
        <f t="shared" ca="1" si="25"/>
        <v>#N/A</v>
      </c>
      <c r="AD14" s="323" t="e">
        <f t="shared" ca="1" si="26"/>
        <v>#N/A</v>
      </c>
      <c r="AE14" s="324">
        <f t="shared" ca="1" si="5"/>
        <v>0.23321456913206778</v>
      </c>
      <c r="AG14" s="306">
        <f t="shared" ca="1" si="27"/>
        <v>87.153116060402027</v>
      </c>
      <c r="AH14" s="304">
        <f t="shared" ca="1" si="28"/>
        <v>96.81408011745178</v>
      </c>
    </row>
    <row r="15" spans="1:248" x14ac:dyDescent="0.2">
      <c r="A15" s="347">
        <f t="shared" ca="1" si="6"/>
        <v>0.01</v>
      </c>
      <c r="B15" s="304">
        <f t="shared" ca="1" si="7"/>
        <v>0.10999999999999999</v>
      </c>
      <c r="D15" s="306">
        <f t="shared" ca="1" si="8"/>
        <v>15.100350221615377</v>
      </c>
      <c r="E15" s="307">
        <f t="shared" ca="1" si="9"/>
        <v>85.643099567076078</v>
      </c>
      <c r="F15" s="304">
        <f t="shared" ca="1" si="10"/>
        <v>86.964136747693559</v>
      </c>
      <c r="G15" s="306">
        <f t="shared" ca="1" si="11"/>
        <v>1.2506480016077195</v>
      </c>
      <c r="H15" s="307">
        <f t="shared" ca="1" si="12"/>
        <v>7.0931842153428635</v>
      </c>
      <c r="I15" s="304">
        <f t="shared" ca="1" si="13"/>
        <v>7.2025955555420813</v>
      </c>
      <c r="J15" s="306">
        <f t="shared" ca="1" si="14"/>
        <v>5.2871008217268756E-2</v>
      </c>
      <c r="K15" s="307">
        <f t="shared" ca="1" si="15"/>
        <v>0.29986425630714264</v>
      </c>
      <c r="L15" s="304">
        <f t="shared" ca="1" si="0"/>
        <v>0.30448959870666553</v>
      </c>
      <c r="M15" s="306">
        <f t="shared" ca="1" si="16"/>
        <v>1.3962634015954636</v>
      </c>
      <c r="N15" s="304">
        <f t="shared" ca="1" si="17"/>
        <v>80</v>
      </c>
      <c r="P15" s="310">
        <f t="shared" ca="1" si="18"/>
        <v>2</v>
      </c>
      <c r="Q15" s="304">
        <f t="shared" ca="1" si="19"/>
        <v>881.38888888888891</v>
      </c>
      <c r="R15" s="306">
        <f t="shared" ca="1" si="20"/>
        <v>0.44232801790845289</v>
      </c>
      <c r="S15" s="307">
        <f t="shared" ca="1" si="21"/>
        <v>9.1200975213396998</v>
      </c>
      <c r="T15" s="304">
        <f t="shared" ca="1" si="1"/>
        <v>89.46815668434246</v>
      </c>
      <c r="U15" s="311">
        <f t="shared" ca="1" si="2"/>
        <v>15.535982367455468</v>
      </c>
      <c r="V15" s="306">
        <f t="shared" ca="1" si="3"/>
        <v>1.2249632671793456</v>
      </c>
      <c r="W15" s="304">
        <f t="shared" ca="1" si="4"/>
        <v>0.2050781248602489</v>
      </c>
      <c r="Y15" s="314" t="str">
        <f t="shared" ca="1" si="22"/>
        <v/>
      </c>
      <c r="Z15" s="315" t="str">
        <f t="shared" ca="1" si="23"/>
        <v/>
      </c>
      <c r="AA15" s="316" t="str">
        <f t="shared" ca="1" si="24"/>
        <v/>
      </c>
      <c r="AC15" s="310" t="e">
        <f t="shared" ca="1" si="25"/>
        <v>#N/A</v>
      </c>
      <c r="AD15" s="323" t="e">
        <f t="shared" ca="1" si="26"/>
        <v>#N/A</v>
      </c>
      <c r="AE15" s="324">
        <f t="shared" ca="1" si="5"/>
        <v>0.29986425630714264</v>
      </c>
      <c r="AG15" s="306">
        <f t="shared" ca="1" si="27"/>
        <v>86.964136743768947</v>
      </c>
      <c r="AH15" s="304">
        <f t="shared" ca="1" si="28"/>
        <v>96.625100800818714</v>
      </c>
    </row>
    <row r="16" spans="1:248" x14ac:dyDescent="0.2">
      <c r="A16" s="347">
        <f t="shared" ca="1" si="6"/>
        <v>0.01</v>
      </c>
      <c r="B16" s="304">
        <f t="shared" ca="1" si="7"/>
        <v>0.11999999999999998</v>
      </c>
      <c r="D16" s="306">
        <f t="shared" ca="1" si="8"/>
        <v>15.067372218187801</v>
      </c>
      <c r="E16" s="307">
        <f t="shared" ca="1" si="9"/>
        <v>85.456062917319542</v>
      </c>
      <c r="F16" s="304">
        <f t="shared" ca="1" si="10"/>
        <v>86.774215034711162</v>
      </c>
      <c r="G16" s="306">
        <f t="shared" ca="1" si="11"/>
        <v>1.4013217237895974</v>
      </c>
      <c r="H16" s="307">
        <f t="shared" ca="1" si="12"/>
        <v>7.947744844516059</v>
      </c>
      <c r="I16" s="304">
        <f t="shared" ca="1" si="13"/>
        <v>8.0703377058891554</v>
      </c>
      <c r="J16" s="306">
        <f t="shared" ca="1" si="14"/>
        <v>6.6130856844255334E-2</v>
      </c>
      <c r="K16" s="307">
        <f t="shared" ca="1" si="15"/>
        <v>0.37506890160643724</v>
      </c>
      <c r="L16" s="304">
        <f t="shared" ca="1" si="0"/>
        <v>0.38085426501381692</v>
      </c>
      <c r="M16" s="306">
        <f t="shared" ca="1" si="16"/>
        <v>1.3962634015954636</v>
      </c>
      <c r="N16" s="304">
        <f t="shared" ca="1" si="17"/>
        <v>80</v>
      </c>
      <c r="P16" s="310">
        <f t="shared" ca="1" si="18"/>
        <v>2</v>
      </c>
      <c r="Q16" s="304">
        <f t="shared" ca="1" si="19"/>
        <v>879.27777777777783</v>
      </c>
      <c r="R16" s="306">
        <f t="shared" ca="1" si="20"/>
        <v>0.44126854960208534</v>
      </c>
      <c r="S16" s="307">
        <f t="shared" ca="1" si="21"/>
        <v>9.1156848358436786</v>
      </c>
      <c r="T16" s="304">
        <f t="shared" ca="1" si="1"/>
        <v>89.424868239626491</v>
      </c>
      <c r="U16" s="311">
        <f t="shared" ca="1" si="2"/>
        <v>15.528465407916503</v>
      </c>
      <c r="V16" s="306">
        <f t="shared" ca="1" si="3"/>
        <v>1.2249540549211819</v>
      </c>
      <c r="W16" s="304">
        <f t="shared" ca="1" si="4"/>
        <v>0.25746691596119692</v>
      </c>
      <c r="Y16" s="314" t="str">
        <f t="shared" ca="1" si="22"/>
        <v/>
      </c>
      <c r="Z16" s="315" t="str">
        <f t="shared" ca="1" si="23"/>
        <v/>
      </c>
      <c r="AA16" s="316" t="str">
        <f t="shared" ca="1" si="24"/>
        <v/>
      </c>
      <c r="AC16" s="310" t="e">
        <f t="shared" ca="1" si="25"/>
        <v>#N/A</v>
      </c>
      <c r="AD16" s="323" t="e">
        <f t="shared" ca="1" si="26"/>
        <v>#N/A</v>
      </c>
      <c r="AE16" s="324">
        <f t="shared" ca="1" si="5"/>
        <v>0.37506890160643724</v>
      </c>
      <c r="AG16" s="306">
        <f t="shared" ca="1" si="27"/>
        <v>86.774215030792973</v>
      </c>
      <c r="AH16" s="304">
        <f t="shared" ca="1" si="28"/>
        <v>96.435179087842741</v>
      </c>
    </row>
    <row r="17" spans="1:34" x14ac:dyDescent="0.2">
      <c r="A17" s="347">
        <f t="shared" ca="1" si="6"/>
        <v>0.01</v>
      </c>
      <c r="B17" s="304">
        <f t="shared" ca="1" si="7"/>
        <v>0.12999999999999998</v>
      </c>
      <c r="D17" s="306">
        <f t="shared" ca="1" si="8"/>
        <v>15.034231207969867</v>
      </c>
      <c r="E17" s="307">
        <f t="shared" ca="1" si="9"/>
        <v>85.26810179579202</v>
      </c>
      <c r="F17" s="304">
        <f t="shared" ca="1" si="10"/>
        <v>86.583354588929197</v>
      </c>
      <c r="G17" s="306">
        <f t="shared" ca="1" si="11"/>
        <v>1.5516640358692961</v>
      </c>
      <c r="H17" s="307">
        <f t="shared" ca="1" si="12"/>
        <v>8.8004258624739791</v>
      </c>
      <c r="I17" s="304">
        <f t="shared" ca="1" si="13"/>
        <v>8.9361712517784184</v>
      </c>
      <c r="J17" s="306">
        <f t="shared" ca="1" si="14"/>
        <v>8.0895785642549803E-2</v>
      </c>
      <c r="K17" s="307">
        <f t="shared" ca="1" si="15"/>
        <v>0.45880975514138744</v>
      </c>
      <c r="L17" s="304">
        <f t="shared" ca="1" si="0"/>
        <v>0.46588680980215064</v>
      </c>
      <c r="M17" s="306">
        <f t="shared" ca="1" si="16"/>
        <v>1.3962634015954636</v>
      </c>
      <c r="N17" s="304">
        <f t="shared" ca="1" si="17"/>
        <v>80</v>
      </c>
      <c r="P17" s="310">
        <f t="shared" ca="1" si="18"/>
        <v>2</v>
      </c>
      <c r="Q17" s="304">
        <f t="shared" ca="1" si="19"/>
        <v>877.16666666666663</v>
      </c>
      <c r="R17" s="306">
        <f t="shared" ca="1" si="20"/>
        <v>0.44020908129571773</v>
      </c>
      <c r="S17" s="307">
        <f t="shared" ca="1" si="21"/>
        <v>9.1112827450307208</v>
      </c>
      <c r="T17" s="304">
        <f t="shared" ca="1" si="1"/>
        <v>89.381683728751369</v>
      </c>
      <c r="U17" s="311">
        <f t="shared" ca="1" si="2"/>
        <v>15.520966496299602</v>
      </c>
      <c r="V17" s="306">
        <f t="shared" ca="1" si="3"/>
        <v>1.2249437970943171</v>
      </c>
      <c r="W17" s="304">
        <f t="shared" ca="1" si="4"/>
        <v>0.31567293153043702</v>
      </c>
      <c r="Y17" s="314" t="str">
        <f t="shared" ca="1" si="22"/>
        <v/>
      </c>
      <c r="Z17" s="315" t="str">
        <f t="shared" ca="1" si="23"/>
        <v/>
      </c>
      <c r="AA17" s="316" t="str">
        <f t="shared" ca="1" si="24"/>
        <v/>
      </c>
      <c r="AC17" s="310" t="e">
        <f t="shared" ca="1" si="25"/>
        <v>#N/A</v>
      </c>
      <c r="AD17" s="323" t="e">
        <f t="shared" ca="1" si="26"/>
        <v>#N/A</v>
      </c>
      <c r="AE17" s="324">
        <f t="shared" ca="1" si="5"/>
        <v>0.45880975514138744</v>
      </c>
      <c r="AG17" s="306">
        <f t="shared" ca="1" si="27"/>
        <v>86.583354585017446</v>
      </c>
      <c r="AH17" s="304">
        <f t="shared" ca="1" si="28"/>
        <v>96.244318642067199</v>
      </c>
    </row>
    <row r="18" spans="1:34" x14ac:dyDescent="0.2">
      <c r="A18" s="347">
        <f t="shared" ca="1" si="6"/>
        <v>0.01</v>
      </c>
      <c r="B18" s="304">
        <f t="shared" ca="1" si="7"/>
        <v>0.13999999999999999</v>
      </c>
      <c r="D18" s="306">
        <f t="shared" ca="1" si="8"/>
        <v>15.000927833297295</v>
      </c>
      <c r="E18" s="307">
        <f t="shared" ca="1" si="9"/>
        <v>85.079219845371512</v>
      </c>
      <c r="F18" s="304">
        <f t="shared" ca="1" si="10"/>
        <v>86.391559109422559</v>
      </c>
      <c r="G18" s="306">
        <f t="shared" ca="1" si="11"/>
        <v>1.7016733142022691</v>
      </c>
      <c r="H18" s="307">
        <f t="shared" ca="1" si="12"/>
        <v>9.651218060927695</v>
      </c>
      <c r="I18" s="304">
        <f t="shared" ca="1" si="13"/>
        <v>9.8000868428726218</v>
      </c>
      <c r="J18" s="306">
        <f t="shared" ca="1" si="14"/>
        <v>9.7162472392907623E-2</v>
      </c>
      <c r="K18" s="307">
        <f t="shared" ca="1" si="15"/>
        <v>0.55106797475839586</v>
      </c>
      <c r="L18" s="304">
        <f t="shared" ca="1" si="0"/>
        <v>0.55956810027540216</v>
      </c>
      <c r="M18" s="306">
        <f t="shared" ca="1" si="16"/>
        <v>1.3962634015954636</v>
      </c>
      <c r="N18" s="304">
        <f t="shared" ca="1" si="17"/>
        <v>80</v>
      </c>
      <c r="P18" s="310">
        <f t="shared" ca="1" si="18"/>
        <v>2</v>
      </c>
      <c r="Q18" s="304">
        <f t="shared" ca="1" si="19"/>
        <v>875.05555555555554</v>
      </c>
      <c r="R18" s="306">
        <f t="shared" ca="1" si="20"/>
        <v>0.43914961298935024</v>
      </c>
      <c r="S18" s="307">
        <f t="shared" ca="1" si="21"/>
        <v>9.106891248900828</v>
      </c>
      <c r="T18" s="304">
        <f t="shared" ca="1" si="1"/>
        <v>89.338603151717123</v>
      </c>
      <c r="U18" s="311">
        <f t="shared" ca="1" si="2"/>
        <v>15.513485632604764</v>
      </c>
      <c r="V18" s="306">
        <f t="shared" ca="1" si="3"/>
        <v>1.2249324960330561</v>
      </c>
      <c r="W18" s="304">
        <f t="shared" ca="1" si="4"/>
        <v>0.3796559574869538</v>
      </c>
      <c r="Y18" s="314" t="str">
        <f t="shared" ca="1" si="22"/>
        <v/>
      </c>
      <c r="Z18" s="315" t="str">
        <f t="shared" ca="1" si="23"/>
        <v/>
      </c>
      <c r="AA18" s="316" t="str">
        <f t="shared" ca="1" si="24"/>
        <v/>
      </c>
      <c r="AC18" s="310" t="e">
        <f t="shared" ca="1" si="25"/>
        <v>#N/A</v>
      </c>
      <c r="AD18" s="323" t="e">
        <f t="shared" ca="1" si="26"/>
        <v>#N/A</v>
      </c>
      <c r="AE18" s="324">
        <f t="shared" ca="1" si="5"/>
        <v>0.55106797475839586</v>
      </c>
      <c r="AG18" s="306">
        <f t="shared" ca="1" si="27"/>
        <v>86.391559105517189</v>
      </c>
      <c r="AH18" s="304">
        <f t="shared" ca="1" si="28"/>
        <v>96.052523162566956</v>
      </c>
    </row>
    <row r="19" spans="1:34" x14ac:dyDescent="0.2">
      <c r="A19" s="347">
        <f t="shared" ca="1" si="6"/>
        <v>0.01</v>
      </c>
      <c r="B19" s="304">
        <f t="shared" ca="1" si="7"/>
        <v>0.15</v>
      </c>
      <c r="D19" s="306">
        <f t="shared" ca="1" si="8"/>
        <v>14.967462742623004</v>
      </c>
      <c r="E19" s="307">
        <f t="shared" ca="1" si="9"/>
        <v>84.889420743628378</v>
      </c>
      <c r="F19" s="304">
        <f t="shared" ca="1" si="10"/>
        <v>86.19883233049373</v>
      </c>
      <c r="G19" s="306">
        <f t="shared" ca="1" si="11"/>
        <v>1.8513479416284992</v>
      </c>
      <c r="H19" s="307">
        <f t="shared" ca="1" si="12"/>
        <v>10.500112268363978</v>
      </c>
      <c r="I19" s="304">
        <f t="shared" ca="1" si="13"/>
        <v>10.662075166177539</v>
      </c>
      <c r="J19" s="306">
        <f t="shared" ca="1" si="14"/>
        <v>0.11492757867206146</v>
      </c>
      <c r="K19" s="307">
        <f t="shared" ca="1" si="15"/>
        <v>0.65182462640485428</v>
      </c>
      <c r="L19" s="304">
        <f t="shared" ca="1" si="0"/>
        <v>0.66187891032064972</v>
      </c>
      <c r="M19" s="306">
        <f t="shared" ca="1" si="16"/>
        <v>1.3962634015954636</v>
      </c>
      <c r="N19" s="304">
        <f t="shared" ca="1" si="17"/>
        <v>80</v>
      </c>
      <c r="P19" s="310">
        <f t="shared" ca="1" si="18"/>
        <v>2</v>
      </c>
      <c r="Q19" s="304">
        <f t="shared" ca="1" si="19"/>
        <v>872.94444444444446</v>
      </c>
      <c r="R19" s="306">
        <f t="shared" ca="1" si="20"/>
        <v>0.43809014468298269</v>
      </c>
      <c r="S19" s="307">
        <f t="shared" ca="1" si="21"/>
        <v>9.1025103474539986</v>
      </c>
      <c r="T19" s="304">
        <f t="shared" ca="1" si="1"/>
        <v>89.295626508523725</v>
      </c>
      <c r="U19" s="311">
        <f t="shared" ca="1" si="2"/>
        <v>15.506022816831988</v>
      </c>
      <c r="V19" s="306">
        <f t="shared" ca="1" si="3"/>
        <v>1.2249201540855419</v>
      </c>
      <c r="W19" s="304">
        <f t="shared" ca="1" si="4"/>
        <v>0.44937558675594202</v>
      </c>
      <c r="Y19" s="314" t="str">
        <f t="shared" ca="1" si="22"/>
        <v/>
      </c>
      <c r="Z19" s="315" t="str">
        <f t="shared" ca="1" si="23"/>
        <v/>
      </c>
      <c r="AA19" s="316" t="str">
        <f t="shared" ca="1" si="24"/>
        <v/>
      </c>
      <c r="AC19" s="310" t="e">
        <f t="shared" ca="1" si="25"/>
        <v>#N/A</v>
      </c>
      <c r="AD19" s="323" t="e">
        <f t="shared" ca="1" si="26"/>
        <v>#N/A</v>
      </c>
      <c r="AE19" s="324">
        <f t="shared" ca="1" si="5"/>
        <v>0.65182462640485428</v>
      </c>
      <c r="AG19" s="306">
        <f t="shared" ca="1" si="27"/>
        <v>86.198832326594754</v>
      </c>
      <c r="AH19" s="304">
        <f t="shared" ca="1" si="28"/>
        <v>95.859796383644508</v>
      </c>
    </row>
    <row r="20" spans="1:34" x14ac:dyDescent="0.2">
      <c r="A20" s="347">
        <f t="shared" ca="1" si="6"/>
        <v>0.01</v>
      </c>
      <c r="B20" s="304">
        <f t="shared" ca="1" si="7"/>
        <v>0.16</v>
      </c>
      <c r="D20" s="306">
        <f t="shared" ca="1" si="8"/>
        <v>14.933836590463779</v>
      </c>
      <c r="E20" s="307">
        <f t="shared" ca="1" si="9"/>
        <v>84.698708202523036</v>
      </c>
      <c r="F20" s="304">
        <f t="shared" ca="1" si="10"/>
        <v>86.005178021365765</v>
      </c>
      <c r="G20" s="306">
        <f t="shared" ca="1" si="11"/>
        <v>2.0006863075331371</v>
      </c>
      <c r="H20" s="307">
        <f t="shared" ca="1" si="12"/>
        <v>11.347099350389207</v>
      </c>
      <c r="I20" s="304">
        <f t="shared" ca="1" si="13"/>
        <v>11.522126946391181</v>
      </c>
      <c r="J20" s="306">
        <f t="shared" ca="1" si="14"/>
        <v>0.13418774991786964</v>
      </c>
      <c r="K20" s="307">
        <f t="shared" ca="1" si="15"/>
        <v>0.76106068449862019</v>
      </c>
      <c r="L20" s="304">
        <f t="shared" ca="1" si="0"/>
        <v>0.77279992088349037</v>
      </c>
      <c r="M20" s="306">
        <f t="shared" ca="1" si="16"/>
        <v>1.3962634015954636</v>
      </c>
      <c r="N20" s="304">
        <f t="shared" ca="1" si="17"/>
        <v>80</v>
      </c>
      <c r="P20" s="310">
        <f t="shared" ca="1" si="18"/>
        <v>2</v>
      </c>
      <c r="Q20" s="304">
        <f t="shared" ca="1" si="19"/>
        <v>870.83333333333337</v>
      </c>
      <c r="R20" s="306">
        <f t="shared" ca="1" si="20"/>
        <v>0.43703067637661513</v>
      </c>
      <c r="S20" s="307">
        <f t="shared" ca="1" si="21"/>
        <v>9.0981400406902324</v>
      </c>
      <c r="T20" s="304">
        <f t="shared" ca="1" si="1"/>
        <v>89.252753799171188</v>
      </c>
      <c r="U20" s="311">
        <f t="shared" ca="1" si="2"/>
        <v>15.498578048981278</v>
      </c>
      <c r="V20" s="306">
        <f t="shared" ca="1" si="3"/>
        <v>1.224906773613696</v>
      </c>
      <c r="W20" s="304">
        <f t="shared" ca="1" si="4"/>
        <v>0.52479122245404708</v>
      </c>
      <c r="Y20" s="314" t="str">
        <f t="shared" ca="1" si="22"/>
        <v/>
      </c>
      <c r="Z20" s="315" t="str">
        <f t="shared" ca="1" si="23"/>
        <v/>
      </c>
      <c r="AA20" s="316" t="str">
        <f t="shared" ca="1" si="24"/>
        <v/>
      </c>
      <c r="AC20" s="310" t="e">
        <f t="shared" ca="1" si="25"/>
        <v>#N/A</v>
      </c>
      <c r="AD20" s="323" t="e">
        <f t="shared" ca="1" si="26"/>
        <v>#N/A</v>
      </c>
      <c r="AE20" s="324">
        <f t="shared" ca="1" si="5"/>
        <v>0.76106068449862019</v>
      </c>
      <c r="AG20" s="306">
        <f t="shared" ca="1" si="27"/>
        <v>86.005178017473142</v>
      </c>
      <c r="AH20" s="304">
        <f t="shared" ca="1" si="28"/>
        <v>95.666142074522909</v>
      </c>
    </row>
    <row r="21" spans="1:34" x14ac:dyDescent="0.2">
      <c r="A21" s="347">
        <f t="shared" ca="1" si="6"/>
        <v>0.01</v>
      </c>
      <c r="B21" s="304">
        <f t="shared" ca="1" si="7"/>
        <v>0.17</v>
      </c>
      <c r="D21" s="306">
        <f t="shared" ca="1" si="8"/>
        <v>14.900050037346437</v>
      </c>
      <c r="E21" s="307">
        <f t="shared" ca="1" si="9"/>
        <v>84.50708596810064</v>
      </c>
      <c r="F21" s="304">
        <f t="shared" ca="1" si="10"/>
        <v>85.810599985872258</v>
      </c>
      <c r="G21" s="306">
        <f t="shared" ca="1" si="11"/>
        <v>2.1496868079066016</v>
      </c>
      <c r="H21" s="307">
        <f t="shared" ca="1" si="12"/>
        <v>12.192170210070215</v>
      </c>
      <c r="I21" s="304">
        <f t="shared" ca="1" si="13"/>
        <v>12.38023294624989</v>
      </c>
      <c r="J21" s="306">
        <f t="shared" ca="1" si="14"/>
        <v>0.15493961549506832</v>
      </c>
      <c r="K21" s="307">
        <f t="shared" ca="1" si="15"/>
        <v>0.87875703230091728</v>
      </c>
      <c r="L21" s="304">
        <f t="shared" ca="1" si="0"/>
        <v>0.89231172034669304</v>
      </c>
      <c r="M21" s="306">
        <f t="shared" ca="1" si="16"/>
        <v>1.3962634015954636</v>
      </c>
      <c r="N21" s="304">
        <f t="shared" ca="1" si="17"/>
        <v>80</v>
      </c>
      <c r="P21" s="310">
        <f t="shared" ca="1" si="18"/>
        <v>2</v>
      </c>
      <c r="Q21" s="304">
        <f t="shared" ca="1" si="19"/>
        <v>868.72222222222217</v>
      </c>
      <c r="R21" s="306">
        <f t="shared" ca="1" si="20"/>
        <v>0.43597120807024753</v>
      </c>
      <c r="S21" s="307">
        <f t="shared" ca="1" si="21"/>
        <v>9.0937803286095296</v>
      </c>
      <c r="T21" s="304">
        <f t="shared" ca="1" si="1"/>
        <v>89.209985023659485</v>
      </c>
      <c r="U21" s="311">
        <f t="shared" ca="1" si="2"/>
        <v>15.491151329052624</v>
      </c>
      <c r="V21" s="306">
        <f t="shared" ca="1" si="3"/>
        <v>1.2248923569931458</v>
      </c>
      <c r="W21" s="304">
        <f t="shared" ca="1" si="4"/>
        <v>0.60586208108812256</v>
      </c>
      <c r="Y21" s="314" t="str">
        <f t="shared" ca="1" si="22"/>
        <v/>
      </c>
      <c r="Z21" s="315" t="str">
        <f t="shared" ca="1" si="23"/>
        <v/>
      </c>
      <c r="AA21" s="316" t="str">
        <f t="shared" ca="1" si="24"/>
        <v/>
      </c>
      <c r="AC21" s="310" t="e">
        <f t="shared" ca="1" si="25"/>
        <v>#N/A</v>
      </c>
      <c r="AD21" s="323" t="e">
        <f t="shared" ca="1" si="26"/>
        <v>#N/A</v>
      </c>
      <c r="AE21" s="324">
        <f t="shared" ca="1" si="5"/>
        <v>0.87875703230091728</v>
      </c>
      <c r="AG21" s="306">
        <f t="shared" ca="1" si="27"/>
        <v>85.810599981985973</v>
      </c>
      <c r="AH21" s="304">
        <f t="shared" ca="1" si="28"/>
        <v>95.471564039035741</v>
      </c>
    </row>
    <row r="22" spans="1:34" x14ac:dyDescent="0.2">
      <c r="A22" s="347">
        <f t="shared" ca="1" si="6"/>
        <v>0.01</v>
      </c>
      <c r="B22" s="304">
        <f t="shared" ca="1" si="7"/>
        <v>0.18000000000000002</v>
      </c>
      <c r="D22" s="306">
        <f t="shared" ca="1" si="8"/>
        <v>14.866103749753474</v>
      </c>
      <c r="E22" s="307">
        <f t="shared" ca="1" si="9"/>
        <v>84.314557820182742</v>
      </c>
      <c r="F22" s="304">
        <f t="shared" ca="1" si="10"/>
        <v>85.615102062144231</v>
      </c>
      <c r="G22" s="306">
        <f t="shared" ca="1" si="11"/>
        <v>2.2983478454041362</v>
      </c>
      <c r="H22" s="307">
        <f t="shared" ca="1" si="12"/>
        <v>13.035315788272042</v>
      </c>
      <c r="I22" s="304">
        <f t="shared" ca="1" si="13"/>
        <v>13.236383966871323</v>
      </c>
      <c r="J22" s="306">
        <f t="shared" ca="1" si="14"/>
        <v>0.17717978876162202</v>
      </c>
      <c r="K22" s="307">
        <f t="shared" ca="1" si="15"/>
        <v>1.0048944622926286</v>
      </c>
      <c r="L22" s="304">
        <f t="shared" ca="1" si="0"/>
        <v>1.0203948049122966</v>
      </c>
      <c r="M22" s="306">
        <f t="shared" ca="1" si="16"/>
        <v>1.3962634015954636</v>
      </c>
      <c r="N22" s="304">
        <f t="shared" ca="1" si="17"/>
        <v>80</v>
      </c>
      <c r="P22" s="310">
        <f t="shared" ca="1" si="18"/>
        <v>2</v>
      </c>
      <c r="Q22" s="304">
        <f t="shared" ca="1" si="19"/>
        <v>866.61111111111109</v>
      </c>
      <c r="R22" s="306">
        <f t="shared" ca="1" si="20"/>
        <v>0.43491173976387998</v>
      </c>
      <c r="S22" s="307">
        <f t="shared" ca="1" si="21"/>
        <v>9.08943121121189</v>
      </c>
      <c r="T22" s="304">
        <f t="shared" ca="1" si="1"/>
        <v>89.167320181988643</v>
      </c>
      <c r="U22" s="311">
        <f t="shared" ca="1" si="2"/>
        <v>15.483742657046033</v>
      </c>
      <c r="V22" s="306">
        <f t="shared" ca="1" si="3"/>
        <v>1.2248769066131622</v>
      </c>
      <c r="W22" s="304">
        <f t="shared" ca="1" si="4"/>
        <v>0.69254719576707269</v>
      </c>
      <c r="Y22" s="314" t="str">
        <f t="shared" ca="1" si="22"/>
        <v/>
      </c>
      <c r="Z22" s="315" t="str">
        <f t="shared" ca="1" si="23"/>
        <v/>
      </c>
      <c r="AA22" s="316" t="str">
        <f t="shared" ca="1" si="24"/>
        <v/>
      </c>
      <c r="AC22" s="310" t="e">
        <f t="shared" ca="1" si="25"/>
        <v>#N/A</v>
      </c>
      <c r="AD22" s="323" t="e">
        <f t="shared" ca="1" si="26"/>
        <v>#N/A</v>
      </c>
      <c r="AE22" s="324">
        <f t="shared" ca="1" si="5"/>
        <v>1.0048944622926286</v>
      </c>
      <c r="AG22" s="306">
        <f t="shared" ca="1" si="27"/>
        <v>85.61510205826427</v>
      </c>
      <c r="AH22" s="304">
        <f t="shared" ca="1" si="28"/>
        <v>95.276066115314038</v>
      </c>
    </row>
    <row r="23" spans="1:34" x14ac:dyDescent="0.2">
      <c r="A23" s="347">
        <f t="shared" ca="1" si="6"/>
        <v>0.01</v>
      </c>
      <c r="B23" s="304">
        <f t="shared" ca="1" si="7"/>
        <v>0.19000000000000003</v>
      </c>
      <c r="D23" s="306">
        <f t="shared" ca="1" si="8"/>
        <v>14.831998400068176</v>
      </c>
      <c r="E23" s="307">
        <f t="shared" ca="1" si="9"/>
        <v>84.121127572056082</v>
      </c>
      <c r="F23" s="304">
        <f t="shared" ca="1" si="10"/>
        <v>85.418688122294171</v>
      </c>
      <c r="G23" s="306">
        <f t="shared" ca="1" si="11"/>
        <v>2.4466678294048179</v>
      </c>
      <c r="H23" s="307">
        <f t="shared" ca="1" si="12"/>
        <v>13.876527063992603</v>
      </c>
      <c r="I23" s="304">
        <f t="shared" ca="1" si="13"/>
        <v>14.090570848094256</v>
      </c>
      <c r="J23" s="306">
        <f t="shared" ca="1" si="14"/>
        <v>0.2009048671356668</v>
      </c>
      <c r="K23" s="307">
        <f t="shared" ca="1" si="15"/>
        <v>1.1394536765539518</v>
      </c>
      <c r="L23" s="304">
        <f t="shared" ca="1" si="0"/>
        <v>1.1570295789871223</v>
      </c>
      <c r="M23" s="306">
        <f t="shared" ca="1" si="16"/>
        <v>1.3962634015954636</v>
      </c>
      <c r="N23" s="304">
        <f t="shared" ca="1" si="17"/>
        <v>80</v>
      </c>
      <c r="P23" s="310">
        <f t="shared" ca="1" si="18"/>
        <v>2</v>
      </c>
      <c r="Q23" s="304">
        <f t="shared" ca="1" si="19"/>
        <v>864.5</v>
      </c>
      <c r="R23" s="306">
        <f t="shared" ca="1" si="20"/>
        <v>0.43385227145751248</v>
      </c>
      <c r="S23" s="307">
        <f t="shared" ca="1" si="21"/>
        <v>9.0850926884973155</v>
      </c>
      <c r="T23" s="304">
        <f t="shared" ca="1" si="1"/>
        <v>89.124759274158677</v>
      </c>
      <c r="U23" s="311">
        <f t="shared" ca="1" si="2"/>
        <v>15.476352032961509</v>
      </c>
      <c r="V23" s="306">
        <f t="shared" ca="1" si="3"/>
        <v>1.2248604248765915</v>
      </c>
      <c r="W23" s="304">
        <f t="shared" ca="1" si="4"/>
        <v>0.78480541942632775</v>
      </c>
      <c r="Y23" s="314" t="str">
        <f t="shared" ca="1" si="22"/>
        <v/>
      </c>
      <c r="Z23" s="315" t="str">
        <f t="shared" ca="1" si="23"/>
        <v/>
      </c>
      <c r="AA23" s="316" t="str">
        <f t="shared" ca="1" si="24"/>
        <v/>
      </c>
      <c r="AC23" s="310" t="e">
        <f t="shared" ca="1" si="25"/>
        <v>#N/A</v>
      </c>
      <c r="AD23" s="323" t="e">
        <f t="shared" ca="1" si="26"/>
        <v>#N/A</v>
      </c>
      <c r="AE23" s="324">
        <f t="shared" ca="1" si="5"/>
        <v>1.1394536765539518</v>
      </c>
      <c r="AG23" s="306">
        <f t="shared" ca="1" si="27"/>
        <v>85.418688118420533</v>
      </c>
      <c r="AH23" s="304">
        <f t="shared" ca="1" si="28"/>
        <v>95.079652175470287</v>
      </c>
    </row>
    <row r="24" spans="1:34" x14ac:dyDescent="0.2">
      <c r="A24" s="347">
        <f t="shared" ca="1" si="6"/>
        <v>0.01</v>
      </c>
      <c r="B24" s="304">
        <f t="shared" ca="1" si="7"/>
        <v>0.20000000000000004</v>
      </c>
      <c r="D24" s="306">
        <f t="shared" ca="1" si="8"/>
        <v>14.797734666519252</v>
      </c>
      <c r="E24" s="307">
        <f t="shared" ca="1" si="9"/>
        <v>83.926799070158609</v>
      </c>
      <c r="F24" s="304">
        <f t="shared" ca="1" si="10"/>
        <v>85.221362072097165</v>
      </c>
      <c r="G24" s="306">
        <f t="shared" ca="1" si="11"/>
        <v>2.5946451760700104</v>
      </c>
      <c r="H24" s="307">
        <f t="shared" ca="1" si="12"/>
        <v>14.715795054694189</v>
      </c>
      <c r="I24" s="304">
        <f t="shared" ca="1" si="13"/>
        <v>14.942784468815219</v>
      </c>
      <c r="J24" s="306">
        <f t="shared" ca="1" si="14"/>
        <v>0.22611143216304094</v>
      </c>
      <c r="K24" s="307">
        <f t="shared" ca="1" si="15"/>
        <v>1.2824152871473857</v>
      </c>
      <c r="L24" s="304">
        <f t="shared" ca="1" si="0"/>
        <v>1.3021963555716678</v>
      </c>
      <c r="M24" s="306">
        <f t="shared" ca="1" si="16"/>
        <v>1.3962634015954636</v>
      </c>
      <c r="N24" s="304">
        <f t="shared" ca="1" si="17"/>
        <v>80</v>
      </c>
      <c r="P24" s="310">
        <f t="shared" ca="1" si="18"/>
        <v>2</v>
      </c>
      <c r="Q24" s="304">
        <f t="shared" ca="1" si="19"/>
        <v>862.38888888888891</v>
      </c>
      <c r="R24" s="306">
        <f t="shared" ca="1" si="20"/>
        <v>0.43279280315114493</v>
      </c>
      <c r="S24" s="307">
        <f t="shared" ca="1" si="21"/>
        <v>9.0807647604658044</v>
      </c>
      <c r="T24" s="304">
        <f t="shared" ca="1" si="1"/>
        <v>89.082302300169545</v>
      </c>
      <c r="U24" s="311">
        <f t="shared" ca="1" si="2"/>
        <v>15.468979456799046</v>
      </c>
      <c r="V24" s="306">
        <f t="shared" ca="1" si="3"/>
        <v>1.2248429141997863</v>
      </c>
      <c r="W24" s="304">
        <f t="shared" ca="1" si="4"/>
        <v>0.88259542806451341</v>
      </c>
      <c r="Y24" s="314" t="str">
        <f t="shared" ca="1" si="22"/>
        <v/>
      </c>
      <c r="Z24" s="315" t="str">
        <f t="shared" ca="1" si="23"/>
        <v/>
      </c>
      <c r="AA24" s="316" t="str">
        <f t="shared" ca="1" si="24"/>
        <v/>
      </c>
      <c r="AC24" s="310" t="e">
        <f t="shared" ca="1" si="25"/>
        <v>#N/A</v>
      </c>
      <c r="AD24" s="323" t="e">
        <f t="shared" ca="1" si="26"/>
        <v>#N/A</v>
      </c>
      <c r="AE24" s="324">
        <f t="shared" ca="1" si="5"/>
        <v>1.2824152871473857</v>
      </c>
      <c r="AG24" s="306">
        <f t="shared" ca="1" si="27"/>
        <v>85.221362068229794</v>
      </c>
      <c r="AH24" s="304">
        <f t="shared" ca="1" si="28"/>
        <v>94.882326125279562</v>
      </c>
    </row>
    <row r="25" spans="1:34" x14ac:dyDescent="0.2">
      <c r="A25" s="347">
        <f t="shared" ca="1" si="6"/>
        <v>0.01</v>
      </c>
      <c r="B25" s="304">
        <f t="shared" ca="1" si="7"/>
        <v>0.21000000000000005</v>
      </c>
      <c r="D25" s="306">
        <f t="shared" ca="1" si="8"/>
        <v>14.763313233124977</v>
      </c>
      <c r="E25" s="307">
        <f t="shared" ca="1" si="9"/>
        <v>83.73157619376255</v>
      </c>
      <c r="F25" s="304">
        <f t="shared" ca="1" si="10"/>
        <v>85.023127850669113</v>
      </c>
      <c r="G25" s="306">
        <f t="shared" ca="1" si="11"/>
        <v>2.7422783084012603</v>
      </c>
      <c r="H25" s="307">
        <f t="shared" ca="1" si="12"/>
        <v>15.553110816631815</v>
      </c>
      <c r="I25" s="304">
        <f t="shared" ca="1" si="13"/>
        <v>15.793015747321904</v>
      </c>
      <c r="J25" s="306">
        <f t="shared" ca="1" si="14"/>
        <v>0.25279604958539731</v>
      </c>
      <c r="K25" s="307">
        <f t="shared" ca="1" si="15"/>
        <v>1.4337598165040157</v>
      </c>
      <c r="L25" s="304">
        <f t="shared" ca="1" si="0"/>
        <v>1.4558753566523515</v>
      </c>
      <c r="M25" s="306">
        <f t="shared" ca="1" si="16"/>
        <v>1.3962634015954636</v>
      </c>
      <c r="N25" s="304">
        <f t="shared" ca="1" si="17"/>
        <v>80</v>
      </c>
      <c r="P25" s="310">
        <f t="shared" ca="1" si="18"/>
        <v>2</v>
      </c>
      <c r="Q25" s="304">
        <f t="shared" ca="1" si="19"/>
        <v>860.27777777777783</v>
      </c>
      <c r="R25" s="306">
        <f t="shared" ca="1" si="20"/>
        <v>0.43173333484477738</v>
      </c>
      <c r="S25" s="307">
        <f t="shared" ca="1" si="21"/>
        <v>9.0764474271173565</v>
      </c>
      <c r="T25" s="304">
        <f t="shared" ca="1" si="1"/>
        <v>89.039949260021274</v>
      </c>
      <c r="U25" s="311">
        <f t="shared" ca="1" si="2"/>
        <v>15.461624928558644</v>
      </c>
      <c r="V25" s="306">
        <f t="shared" ca="1" si="3"/>
        <v>1.2248243770125375</v>
      </c>
      <c r="W25" s="304">
        <f t="shared" ca="1" si="4"/>
        <v>0.9858757239918664</v>
      </c>
      <c r="Y25" s="314" t="str">
        <f t="shared" ca="1" si="22"/>
        <v/>
      </c>
      <c r="Z25" s="315" t="str">
        <f t="shared" ca="1" si="23"/>
        <v/>
      </c>
      <c r="AA25" s="316" t="str">
        <f t="shared" ca="1" si="24"/>
        <v/>
      </c>
      <c r="AC25" s="310" t="e">
        <f t="shared" ca="1" si="25"/>
        <v>#N/A</v>
      </c>
      <c r="AD25" s="323" t="e">
        <f t="shared" ca="1" si="26"/>
        <v>#N/A</v>
      </c>
      <c r="AE25" s="324">
        <f t="shared" ca="1" si="5"/>
        <v>1.4337598165040157</v>
      </c>
      <c r="AG25" s="306">
        <f t="shared" ca="1" si="27"/>
        <v>85.023127846808023</v>
      </c>
      <c r="AH25" s="304">
        <f t="shared" ca="1" si="28"/>
        <v>94.684091903857791</v>
      </c>
    </row>
    <row r="26" spans="1:34" x14ac:dyDescent="0.2">
      <c r="A26" s="347">
        <f t="shared" ca="1" si="6"/>
        <v>0.01</v>
      </c>
      <c r="B26" s="304">
        <f t="shared" ca="1" si="7"/>
        <v>0.22000000000000006</v>
      </c>
      <c r="D26" s="306">
        <f t="shared" ca="1" si="8"/>
        <v>14.728734789636803</v>
      </c>
      <c r="E26" s="307">
        <f t="shared" ca="1" si="9"/>
        <v>83.535462854654853</v>
      </c>
      <c r="F26" s="304">
        <f t="shared" ca="1" si="10"/>
        <v>84.82398943014222</v>
      </c>
      <c r="G26" s="306">
        <f t="shared" ca="1" si="11"/>
        <v>2.8895656562976284</v>
      </c>
      <c r="H26" s="307">
        <f t="shared" ca="1" si="12"/>
        <v>16.388465445178362</v>
      </c>
      <c r="I26" s="304">
        <f t="shared" ca="1" si="13"/>
        <v>16.641255641623317</v>
      </c>
      <c r="J26" s="306">
        <f t="shared" ca="1" si="14"/>
        <v>0.28095526940889176</v>
      </c>
      <c r="K26" s="307">
        <f t="shared" ca="1" si="15"/>
        <v>1.5934676978130666</v>
      </c>
      <c r="L26" s="304">
        <f t="shared" ca="1" si="0"/>
        <v>1.6180467135970757</v>
      </c>
      <c r="M26" s="306">
        <f t="shared" ca="1" si="16"/>
        <v>1.3962634015954636</v>
      </c>
      <c r="N26" s="304">
        <f t="shared" ca="1" si="17"/>
        <v>80</v>
      </c>
      <c r="P26" s="310">
        <f t="shared" ca="1" si="18"/>
        <v>2</v>
      </c>
      <c r="Q26" s="304">
        <f t="shared" ca="1" si="19"/>
        <v>858.16666666666663</v>
      </c>
      <c r="R26" s="306">
        <f t="shared" ca="1" si="20"/>
        <v>0.43067386653840978</v>
      </c>
      <c r="S26" s="307">
        <f t="shared" ca="1" si="21"/>
        <v>9.072140688451972</v>
      </c>
      <c r="T26" s="304">
        <f t="shared" ca="1" si="1"/>
        <v>88.997700153713851</v>
      </c>
      <c r="U26" s="311">
        <f t="shared" ca="1" si="2"/>
        <v>15.454288448240304</v>
      </c>
      <c r="V26" s="306">
        <f t="shared" ca="1" si="3"/>
        <v>1.2248048157580071</v>
      </c>
      <c r="W26" s="304">
        <f t="shared" ca="1" si="4"/>
        <v>1.094604639089948</v>
      </c>
      <c r="Y26" s="314" t="str">
        <f t="shared" ca="1" si="22"/>
        <v/>
      </c>
      <c r="Z26" s="315" t="str">
        <f t="shared" ca="1" si="23"/>
        <v/>
      </c>
      <c r="AA26" s="316" t="str">
        <f t="shared" ca="1" si="24"/>
        <v/>
      </c>
      <c r="AC26" s="310" t="e">
        <f t="shared" ca="1" si="25"/>
        <v>#N/A</v>
      </c>
      <c r="AD26" s="323" t="e">
        <f t="shared" ca="1" si="26"/>
        <v>#N/A</v>
      </c>
      <c r="AE26" s="324">
        <f t="shared" ca="1" si="5"/>
        <v>1.5934676978130666</v>
      </c>
      <c r="AG26" s="306">
        <f t="shared" ca="1" si="27"/>
        <v>84.823989426287369</v>
      </c>
      <c r="AH26" s="304">
        <f t="shared" ca="1" si="28"/>
        <v>94.484953483337137</v>
      </c>
    </row>
    <row r="27" spans="1:34" x14ac:dyDescent="0.2">
      <c r="A27" s="347">
        <f t="shared" ca="1" si="6"/>
        <v>0.01</v>
      </c>
      <c r="B27" s="304">
        <f t="shared" ca="1" si="7"/>
        <v>0.23000000000000007</v>
      </c>
      <c r="D27" s="306">
        <f t="shared" ca="1" si="8"/>
        <v>14.694000031482574</v>
      </c>
      <c r="E27" s="307">
        <f t="shared" ca="1" si="9"/>
        <v>83.338462996814897</v>
      </c>
      <c r="F27" s="304">
        <f t="shared" ca="1" si="10"/>
        <v>84.623950815337707</v>
      </c>
      <c r="G27" s="306">
        <f t="shared" ca="1" si="11"/>
        <v>3.0365056566124542</v>
      </c>
      <c r="H27" s="307">
        <f t="shared" ca="1" si="12"/>
        <v>17.221850075146509</v>
      </c>
      <c r="I27" s="304">
        <f t="shared" ca="1" si="13"/>
        <v>17.487495149776692</v>
      </c>
      <c r="J27" s="306">
        <f t="shared" ca="1" si="14"/>
        <v>0.31058562597344219</v>
      </c>
      <c r="K27" s="307">
        <f t="shared" ca="1" si="15"/>
        <v>1.7615192754146909</v>
      </c>
      <c r="L27" s="304">
        <f t="shared" ca="1" si="0"/>
        <v>1.7886904675540742</v>
      </c>
      <c r="M27" s="306">
        <f t="shared" ca="1" si="16"/>
        <v>1.3962634015954636</v>
      </c>
      <c r="N27" s="304">
        <f t="shared" ca="1" si="17"/>
        <v>80</v>
      </c>
      <c r="P27" s="310">
        <f t="shared" ca="1" si="18"/>
        <v>2</v>
      </c>
      <c r="Q27" s="304">
        <f t="shared" ca="1" si="19"/>
        <v>856.05555555555554</v>
      </c>
      <c r="R27" s="306">
        <f t="shared" ca="1" si="20"/>
        <v>0.42961439823204223</v>
      </c>
      <c r="S27" s="307">
        <f t="shared" ca="1" si="21"/>
        <v>9.0678445444696507</v>
      </c>
      <c r="T27" s="304">
        <f t="shared" ca="1" si="1"/>
        <v>88.955554981247275</v>
      </c>
      <c r="U27" s="311">
        <f t="shared" ca="1" si="2"/>
        <v>15.446970015844023</v>
      </c>
      <c r="V27" s="306">
        <f t="shared" ca="1" si="3"/>
        <v>1.2247842328926575</v>
      </c>
      <c r="W27" s="304">
        <f t="shared" ca="1" si="4"/>
        <v>1.2087403380822128</v>
      </c>
      <c r="Y27" s="314" t="str">
        <f t="shared" ca="1" si="22"/>
        <v/>
      </c>
      <c r="Z27" s="315" t="str">
        <f t="shared" ca="1" si="23"/>
        <v/>
      </c>
      <c r="AA27" s="316" t="str">
        <f t="shared" ca="1" si="24"/>
        <v/>
      </c>
      <c r="AC27" s="310" t="e">
        <f t="shared" ca="1" si="25"/>
        <v>#N/A</v>
      </c>
      <c r="AD27" s="323" t="e">
        <f t="shared" ca="1" si="26"/>
        <v>#N/A</v>
      </c>
      <c r="AE27" s="324">
        <f t="shared" ca="1" si="5"/>
        <v>1.7615192754146909</v>
      </c>
      <c r="AG27" s="306">
        <f t="shared" ca="1" si="27"/>
        <v>84.623950811489095</v>
      </c>
      <c r="AH27" s="304">
        <f t="shared" ca="1" si="28"/>
        <v>94.284914868538863</v>
      </c>
    </row>
    <row r="28" spans="1:34" x14ac:dyDescent="0.2">
      <c r="A28" s="347">
        <f t="shared" ca="1" si="6"/>
        <v>0.01</v>
      </c>
      <c r="B28" s="304">
        <f t="shared" ca="1" si="7"/>
        <v>0.24000000000000007</v>
      </c>
      <c r="D28" s="306">
        <f t="shared" ca="1" si="8"/>
        <v>14.659109659709173</v>
      </c>
      <c r="E28" s="307">
        <f t="shared" ca="1" si="9"/>
        <v>83.140580596089379</v>
      </c>
      <c r="F28" s="304">
        <f t="shared" ca="1" si="10"/>
        <v>84.423016043435766</v>
      </c>
      <c r="G28" s="306">
        <f t="shared" ca="1" si="11"/>
        <v>3.1830967532095458</v>
      </c>
      <c r="H28" s="307">
        <f t="shared" ca="1" si="12"/>
        <v>18.053255881107404</v>
      </c>
      <c r="I28" s="304">
        <f t="shared" ca="1" si="13"/>
        <v>18.331725310211045</v>
      </c>
      <c r="J28" s="306">
        <f t="shared" ca="1" si="14"/>
        <v>0.34168363802255219</v>
      </c>
      <c r="K28" s="307">
        <f t="shared" ca="1" si="15"/>
        <v>1.9378948051959604</v>
      </c>
      <c r="L28" s="304">
        <f t="shared" ca="1" si="0"/>
        <v>1.9677865698540111</v>
      </c>
      <c r="M28" s="306">
        <f t="shared" ca="1" si="16"/>
        <v>1.3962634015954636</v>
      </c>
      <c r="N28" s="304">
        <f t="shared" ca="1" si="17"/>
        <v>80</v>
      </c>
      <c r="P28" s="310">
        <f t="shared" ca="1" si="18"/>
        <v>2</v>
      </c>
      <c r="Q28" s="304">
        <f t="shared" ca="1" si="19"/>
        <v>853.94444444444446</v>
      </c>
      <c r="R28" s="306">
        <f t="shared" ca="1" si="20"/>
        <v>0.42855492992567468</v>
      </c>
      <c r="S28" s="307">
        <f t="shared" ca="1" si="21"/>
        <v>9.0635589951703945</v>
      </c>
      <c r="T28" s="304">
        <f t="shared" ca="1" si="1"/>
        <v>88.913513742621575</v>
      </c>
      <c r="U28" s="311">
        <f t="shared" ca="1" si="2"/>
        <v>15.43966963136981</v>
      </c>
      <c r="V28" s="306">
        <f t="shared" ca="1" si="3"/>
        <v>1.2247626308861821</v>
      </c>
      <c r="W28" s="304">
        <f t="shared" ca="1" si="4"/>
        <v>1.3282408218149762</v>
      </c>
      <c r="Y28" s="314" t="str">
        <f t="shared" ca="1" si="22"/>
        <v/>
      </c>
      <c r="Z28" s="315" t="str">
        <f t="shared" ca="1" si="23"/>
        <v/>
      </c>
      <c r="AA28" s="316" t="str">
        <f t="shared" ca="1" si="24"/>
        <v/>
      </c>
      <c r="AC28" s="310" t="e">
        <f t="shared" ca="1" si="25"/>
        <v>#N/A</v>
      </c>
      <c r="AD28" s="323" t="e">
        <f t="shared" ca="1" si="26"/>
        <v>#N/A</v>
      </c>
      <c r="AE28" s="324">
        <f t="shared" ca="1" si="5"/>
        <v>1.9378948051959604</v>
      </c>
      <c r="AG28" s="306">
        <f t="shared" ca="1" si="27"/>
        <v>84.423016039593364</v>
      </c>
      <c r="AH28" s="304">
        <f t="shared" ca="1" si="28"/>
        <v>94.083980096643131</v>
      </c>
    </row>
    <row r="29" spans="1:34" x14ac:dyDescent="0.2">
      <c r="A29" s="347">
        <f t="shared" ca="1" si="6"/>
        <v>0.01</v>
      </c>
      <c r="B29" s="304">
        <f t="shared" ca="1" si="7"/>
        <v>0.25000000000000006</v>
      </c>
      <c r="D29" s="306">
        <f t="shared" ca="1" si="8"/>
        <v>14.624064380924787</v>
      </c>
      <c r="E29" s="307">
        <f t="shared" ca="1" si="9"/>
        <v>82.941819659864876</v>
      </c>
      <c r="F29" s="304">
        <f t="shared" ca="1" si="10"/>
        <v>84.221189183642977</v>
      </c>
      <c r="G29" s="306">
        <f t="shared" ca="1" si="11"/>
        <v>3.3293373970187936</v>
      </c>
      <c r="H29" s="307">
        <f t="shared" ca="1" si="12"/>
        <v>18.882674077706053</v>
      </c>
      <c r="I29" s="304">
        <f t="shared" ca="1" si="13"/>
        <v>19.173937202047473</v>
      </c>
      <c r="J29" s="306">
        <f t="shared" ca="1" si="14"/>
        <v>0.3742458087736939</v>
      </c>
      <c r="K29" s="307">
        <f t="shared" ca="1" si="15"/>
        <v>2.1225744549900276</v>
      </c>
      <c r="L29" s="304">
        <f t="shared" ca="1" si="0"/>
        <v>2.1553148824153023</v>
      </c>
      <c r="M29" s="306">
        <f t="shared" ca="1" si="16"/>
        <v>1.3962634015954636</v>
      </c>
      <c r="N29" s="304">
        <f t="shared" ca="1" si="17"/>
        <v>80</v>
      </c>
      <c r="P29" s="310">
        <f t="shared" ca="1" si="18"/>
        <v>2</v>
      </c>
      <c r="Q29" s="304">
        <f t="shared" ca="1" si="19"/>
        <v>851.83333333333337</v>
      </c>
      <c r="R29" s="306">
        <f t="shared" ca="1" si="20"/>
        <v>0.42749546161930718</v>
      </c>
      <c r="S29" s="307">
        <f t="shared" ca="1" si="21"/>
        <v>9.0592840405542017</v>
      </c>
      <c r="T29" s="304">
        <f t="shared" ca="1" si="1"/>
        <v>88.871576437836723</v>
      </c>
      <c r="U29" s="311">
        <f t="shared" ca="1" si="2"/>
        <v>15.432387294817659</v>
      </c>
      <c r="V29" s="306">
        <f t="shared" ca="1" si="3"/>
        <v>1.2247400122214347</v>
      </c>
      <c r="W29" s="304">
        <f t="shared" ca="1" si="4"/>
        <v>1.453063930548341</v>
      </c>
      <c r="Y29" s="314" t="str">
        <f t="shared" ca="1" si="22"/>
        <v/>
      </c>
      <c r="Z29" s="315" t="str">
        <f t="shared" ca="1" si="23"/>
        <v/>
      </c>
      <c r="AA29" s="316" t="str">
        <f t="shared" ca="1" si="24"/>
        <v/>
      </c>
      <c r="AC29" s="310" t="e">
        <f t="shared" ca="1" si="25"/>
        <v>#N/A</v>
      </c>
      <c r="AD29" s="323" t="e">
        <f t="shared" ca="1" si="26"/>
        <v>#N/A</v>
      </c>
      <c r="AE29" s="324">
        <f t="shared" ca="1" si="5"/>
        <v>2.1225744549900276</v>
      </c>
      <c r="AG29" s="306">
        <f t="shared" ca="1" si="27"/>
        <v>84.221189179806757</v>
      </c>
      <c r="AH29" s="304">
        <f t="shared" ca="1" si="28"/>
        <v>93.882153236856524</v>
      </c>
    </row>
    <row r="30" spans="1:34" x14ac:dyDescent="0.2">
      <c r="A30" s="347">
        <f t="shared" ca="1" si="6"/>
        <v>0.01</v>
      </c>
      <c r="B30" s="304">
        <f t="shared" ca="1" si="7"/>
        <v>0.26000000000000006</v>
      </c>
      <c r="D30" s="306">
        <f t="shared" ca="1" si="8"/>
        <v>14.588864907240691</v>
      </c>
      <c r="E30" s="307">
        <f t="shared" ca="1" si="9"/>
        <v>82.74218422673755</v>
      </c>
      <c r="F30" s="304">
        <f t="shared" ca="1" si="10"/>
        <v>84.018474336856983</v>
      </c>
      <c r="G30" s="306">
        <f t="shared" ca="1" si="11"/>
        <v>3.4752260460912003</v>
      </c>
      <c r="H30" s="307">
        <f t="shared" ca="1" si="12"/>
        <v>19.71009591997343</v>
      </c>
      <c r="I30" s="304">
        <f t="shared" ca="1" si="13"/>
        <v>20.01412194541604</v>
      </c>
      <c r="J30" s="306">
        <f t="shared" ca="1" si="14"/>
        <v>0.40826862598924385</v>
      </c>
      <c r="K30" s="307">
        <f t="shared" ca="1" si="15"/>
        <v>2.3155383049784248</v>
      </c>
      <c r="L30" s="304">
        <f t="shared" ca="1" si="0"/>
        <v>2.3512551781526185</v>
      </c>
      <c r="M30" s="306">
        <f t="shared" ca="1" si="16"/>
        <v>1.3962634015954636</v>
      </c>
      <c r="N30" s="304">
        <f t="shared" ca="1" si="17"/>
        <v>80</v>
      </c>
      <c r="P30" s="310">
        <f t="shared" ca="1" si="18"/>
        <v>2</v>
      </c>
      <c r="Q30" s="304">
        <f t="shared" ca="1" si="19"/>
        <v>849.72222222222217</v>
      </c>
      <c r="R30" s="306">
        <f t="shared" ca="1" si="20"/>
        <v>0.42643599331293958</v>
      </c>
      <c r="S30" s="307">
        <f t="shared" ca="1" si="21"/>
        <v>9.0550196806210721</v>
      </c>
      <c r="T30" s="304">
        <f t="shared" ca="1" si="1"/>
        <v>88.829743066892718</v>
      </c>
      <c r="U30" s="311">
        <f t="shared" ca="1" si="2"/>
        <v>15.425123006187567</v>
      </c>
      <c r="V30" s="306">
        <f t="shared" ca="1" si="3"/>
        <v>1.224716379394359</v>
      </c>
      <c r="W30" s="304">
        <f t="shared" ca="1" si="4"/>
        <v>1.5831673472566261</v>
      </c>
      <c r="Y30" s="314" t="str">
        <f t="shared" ca="1" si="22"/>
        <v/>
      </c>
      <c r="Z30" s="315" t="str">
        <f t="shared" ca="1" si="23"/>
        <v/>
      </c>
      <c r="AA30" s="316" t="str">
        <f t="shared" ca="1" si="24"/>
        <v/>
      </c>
      <c r="AC30" s="310" t="e">
        <f t="shared" ca="1" si="25"/>
        <v>#N/A</v>
      </c>
      <c r="AD30" s="323" t="e">
        <f t="shared" ca="1" si="26"/>
        <v>#N/A</v>
      </c>
      <c r="AE30" s="324">
        <f t="shared" ca="1" si="5"/>
        <v>2.3155383049784248</v>
      </c>
      <c r="AG30" s="306">
        <f t="shared" ca="1" si="27"/>
        <v>84.018474333026944</v>
      </c>
      <c r="AH30" s="304">
        <f t="shared" ca="1" si="28"/>
        <v>93.679438390076712</v>
      </c>
    </row>
    <row r="31" spans="1:34" x14ac:dyDescent="0.2">
      <c r="A31" s="347">
        <f t="shared" ca="1" si="6"/>
        <v>0.01</v>
      </c>
      <c r="B31" s="304">
        <f t="shared" ca="1" si="7"/>
        <v>0.27000000000000007</v>
      </c>
      <c r="D31" s="306">
        <f t="shared" ca="1" si="8"/>
        <v>14.553511956212565</v>
      </c>
      <c r="E31" s="307">
        <f t="shared" ca="1" si="9"/>
        <v>82.541678366180562</v>
      </c>
      <c r="F31" s="304">
        <f t="shared" ca="1" si="10"/>
        <v>83.814875635328733</v>
      </c>
      <c r="G31" s="306">
        <f t="shared" ca="1" si="11"/>
        <v>3.6207611656533261</v>
      </c>
      <c r="H31" s="307">
        <f t="shared" ca="1" si="12"/>
        <v>20.535512703635234</v>
      </c>
      <c r="I31" s="304">
        <f t="shared" ca="1" si="13"/>
        <v>20.852270701769324</v>
      </c>
      <c r="J31" s="306">
        <f t="shared" ca="1" si="14"/>
        <v>0.44374856204796648</v>
      </c>
      <c r="K31" s="307">
        <f t="shared" ca="1" si="15"/>
        <v>2.5167663480964682</v>
      </c>
      <c r="L31" s="304">
        <f t="shared" ca="1" si="0"/>
        <v>2.555587141388544</v>
      </c>
      <c r="M31" s="306">
        <f t="shared" ca="1" si="16"/>
        <v>1.3962634015954636</v>
      </c>
      <c r="N31" s="304">
        <f t="shared" ca="1" si="17"/>
        <v>80</v>
      </c>
      <c r="P31" s="310">
        <f t="shared" ca="1" si="18"/>
        <v>2</v>
      </c>
      <c r="Q31" s="304">
        <f t="shared" ca="1" si="19"/>
        <v>847.61111111111109</v>
      </c>
      <c r="R31" s="306">
        <f t="shared" ca="1" si="20"/>
        <v>0.42537652500657203</v>
      </c>
      <c r="S31" s="307">
        <f t="shared" ca="1" si="21"/>
        <v>9.0507659153710058</v>
      </c>
      <c r="T31" s="304">
        <f t="shared" ca="1" si="1"/>
        <v>88.788013629789575</v>
      </c>
      <c r="U31" s="311">
        <f t="shared" ca="1" si="2"/>
        <v>15.417876765479539</v>
      </c>
      <c r="V31" s="306">
        <f t="shared" ca="1" si="3"/>
        <v>1.2246917349139179</v>
      </c>
      <c r="W31" s="304">
        <f t="shared" ca="1" si="4"/>
        <v>1.7185086009378523</v>
      </c>
      <c r="Y31" s="314" t="str">
        <f t="shared" ca="1" si="22"/>
        <v/>
      </c>
      <c r="Z31" s="315" t="str">
        <f t="shared" ca="1" si="23"/>
        <v/>
      </c>
      <c r="AA31" s="316" t="str">
        <f t="shared" ca="1" si="24"/>
        <v/>
      </c>
      <c r="AC31" s="310" t="e">
        <f t="shared" ca="1" si="25"/>
        <v>#N/A</v>
      </c>
      <c r="AD31" s="323" t="e">
        <f t="shared" ca="1" si="26"/>
        <v>#N/A</v>
      </c>
      <c r="AE31" s="324">
        <f t="shared" ca="1" si="5"/>
        <v>2.5167663480964682</v>
      </c>
      <c r="AG31" s="306">
        <f t="shared" ca="1" si="27"/>
        <v>83.814875631504847</v>
      </c>
      <c r="AH31" s="304">
        <f t="shared" ca="1" si="28"/>
        <v>93.475839688554615</v>
      </c>
    </row>
    <row r="32" spans="1:34" x14ac:dyDescent="0.2">
      <c r="A32" s="347">
        <f t="shared" ca="1" si="6"/>
        <v>0.01</v>
      </c>
      <c r="B32" s="304">
        <f t="shared" ca="1" si="7"/>
        <v>0.28000000000000008</v>
      </c>
      <c r="D32" s="306">
        <f t="shared" ca="1" si="8"/>
        <v>14.518006250781418</v>
      </c>
      <c r="E32" s="307">
        <f t="shared" ca="1" si="9"/>
        <v>82.340306178208792</v>
      </c>
      <c r="F32" s="304">
        <f t="shared" ca="1" si="10"/>
        <v>83.610397242322065</v>
      </c>
      <c r="G32" s="306">
        <f t="shared" ca="1" si="11"/>
        <v>3.7659412281611404</v>
      </c>
      <c r="H32" s="307">
        <f t="shared" ca="1" si="12"/>
        <v>21.358915765417322</v>
      </c>
      <c r="I32" s="304">
        <f t="shared" ca="1" si="13"/>
        <v>21.688374674192541</v>
      </c>
      <c r="J32" s="306">
        <f t="shared" ca="1" si="14"/>
        <v>0.48068207401703883</v>
      </c>
      <c r="K32" s="307">
        <f t="shared" ca="1" si="15"/>
        <v>2.7262384904417312</v>
      </c>
      <c r="L32" s="304">
        <f t="shared" ca="1" si="0"/>
        <v>2.7682903682683526</v>
      </c>
      <c r="M32" s="306">
        <f t="shared" ca="1" si="16"/>
        <v>1.3962634015954636</v>
      </c>
      <c r="N32" s="304">
        <f t="shared" ca="1" si="17"/>
        <v>80</v>
      </c>
      <c r="P32" s="310">
        <f t="shared" ca="1" si="18"/>
        <v>2</v>
      </c>
      <c r="Q32" s="304">
        <f t="shared" ca="1" si="19"/>
        <v>845.5</v>
      </c>
      <c r="R32" s="306">
        <f t="shared" ca="1" si="20"/>
        <v>0.42431705670020448</v>
      </c>
      <c r="S32" s="307">
        <f t="shared" ca="1" si="21"/>
        <v>9.0465227448040046</v>
      </c>
      <c r="T32" s="304">
        <f t="shared" ca="1" si="1"/>
        <v>88.746388126527293</v>
      </c>
      <c r="U32" s="311">
        <f t="shared" ca="1" si="2"/>
        <v>15.410648572693574</v>
      </c>
      <c r="V32" s="306">
        <f t="shared" ca="1" si="3"/>
        <v>1.2246660813020214</v>
      </c>
      <c r="W32" s="304">
        <f t="shared" ca="1" si="4"/>
        <v>1.8590450699318304</v>
      </c>
      <c r="Y32" s="314" t="str">
        <f t="shared" ca="1" si="22"/>
        <v/>
      </c>
      <c r="Z32" s="315" t="str">
        <f t="shared" ca="1" si="23"/>
        <v/>
      </c>
      <c r="AA32" s="316" t="str">
        <f t="shared" ca="1" si="24"/>
        <v/>
      </c>
      <c r="AC32" s="310" t="e">
        <f t="shared" ca="1" si="25"/>
        <v>#N/A</v>
      </c>
      <c r="AD32" s="323" t="e">
        <f t="shared" ca="1" si="26"/>
        <v>#N/A</v>
      </c>
      <c r="AE32" s="324">
        <f t="shared" ca="1" si="5"/>
        <v>2.7262384904417312</v>
      </c>
      <c r="AG32" s="306">
        <f t="shared" ca="1" si="27"/>
        <v>83.610397238504333</v>
      </c>
      <c r="AH32" s="304">
        <f t="shared" ca="1" si="28"/>
        <v>93.271361295554101</v>
      </c>
    </row>
    <row r="33" spans="1:34" x14ac:dyDescent="0.2">
      <c r="A33" s="347">
        <f t="shared" ca="1" si="6"/>
        <v>0.01</v>
      </c>
      <c r="B33" s="304">
        <f t="shared" ca="1" si="7"/>
        <v>0.29000000000000009</v>
      </c>
      <c r="D33" s="306">
        <f t="shared" ca="1" si="8"/>
        <v>14.48234851921405</v>
      </c>
      <c r="E33" s="307">
        <f t="shared" ca="1" si="9"/>
        <v>82.138071793041433</v>
      </c>
      <c r="F33" s="304">
        <f t="shared" ca="1" si="10"/>
        <v>83.40504335177107</v>
      </c>
      <c r="G33" s="306">
        <f t="shared" ca="1" si="11"/>
        <v>3.9107647133532808</v>
      </c>
      <c r="H33" s="307">
        <f t="shared" ca="1" si="12"/>
        <v>22.180296483347735</v>
      </c>
      <c r="I33" s="304">
        <f t="shared" ca="1" si="13"/>
        <v>22.522425107710252</v>
      </c>
      <c r="J33" s="306">
        <f t="shared" ca="1" si="14"/>
        <v>0.51906560372461097</v>
      </c>
      <c r="K33" s="307">
        <f t="shared" ca="1" si="15"/>
        <v>2.9439345516855564</v>
      </c>
      <c r="L33" s="304">
        <f t="shared" ca="1" si="0"/>
        <v>2.9893443671778654</v>
      </c>
      <c r="M33" s="306">
        <f t="shared" ca="1" si="16"/>
        <v>1.3962634015954636</v>
      </c>
      <c r="N33" s="304">
        <f t="shared" ca="1" si="17"/>
        <v>80</v>
      </c>
      <c r="P33" s="310">
        <f t="shared" ca="1" si="18"/>
        <v>2</v>
      </c>
      <c r="Q33" s="304">
        <f t="shared" ca="1" si="19"/>
        <v>843.38888888888891</v>
      </c>
      <c r="R33" s="306">
        <f t="shared" ca="1" si="20"/>
        <v>0.42325758839383693</v>
      </c>
      <c r="S33" s="307">
        <f t="shared" ca="1" si="21"/>
        <v>9.0422901689200668</v>
      </c>
      <c r="T33" s="304">
        <f t="shared" ca="1" si="1"/>
        <v>88.704866557105859</v>
      </c>
      <c r="U33" s="311">
        <f t="shared" ca="1" si="2"/>
        <v>15.403438427829672</v>
      </c>
      <c r="V33" s="306">
        <f t="shared" ca="1" si="3"/>
        <v>1.2246394210934539</v>
      </c>
      <c r="W33" s="304">
        <f t="shared" ca="1" si="4"/>
        <v>2.0047339852464052</v>
      </c>
      <c r="Y33" s="314" t="str">
        <f t="shared" ca="1" si="22"/>
        <v/>
      </c>
      <c r="Z33" s="315" t="str">
        <f t="shared" ca="1" si="23"/>
        <v/>
      </c>
      <c r="AA33" s="316" t="str">
        <f t="shared" ca="1" si="24"/>
        <v/>
      </c>
      <c r="AC33" s="310" t="e">
        <f t="shared" ca="1" si="25"/>
        <v>#N/A</v>
      </c>
      <c r="AD33" s="323" t="e">
        <f t="shared" ca="1" si="26"/>
        <v>#N/A</v>
      </c>
      <c r="AE33" s="324">
        <f t="shared" ca="1" si="5"/>
        <v>2.9439345516855564</v>
      </c>
      <c r="AG33" s="306">
        <f t="shared" ca="1" si="27"/>
        <v>83.405043347959463</v>
      </c>
      <c r="AH33" s="304">
        <f t="shared" ca="1" si="28"/>
        <v>93.066007405009216</v>
      </c>
    </row>
    <row r="34" spans="1:34" x14ac:dyDescent="0.2">
      <c r="A34" s="347">
        <f t="shared" ca="1" si="6"/>
        <v>0.01</v>
      </c>
      <c r="B34" s="304">
        <f t="shared" ca="1" si="7"/>
        <v>0.3000000000000001</v>
      </c>
      <c r="D34" s="306">
        <f t="shared" ca="1" si="8"/>
        <v>14.446539495043121</v>
      </c>
      <c r="E34" s="307">
        <f t="shared" ca="1" si="9"/>
        <v>81.934979370761894</v>
      </c>
      <c r="F34" s="304">
        <f t="shared" ca="1" si="10"/>
        <v>83.198818187934734</v>
      </c>
      <c r="G34" s="306">
        <f t="shared" ca="1" si="11"/>
        <v>4.0552301083037117</v>
      </c>
      <c r="H34" s="307">
        <f t="shared" ca="1" si="12"/>
        <v>22.999646277055355</v>
      </c>
      <c r="I34" s="304">
        <f t="shared" ca="1" si="13"/>
        <v>23.354413289589598</v>
      </c>
      <c r="J34" s="306">
        <f t="shared" ca="1" si="14"/>
        <v>0.5588955778328959</v>
      </c>
      <c r="K34" s="307">
        <f t="shared" ca="1" si="15"/>
        <v>3.1698342654875717</v>
      </c>
      <c r="L34" s="304">
        <f t="shared" ca="1" si="0"/>
        <v>3.2187285591643637</v>
      </c>
      <c r="M34" s="306">
        <f t="shared" ca="1" si="16"/>
        <v>1.3962634015954636</v>
      </c>
      <c r="N34" s="304">
        <f t="shared" ca="1" si="17"/>
        <v>80</v>
      </c>
      <c r="P34" s="310">
        <f t="shared" ca="1" si="18"/>
        <v>2</v>
      </c>
      <c r="Q34" s="304">
        <f t="shared" ca="1" si="19"/>
        <v>841.27777777777771</v>
      </c>
      <c r="R34" s="306">
        <f t="shared" ca="1" si="20"/>
        <v>0.42219812008746938</v>
      </c>
      <c r="S34" s="307">
        <f t="shared" ca="1" si="21"/>
        <v>9.0380681877191922</v>
      </c>
      <c r="T34" s="304">
        <f t="shared" ca="1" si="1"/>
        <v>88.663448921525273</v>
      </c>
      <c r="U34" s="311">
        <f t="shared" ca="1" si="2"/>
        <v>15.396246330887831</v>
      </c>
      <c r="V34" s="306">
        <f t="shared" ca="1" si="3"/>
        <v>1.2246117568358019</v>
      </c>
      <c r="W34" s="304">
        <f t="shared" ca="1" si="4"/>
        <v>2.1555324338913966</v>
      </c>
      <c r="Y34" s="314" t="str">
        <f t="shared" ca="1" si="22"/>
        <v/>
      </c>
      <c r="Z34" s="315" t="str">
        <f t="shared" ca="1" si="23"/>
        <v/>
      </c>
      <c r="AA34" s="316" t="str">
        <f t="shared" ca="1" si="24"/>
        <v/>
      </c>
      <c r="AC34" s="310" t="e">
        <f t="shared" ca="1" si="25"/>
        <v>#N/A</v>
      </c>
      <c r="AD34" s="323" t="e">
        <f t="shared" ca="1" si="26"/>
        <v>#N/A</v>
      </c>
      <c r="AE34" s="324">
        <f t="shared" ca="1" si="5"/>
        <v>3.1698342654875717</v>
      </c>
      <c r="AG34" s="306">
        <f t="shared" ca="1" si="27"/>
        <v>83.198818184129209</v>
      </c>
      <c r="AH34" s="304">
        <f t="shared" ca="1" si="28"/>
        <v>92.859782241178976</v>
      </c>
    </row>
    <row r="35" spans="1:34" x14ac:dyDescent="0.2">
      <c r="A35" s="347">
        <f t="shared" ca="1" si="6"/>
        <v>0.01</v>
      </c>
      <c r="B35" s="304">
        <f t="shared" ca="1" si="7"/>
        <v>0.31000000000000011</v>
      </c>
      <c r="D35" s="306">
        <f t="shared" ca="1" si="8"/>
        <v>14.410579917006785</v>
      </c>
      <c r="E35" s="307">
        <f t="shared" ca="1" si="9"/>
        <v>81.731033100975552</v>
      </c>
      <c r="F35" s="304">
        <f t="shared" ca="1" si="10"/>
        <v>82.991726005049443</v>
      </c>
      <c r="G35" s="306">
        <f t="shared" ca="1" si="11"/>
        <v>4.1993359074737793</v>
      </c>
      <c r="H35" s="307">
        <f t="shared" ca="1" si="12"/>
        <v>23.816956608065112</v>
      </c>
      <c r="I35" s="304">
        <f t="shared" ca="1" si="13"/>
        <v>24.184330549640091</v>
      </c>
      <c r="J35" s="306">
        <f t="shared" ca="1" si="14"/>
        <v>0.60016840791178339</v>
      </c>
      <c r="K35" s="307">
        <f t="shared" ca="1" si="15"/>
        <v>3.4039172799131743</v>
      </c>
      <c r="L35" s="304">
        <f t="shared" ca="1" si="0"/>
        <v>3.4564222783605114</v>
      </c>
      <c r="M35" s="306">
        <f t="shared" ca="1" si="16"/>
        <v>1.3962634015954636</v>
      </c>
      <c r="N35" s="304">
        <f t="shared" ca="1" si="17"/>
        <v>80</v>
      </c>
      <c r="P35" s="310">
        <f t="shared" ca="1" si="18"/>
        <v>2</v>
      </c>
      <c r="Q35" s="304">
        <f t="shared" ca="1" si="19"/>
        <v>839.16666666666663</v>
      </c>
      <c r="R35" s="306">
        <f t="shared" ca="1" si="20"/>
        <v>0.42113865178110182</v>
      </c>
      <c r="S35" s="307">
        <f t="shared" ca="1" si="21"/>
        <v>9.0338568012013809</v>
      </c>
      <c r="T35" s="304">
        <f t="shared" ca="1" si="1"/>
        <v>88.622135219785548</v>
      </c>
      <c r="U35" s="311">
        <f t="shared" ca="1" si="2"/>
        <v>15.389072281868053</v>
      </c>
      <c r="V35" s="306">
        <f t="shared" ca="1" si="3"/>
        <v>1.2245830910893829</v>
      </c>
      <c r="W35" s="304">
        <f t="shared" ca="1" si="4"/>
        <v>2.3113973622198052</v>
      </c>
      <c r="Y35" s="314" t="str">
        <f t="shared" ca="1" si="22"/>
        <v/>
      </c>
      <c r="Z35" s="315" t="str">
        <f t="shared" ca="1" si="23"/>
        <v/>
      </c>
      <c r="AA35" s="316" t="str">
        <f t="shared" ca="1" si="24"/>
        <v/>
      </c>
      <c r="AC35" s="310" t="e">
        <f t="shared" ca="1" si="25"/>
        <v>#N/A</v>
      </c>
      <c r="AD35" s="323" t="e">
        <f t="shared" ca="1" si="26"/>
        <v>#N/A</v>
      </c>
      <c r="AE35" s="324">
        <f t="shared" ca="1" si="5"/>
        <v>3.4039172799131743</v>
      </c>
      <c r="AG35" s="306">
        <f t="shared" ca="1" si="27"/>
        <v>82.991726001250044</v>
      </c>
      <c r="AH35" s="304">
        <f t="shared" ca="1" si="28"/>
        <v>92.652690058299797</v>
      </c>
    </row>
    <row r="36" spans="1:34" x14ac:dyDescent="0.2">
      <c r="A36" s="347">
        <f t="shared" ca="1" si="6"/>
        <v>0.01</v>
      </c>
      <c r="B36" s="304">
        <f t="shared" ca="1" si="7"/>
        <v>0.32000000000000012</v>
      </c>
      <c r="D36" s="306">
        <f t="shared" ca="1" si="8"/>
        <v>14.37447052898796</v>
      </c>
      <c r="E36" s="307">
        <f t="shared" ca="1" si="9"/>
        <v>81.52623720246531</v>
      </c>
      <c r="F36" s="304">
        <f t="shared" ca="1" si="10"/>
        <v>82.783771086979257</v>
      </c>
      <c r="G36" s="306">
        <f t="shared" ca="1" si="11"/>
        <v>4.343080612763659</v>
      </c>
      <c r="H36" s="307">
        <f t="shared" ca="1" si="12"/>
        <v>24.632218980089764</v>
      </c>
      <c r="I36" s="304">
        <f t="shared" ca="1" si="13"/>
        <v>25.012168260509881</v>
      </c>
      <c r="J36" s="306">
        <f t="shared" ca="1" si="14"/>
        <v>0.64288049051297058</v>
      </c>
      <c r="K36" s="307">
        <f t="shared" ca="1" si="15"/>
        <v>3.6461631578539486</v>
      </c>
      <c r="L36" s="304">
        <f t="shared" ca="1" si="0"/>
        <v>3.7024047724112603</v>
      </c>
      <c r="M36" s="306">
        <f t="shared" ca="1" si="16"/>
        <v>1.3962634015954636</v>
      </c>
      <c r="N36" s="304">
        <f t="shared" ca="1" si="17"/>
        <v>80</v>
      </c>
      <c r="P36" s="310">
        <f t="shared" ca="1" si="18"/>
        <v>2</v>
      </c>
      <c r="Q36" s="304">
        <f t="shared" ca="1" si="19"/>
        <v>837.05555555555554</v>
      </c>
      <c r="R36" s="306">
        <f t="shared" ca="1" si="20"/>
        <v>0.42007918347473427</v>
      </c>
      <c r="S36" s="307">
        <f t="shared" ca="1" si="21"/>
        <v>9.0296560093666329</v>
      </c>
      <c r="T36" s="304">
        <f t="shared" ca="1" si="1"/>
        <v>88.580925451886671</v>
      </c>
      <c r="U36" s="311">
        <f t="shared" ca="1" si="2"/>
        <v>15.381916280770335</v>
      </c>
      <c r="V36" s="306">
        <f t="shared" ca="1" si="3"/>
        <v>1.2245534264271685</v>
      </c>
      <c r="W36" s="304">
        <f t="shared" ca="1" si="4"/>
        <v>2.4722855792757987</v>
      </c>
      <c r="Y36" s="314" t="str">
        <f t="shared" ca="1" si="22"/>
        <v/>
      </c>
      <c r="Z36" s="315" t="str">
        <f t="shared" ca="1" si="23"/>
        <v/>
      </c>
      <c r="AA36" s="316" t="str">
        <f t="shared" ca="1" si="24"/>
        <v/>
      </c>
      <c r="AC36" s="310" t="e">
        <f t="shared" ca="1" si="25"/>
        <v>#N/A</v>
      </c>
      <c r="AD36" s="323" t="e">
        <f t="shared" ca="1" si="26"/>
        <v>#N/A</v>
      </c>
      <c r="AE36" s="324">
        <f t="shared" ca="1" si="5"/>
        <v>3.6461631578539486</v>
      </c>
      <c r="AG36" s="306">
        <f t="shared" ca="1" si="27"/>
        <v>82.783771083185897</v>
      </c>
      <c r="AH36" s="304">
        <f t="shared" ca="1" si="28"/>
        <v>92.444735140235665</v>
      </c>
    </row>
    <row r="37" spans="1:34" x14ac:dyDescent="0.2">
      <c r="A37" s="347">
        <f t="shared" ca="1" si="6"/>
        <v>0.01</v>
      </c>
      <c r="B37" s="304">
        <f t="shared" ca="1" si="7"/>
        <v>0.33000000000000013</v>
      </c>
      <c r="D37" s="306">
        <f t="shared" ca="1" si="8"/>
        <v>14.338212079953154</v>
      </c>
      <c r="E37" s="307">
        <f t="shared" ca="1" si="9"/>
        <v>81.32059592284466</v>
      </c>
      <c r="F37" s="304">
        <f t="shared" ca="1" si="10"/>
        <v>82.574957746863518</v>
      </c>
      <c r="G37" s="306">
        <f t="shared" ca="1" si="11"/>
        <v>4.4864627335631901</v>
      </c>
      <c r="H37" s="307">
        <f t="shared" ca="1" si="12"/>
        <v>25.445424939318212</v>
      </c>
      <c r="I37" s="304">
        <f t="shared" ca="1" si="13"/>
        <v>25.837917837978516</v>
      </c>
      <c r="J37" s="306">
        <f t="shared" ca="1" si="14"/>
        <v>0.68702820724460478</v>
      </c>
      <c r="K37" s="307">
        <f t="shared" ca="1" si="15"/>
        <v>3.8965513774509883</v>
      </c>
      <c r="L37" s="304">
        <f t="shared" ca="1" si="0"/>
        <v>3.9566552029037014</v>
      </c>
      <c r="M37" s="306">
        <f t="shared" ca="1" si="16"/>
        <v>1.3962634015954636</v>
      </c>
      <c r="N37" s="304">
        <f t="shared" ca="1" si="17"/>
        <v>80</v>
      </c>
      <c r="P37" s="310">
        <f t="shared" ca="1" si="18"/>
        <v>2</v>
      </c>
      <c r="Q37" s="304">
        <f t="shared" ca="1" si="19"/>
        <v>834.94444444444446</v>
      </c>
      <c r="R37" s="306">
        <f t="shared" ca="1" si="20"/>
        <v>0.41901971516836672</v>
      </c>
      <c r="S37" s="307">
        <f t="shared" ca="1" si="21"/>
        <v>9.02546581221495</v>
      </c>
      <c r="T37" s="304">
        <f t="shared" ca="1" si="1"/>
        <v>88.53981961782867</v>
      </c>
      <c r="U37" s="311">
        <f t="shared" ca="1" si="2"/>
        <v>15.374778327594683</v>
      </c>
      <c r="V37" s="306">
        <f t="shared" ca="1" si="3"/>
        <v>1.2245227654347128</v>
      </c>
      <c r="W37" s="304">
        <f t="shared" ca="1" si="4"/>
        <v>2.6381537601490659</v>
      </c>
      <c r="Y37" s="314" t="str">
        <f t="shared" ca="1" si="22"/>
        <v>Sortie de rampe</v>
      </c>
      <c r="Z37" s="315" t="str">
        <f t="shared" ca="1" si="23"/>
        <v/>
      </c>
      <c r="AA37" s="316" t="str">
        <f t="shared" ca="1" si="24"/>
        <v/>
      </c>
      <c r="AC37" s="310" t="e">
        <f t="shared" ca="1" si="25"/>
        <v>#N/A</v>
      </c>
      <c r="AD37" s="323" t="e">
        <f t="shared" ca="1" si="26"/>
        <v>#N/A</v>
      </c>
      <c r="AE37" s="324">
        <f t="shared" ca="1" si="5"/>
        <v>3.8965513774509883</v>
      </c>
      <c r="AG37" s="306">
        <f t="shared" ca="1" si="27"/>
        <v>82.574957743076212</v>
      </c>
      <c r="AH37" s="304">
        <f t="shared" ca="1" si="28"/>
        <v>92.235921800125979</v>
      </c>
    </row>
    <row r="38" spans="1:34" x14ac:dyDescent="0.2">
      <c r="A38" s="347">
        <f t="shared" ca="1" si="6"/>
        <v>0.01</v>
      </c>
      <c r="B38" s="304">
        <f t="shared" ca="1" si="7"/>
        <v>0.34000000000000014</v>
      </c>
      <c r="D38" s="306">
        <f t="shared" ca="1" si="8"/>
        <v>14.301805323890962</v>
      </c>
      <c r="E38" s="307">
        <f t="shared" ca="1" si="9"/>
        <v>81.11411353820894</v>
      </c>
      <c r="F38" s="304">
        <f t="shared" ca="1" si="10"/>
        <v>82.365290326762803</v>
      </c>
      <c r="G38" s="306">
        <f t="shared" ca="1" si="11"/>
        <v>4.6294807868021</v>
      </c>
      <c r="H38" s="307">
        <f t="shared" ca="1" si="12"/>
        <v>26.256566074700302</v>
      </c>
      <c r="I38" s="304">
        <f t="shared" ca="1" si="13"/>
        <v>26.661570741246148</v>
      </c>
      <c r="J38" s="306">
        <f t="shared" ca="1" si="14"/>
        <v>0.73260792484643122</v>
      </c>
      <c r="K38" s="307">
        <f t="shared" ca="1" si="15"/>
        <v>4.1550613325210808</v>
      </c>
      <c r="L38" s="304">
        <f t="shared" ca="1" si="0"/>
        <v>4.2191526457998236</v>
      </c>
      <c r="M38" s="306">
        <f t="shared" ca="1" si="16"/>
        <v>1.3962634015954636</v>
      </c>
      <c r="N38" s="304">
        <f t="shared" ca="1" si="17"/>
        <v>80</v>
      </c>
      <c r="P38" s="310">
        <f t="shared" ca="1" si="18"/>
        <v>2</v>
      </c>
      <c r="Q38" s="304">
        <f t="shared" ca="1" si="19"/>
        <v>832.83333333333326</v>
      </c>
      <c r="R38" s="306">
        <f t="shared" ca="1" si="20"/>
        <v>0.41796024686199912</v>
      </c>
      <c r="S38" s="307">
        <f t="shared" ca="1" si="21"/>
        <v>9.0212862097463304</v>
      </c>
      <c r="T38" s="304">
        <f t="shared" ca="1" si="1"/>
        <v>88.498817717611502</v>
      </c>
      <c r="U38" s="311">
        <f t="shared" ca="1" si="2"/>
        <v>0</v>
      </c>
      <c r="V38" s="306">
        <f t="shared" ca="1" si="3"/>
        <v>1.2244911107100769</v>
      </c>
      <c r="W38" s="304">
        <f t="shared" ca="1" si="4"/>
        <v>2.808958449335059</v>
      </c>
      <c r="Y38" s="314" t="str">
        <f t="shared" ca="1" si="22"/>
        <v/>
      </c>
      <c r="Z38" s="315" t="str">
        <f t="shared" ca="1" si="23"/>
        <v/>
      </c>
      <c r="AA38" s="316" t="str">
        <f t="shared" ca="1" si="24"/>
        <v/>
      </c>
      <c r="AC38" s="310" t="e">
        <f t="shared" ca="1" si="25"/>
        <v>#N/A</v>
      </c>
      <c r="AD38" s="323" t="e">
        <f t="shared" ca="1" si="26"/>
        <v>#N/A</v>
      </c>
      <c r="AE38" s="324">
        <f t="shared" ca="1" si="5"/>
        <v>4.1550613325210808</v>
      </c>
      <c r="AG38" s="306">
        <f t="shared" ca="1" si="27"/>
        <v>82.365290322981537</v>
      </c>
      <c r="AH38" s="304">
        <f t="shared" ca="1" si="28"/>
        <v>92.026254380031304</v>
      </c>
    </row>
    <row r="39" spans="1:34" x14ac:dyDescent="0.2">
      <c r="A39" s="347">
        <f t="shared" ca="1" si="6"/>
        <v>0.01</v>
      </c>
      <c r="B39" s="304">
        <f t="shared" ca="1" si="7"/>
        <v>0.35000000000000014</v>
      </c>
      <c r="D39" s="306">
        <f t="shared" ca="1" si="8"/>
        <v>15.943635454708369</v>
      </c>
      <c r="E39" s="307">
        <f t="shared" ca="1" si="9"/>
        <v>80.610849892899864</v>
      </c>
      <c r="F39" s="304">
        <f t="shared" ca="1" si="10"/>
        <v>82.172432311379637</v>
      </c>
      <c r="G39" s="306">
        <f t="shared" ca="1" si="11"/>
        <v>4.7889171413491836</v>
      </c>
      <c r="H39" s="307">
        <f t="shared" ca="1" si="12"/>
        <v>27.062674573629302</v>
      </c>
      <c r="I39" s="304">
        <f t="shared" ca="1" si="13"/>
        <v>27.483123593668715</v>
      </c>
      <c r="J39" s="306">
        <f t="shared" ca="1" si="14"/>
        <v>0.77969991448718767</v>
      </c>
      <c r="K39" s="307">
        <f t="shared" ca="1" si="15"/>
        <v>4.421657535762729</v>
      </c>
      <c r="L39" s="304">
        <f t="shared" ca="1" si="0"/>
        <v>4.4898760918558382</v>
      </c>
      <c r="M39" s="306">
        <f t="shared" ca="1" si="16"/>
        <v>1.3956528957403003</v>
      </c>
      <c r="N39" s="304">
        <f t="shared" ca="1" si="17"/>
        <v>79.965020591131122</v>
      </c>
      <c r="P39" s="310">
        <f t="shared" ca="1" si="18"/>
        <v>2</v>
      </c>
      <c r="Q39" s="304">
        <f t="shared" ca="1" si="19"/>
        <v>830.72222222222217</v>
      </c>
      <c r="R39" s="306">
        <f t="shared" ca="1" si="20"/>
        <v>0.41690077855563162</v>
      </c>
      <c r="S39" s="307">
        <f t="shared" ca="1" si="21"/>
        <v>9.0171172019607742</v>
      </c>
      <c r="T39" s="304">
        <f t="shared" ca="1" si="1"/>
        <v>88.457919751235195</v>
      </c>
      <c r="U39" s="311">
        <f t="shared" ca="1" si="2"/>
        <v>0</v>
      </c>
      <c r="V39" s="306">
        <f t="shared" ca="1" si="3"/>
        <v>1.2244584666756142</v>
      </c>
      <c r="W39" s="304">
        <f t="shared" ca="1" si="4"/>
        <v>2.9846571806749465</v>
      </c>
      <c r="Y39" s="314" t="str">
        <f t="shared" ca="1" si="22"/>
        <v/>
      </c>
      <c r="Z39" s="315" t="str">
        <f t="shared" ca="1" si="23"/>
        <v/>
      </c>
      <c r="AA39" s="316" t="str">
        <f t="shared" ca="1" si="24"/>
        <v/>
      </c>
      <c r="AC39" s="310" t="e">
        <f t="shared" ca="1" si="25"/>
        <v>#N/A</v>
      </c>
      <c r="AD39" s="323" t="e">
        <f t="shared" ca="1" si="26"/>
        <v>#N/A</v>
      </c>
      <c r="AE39" s="324">
        <f t="shared" ca="1" si="5"/>
        <v>4.421657535762729</v>
      </c>
      <c r="AG39" s="306">
        <f t="shared" ca="1" si="27"/>
        <v>82.154773193527092</v>
      </c>
      <c r="AH39" s="304">
        <f t="shared" ca="1" si="28"/>
        <v>91.815737250576845</v>
      </c>
    </row>
    <row r="40" spans="1:34" x14ac:dyDescent="0.2">
      <c r="A40" s="347">
        <f t="shared" ca="1" si="6"/>
        <v>0.01</v>
      </c>
      <c r="B40" s="304">
        <f t="shared" ca="1" si="7"/>
        <v>0.36000000000000015</v>
      </c>
      <c r="D40" s="306">
        <f t="shared" ca="1" si="8"/>
        <v>15.962005143433231</v>
      </c>
      <c r="E40" s="307">
        <f t="shared" ca="1" si="9"/>
        <v>80.392970314418619</v>
      </c>
      <c r="F40" s="304">
        <f t="shared" ca="1" si="10"/>
        <v>81.962279642369523</v>
      </c>
      <c r="G40" s="306">
        <f t="shared" ca="1" si="11"/>
        <v>4.9485371927835162</v>
      </c>
      <c r="H40" s="307">
        <f t="shared" ca="1" si="12"/>
        <v>27.866604276773487</v>
      </c>
      <c r="I40" s="304">
        <f t="shared" ca="1" si="13"/>
        <v>28.302573279944919</v>
      </c>
      <c r="J40" s="306">
        <f t="shared" ca="1" si="14"/>
        <v>0.82838718615785112</v>
      </c>
      <c r="K40" s="307">
        <f t="shared" ca="1" si="15"/>
        <v>4.6963039300147429</v>
      </c>
      <c r="L40" s="304">
        <f t="shared" ca="1" si="0"/>
        <v>4.7688044553391409</v>
      </c>
      <c r="M40" s="306">
        <f t="shared" ca="1" si="16"/>
        <v>1.3950489271657023</v>
      </c>
      <c r="N40" s="304">
        <f t="shared" ca="1" si="17"/>
        <v>79.930415740848119</v>
      </c>
      <c r="P40" s="310">
        <f t="shared" ca="1" si="18"/>
        <v>2</v>
      </c>
      <c r="Q40" s="304">
        <f t="shared" ca="1" si="19"/>
        <v>828.61111111111109</v>
      </c>
      <c r="R40" s="306">
        <f t="shared" ca="1" si="20"/>
        <v>0.41584131024926407</v>
      </c>
      <c r="S40" s="307">
        <f t="shared" ca="1" si="21"/>
        <v>9.0129587888582812</v>
      </c>
      <c r="T40" s="304">
        <f t="shared" ca="1" si="1"/>
        <v>88.417125718699737</v>
      </c>
      <c r="U40" s="311">
        <f t="shared" ca="1" si="2"/>
        <v>0</v>
      </c>
      <c r="V40" s="306">
        <f t="shared" ca="1" si="3"/>
        <v>1.2244248378253924</v>
      </c>
      <c r="W40" s="304">
        <f t="shared" ca="1" si="4"/>
        <v>3.165207546505528</v>
      </c>
      <c r="Y40" s="314" t="str">
        <f t="shared" ca="1" si="22"/>
        <v/>
      </c>
      <c r="Z40" s="315" t="str">
        <f t="shared" ca="1" si="23"/>
        <v/>
      </c>
      <c r="AA40" s="316" t="str">
        <f t="shared" ca="1" si="24"/>
        <v/>
      </c>
      <c r="AC40" s="310" t="e">
        <f t="shared" ca="1" si="25"/>
        <v>#N/A</v>
      </c>
      <c r="AD40" s="323" t="e">
        <f t="shared" ca="1" si="26"/>
        <v>#N/A</v>
      </c>
      <c r="AE40" s="324">
        <f t="shared" ca="1" si="5"/>
        <v>4.6963039300147429</v>
      </c>
      <c r="AG40" s="306">
        <f t="shared" ca="1" si="27"/>
        <v>81.944452419777235</v>
      </c>
      <c r="AH40" s="304">
        <f t="shared" ca="1" si="28"/>
        <v>91.604374686708468</v>
      </c>
    </row>
    <row r="41" spans="1:34" x14ac:dyDescent="0.2">
      <c r="A41" s="347">
        <f t="shared" ca="1" si="6"/>
        <v>0.01</v>
      </c>
      <c r="B41" s="304">
        <f t="shared" ca="1" si="7"/>
        <v>0.37000000000000016</v>
      </c>
      <c r="D41" s="306">
        <f t="shared" ca="1" si="8"/>
        <v>15.97937942619664</v>
      </c>
      <c r="E41" s="307">
        <f t="shared" ca="1" si="9"/>
        <v>80.174378354801178</v>
      </c>
      <c r="F41" s="304">
        <f t="shared" ca="1" si="10"/>
        <v>81.751278347345547</v>
      </c>
      <c r="G41" s="306">
        <f t="shared" ca="1" si="11"/>
        <v>5.1083309870454823</v>
      </c>
      <c r="H41" s="307">
        <f t="shared" ca="1" si="12"/>
        <v>28.668348060321499</v>
      </c>
      <c r="I41" s="304">
        <f t="shared" ca="1" si="13"/>
        <v>29.11991116025165</v>
      </c>
      <c r="J41" s="306">
        <f t="shared" ca="1" si="14"/>
        <v>0.87867152705699614</v>
      </c>
      <c r="K41" s="307">
        <f t="shared" ca="1" si="15"/>
        <v>4.9789786917002177</v>
      </c>
      <c r="L41" s="304">
        <f t="shared" ca="1" si="0"/>
        <v>5.0559165800936121</v>
      </c>
      <c r="M41" s="306">
        <f t="shared" ca="1" si="16"/>
        <v>1.3944599073547195</v>
      </c>
      <c r="N41" s="304">
        <f t="shared" ca="1" si="17"/>
        <v>79.896667391629208</v>
      </c>
      <c r="P41" s="310">
        <f t="shared" ca="1" si="18"/>
        <v>2</v>
      </c>
      <c r="Q41" s="304">
        <f t="shared" ca="1" si="19"/>
        <v>826.5</v>
      </c>
      <c r="R41" s="306">
        <f t="shared" ca="1" si="20"/>
        <v>0.41478184194289652</v>
      </c>
      <c r="S41" s="307">
        <f t="shared" ca="1" si="21"/>
        <v>9.0088109704388515</v>
      </c>
      <c r="T41" s="304">
        <f t="shared" ca="1" si="1"/>
        <v>88.37643562000514</v>
      </c>
      <c r="U41" s="311">
        <f t="shared" ca="1" si="2"/>
        <v>0</v>
      </c>
      <c r="V41" s="306">
        <f t="shared" ca="1" si="3"/>
        <v>1.2243902269126274</v>
      </c>
      <c r="W41" s="304">
        <f t="shared" ca="1" si="4"/>
        <v>3.3505658708014483</v>
      </c>
      <c r="Y41" s="314" t="str">
        <f t="shared" ca="1" si="22"/>
        <v/>
      </c>
      <c r="Z41" s="315" t="str">
        <f t="shared" ca="1" si="23"/>
        <v/>
      </c>
      <c r="AA41" s="316" t="str">
        <f t="shared" ca="1" si="24"/>
        <v/>
      </c>
      <c r="AC41" s="310" t="e">
        <f t="shared" ca="1" si="25"/>
        <v>#N/A</v>
      </c>
      <c r="AD41" s="323" t="e">
        <f t="shared" ca="1" si="26"/>
        <v>#N/A</v>
      </c>
      <c r="AE41" s="324">
        <f t="shared" ca="1" si="5"/>
        <v>4.9789786917002177</v>
      </c>
      <c r="AG41" s="306">
        <f t="shared" ca="1" si="27"/>
        <v>81.733282881272828</v>
      </c>
      <c r="AH41" s="304">
        <f t="shared" ca="1" si="28"/>
        <v>91.392170970747642</v>
      </c>
    </row>
    <row r="42" spans="1:34" x14ac:dyDescent="0.2">
      <c r="A42" s="347">
        <f t="shared" ca="1" si="6"/>
        <v>0.01</v>
      </c>
      <c r="B42" s="304">
        <f t="shared" ca="1" si="7"/>
        <v>0.38000000000000017</v>
      </c>
      <c r="D42" s="306">
        <f t="shared" ca="1" si="8"/>
        <v>15.995006830365668</v>
      </c>
      <c r="E42" s="307">
        <f t="shared" ca="1" si="9"/>
        <v>79.955213766102446</v>
      </c>
      <c r="F42" s="304">
        <f t="shared" ca="1" si="10"/>
        <v>81.539416553508531</v>
      </c>
      <c r="G42" s="306">
        <f t="shared" ca="1" si="11"/>
        <v>5.2682810553491386</v>
      </c>
      <c r="H42" s="307">
        <f t="shared" ca="1" si="12"/>
        <v>29.467900197982523</v>
      </c>
      <c r="I42" s="304">
        <f t="shared" ca="1" si="13"/>
        <v>29.935128651074962</v>
      </c>
      <c r="J42" s="306">
        <f t="shared" ca="1" si="14"/>
        <v>0.93055458726896922</v>
      </c>
      <c r="K42" s="307">
        <f t="shared" ca="1" si="15"/>
        <v>5.269659932991738</v>
      </c>
      <c r="L42" s="304">
        <f t="shared" ca="1" si="0"/>
        <v>5.3511912364692975</v>
      </c>
      <c r="M42" s="306">
        <f t="shared" ca="1" si="16"/>
        <v>1.3938850277706103</v>
      </c>
      <c r="N42" s="304">
        <f t="shared" ca="1" si="17"/>
        <v>79.863729217731517</v>
      </c>
      <c r="P42" s="310">
        <f t="shared" ca="1" si="18"/>
        <v>2</v>
      </c>
      <c r="Q42" s="304">
        <f t="shared" ca="1" si="19"/>
        <v>824.38888888888891</v>
      </c>
      <c r="R42" s="306">
        <f t="shared" ca="1" si="20"/>
        <v>0.41372237363652897</v>
      </c>
      <c r="S42" s="307">
        <f t="shared" ca="1" si="21"/>
        <v>9.0046737467024869</v>
      </c>
      <c r="T42" s="304">
        <f t="shared" ca="1" si="1"/>
        <v>88.335849455151404</v>
      </c>
      <c r="U42" s="311">
        <f t="shared" ca="1" si="2"/>
        <v>0</v>
      </c>
      <c r="V42" s="306">
        <f t="shared" ca="1" si="3"/>
        <v>1.224354636700465</v>
      </c>
      <c r="W42" s="304">
        <f t="shared" ca="1" si="4"/>
        <v>3.5406883563343428</v>
      </c>
      <c r="Y42" s="314" t="str">
        <f t="shared" ca="1" si="22"/>
        <v/>
      </c>
      <c r="Z42" s="315" t="str">
        <f t="shared" ca="1" si="23"/>
        <v/>
      </c>
      <c r="AA42" s="316" t="str">
        <f t="shared" ca="1" si="24"/>
        <v/>
      </c>
      <c r="AC42" s="310" t="e">
        <f t="shared" ca="1" si="25"/>
        <v>#N/A</v>
      </c>
      <c r="AD42" s="323" t="e">
        <f t="shared" ca="1" si="26"/>
        <v>#N/A</v>
      </c>
      <c r="AE42" s="324">
        <f t="shared" ca="1" si="5"/>
        <v>5.269659932991738</v>
      </c>
      <c r="AG42" s="306">
        <f t="shared" ca="1" si="27"/>
        <v>81.521254424495993</v>
      </c>
      <c r="AH42" s="304">
        <f t="shared" ca="1" si="28"/>
        <v>91.179130539710201</v>
      </c>
    </row>
    <row r="43" spans="1:34" x14ac:dyDescent="0.2">
      <c r="A43" s="347">
        <f t="shared" ca="1" si="6"/>
        <v>0.01</v>
      </c>
      <c r="B43" s="304">
        <f t="shared" ca="1" si="7"/>
        <v>0.39000000000000018</v>
      </c>
      <c r="D43" s="306">
        <f t="shared" ca="1" si="8"/>
        <v>16.008968935961629</v>
      </c>
      <c r="E43" s="307">
        <f t="shared" ca="1" si="9"/>
        <v>79.735469180792592</v>
      </c>
      <c r="F43" s="304">
        <f t="shared" ca="1" si="10"/>
        <v>81.326699993751802</v>
      </c>
      <c r="G43" s="306">
        <f t="shared" ca="1" si="11"/>
        <v>5.4283707447087552</v>
      </c>
      <c r="H43" s="307">
        <f t="shared" ca="1" si="12"/>
        <v>30.265254889790448</v>
      </c>
      <c r="I43" s="304">
        <f t="shared" ca="1" si="13"/>
        <v>30.748217224515546</v>
      </c>
      <c r="J43" s="306">
        <f t="shared" ca="1" si="14"/>
        <v>0.98403784626925872</v>
      </c>
      <c r="K43" s="307">
        <f t="shared" ca="1" si="15"/>
        <v>5.5683257084306028</v>
      </c>
      <c r="L43" s="304">
        <f t="shared" ca="1" si="0"/>
        <v>5.6546071196909349</v>
      </c>
      <c r="M43" s="306">
        <f t="shared" ca="1" si="16"/>
        <v>1.3933235444022032</v>
      </c>
      <c r="N43" s="304">
        <f t="shared" ca="1" si="17"/>
        <v>79.831558590455003</v>
      </c>
      <c r="P43" s="310">
        <f t="shared" ca="1" si="18"/>
        <v>2</v>
      </c>
      <c r="Q43" s="304">
        <f t="shared" ca="1" si="19"/>
        <v>822.27777777777771</v>
      </c>
      <c r="R43" s="306">
        <f t="shared" ca="1" si="20"/>
        <v>0.41266290533016137</v>
      </c>
      <c r="S43" s="307">
        <f t="shared" ca="1" si="21"/>
        <v>9.0005471176491856</v>
      </c>
      <c r="T43" s="304">
        <f t="shared" ca="1" si="1"/>
        <v>88.295367224138516</v>
      </c>
      <c r="U43" s="311">
        <f t="shared" ca="1" si="2"/>
        <v>0</v>
      </c>
      <c r="V43" s="306">
        <f t="shared" ca="1" si="3"/>
        <v>1.2243180699611456</v>
      </c>
      <c r="W43" s="304">
        <f t="shared" ca="1" si="4"/>
        <v>3.7355310882298403</v>
      </c>
      <c r="Y43" s="314" t="str">
        <f t="shared" ca="1" si="22"/>
        <v/>
      </c>
      <c r="Z43" s="315" t="str">
        <f t="shared" ca="1" si="23"/>
        <v/>
      </c>
      <c r="AA43" s="316" t="str">
        <f t="shared" ca="1" si="24"/>
        <v/>
      </c>
      <c r="AC43" s="310" t="e">
        <f t="shared" ca="1" si="25"/>
        <v>#N/A</v>
      </c>
      <c r="AD43" s="323" t="e">
        <f t="shared" ca="1" si="26"/>
        <v>#N/A</v>
      </c>
      <c r="AE43" s="324">
        <f t="shared" ca="1" si="5"/>
        <v>5.5683257084306028</v>
      </c>
      <c r="AG43" s="306">
        <f t="shared" ca="1" si="27"/>
        <v>81.308372654429974</v>
      </c>
      <c r="AH43" s="304">
        <f t="shared" ca="1" si="28"/>
        <v>90.965257858156264</v>
      </c>
    </row>
    <row r="44" spans="1:34" x14ac:dyDescent="0.2">
      <c r="A44" s="347">
        <f t="shared" ca="1" si="6"/>
        <v>0.01</v>
      </c>
      <c r="B44" s="304">
        <f t="shared" ca="1" si="7"/>
        <v>0.40000000000000019</v>
      </c>
      <c r="D44" s="306">
        <f t="shared" ca="1" si="8"/>
        <v>16.021340923793641</v>
      </c>
      <c r="E44" s="307">
        <f t="shared" ca="1" si="9"/>
        <v>79.51513815632191</v>
      </c>
      <c r="F44" s="304">
        <f t="shared" ca="1" si="10"/>
        <v>81.113134331101918</v>
      </c>
      <c r="G44" s="306">
        <f t="shared" ca="1" si="11"/>
        <v>5.5885841539466918</v>
      </c>
      <c r="H44" s="307">
        <f t="shared" ca="1" si="12"/>
        <v>31.060406271353667</v>
      </c>
      <c r="I44" s="304">
        <f t="shared" ca="1" si="13"/>
        <v>31.55916840772726</v>
      </c>
      <c r="J44" s="306">
        <f t="shared" ca="1" si="14"/>
        <v>1.0391226207625359</v>
      </c>
      <c r="K44" s="307">
        <f t="shared" ca="1" si="15"/>
        <v>5.874954014236323</v>
      </c>
      <c r="L44" s="304">
        <f t="shared" ca="1" si="0"/>
        <v>5.9661428486394694</v>
      </c>
      <c r="M44" s="306">
        <f t="shared" ca="1" si="16"/>
        <v>1.3927747710188829</v>
      </c>
      <c r="N44" s="304">
        <f t="shared" ca="1" si="17"/>
        <v>79.800116191681639</v>
      </c>
      <c r="P44" s="310">
        <f t="shared" ca="1" si="18"/>
        <v>2</v>
      </c>
      <c r="Q44" s="304">
        <f t="shared" ca="1" si="19"/>
        <v>820.16666666666663</v>
      </c>
      <c r="R44" s="306">
        <f t="shared" ca="1" si="20"/>
        <v>0.41160343702379387</v>
      </c>
      <c r="S44" s="307">
        <f t="shared" ca="1" si="21"/>
        <v>8.9964310832789476</v>
      </c>
      <c r="T44" s="304">
        <f t="shared" ca="1" si="1"/>
        <v>88.254988926966476</v>
      </c>
      <c r="U44" s="311">
        <f t="shared" ca="1" si="2"/>
        <v>0</v>
      </c>
      <c r="V44" s="306">
        <f t="shared" ca="1" si="3"/>
        <v>1.2242805294760681</v>
      </c>
      <c r="W44" s="304">
        <f t="shared" ca="1" si="4"/>
        <v>3.9350500375240705</v>
      </c>
      <c r="Y44" s="314" t="str">
        <f t="shared" ca="1" si="22"/>
        <v/>
      </c>
      <c r="Z44" s="315" t="str">
        <f t="shared" ca="1" si="23"/>
        <v/>
      </c>
      <c r="AA44" s="316" t="str">
        <f t="shared" ca="1" si="24"/>
        <v/>
      </c>
      <c r="AC44" s="310" t="e">
        <f t="shared" ca="1" si="25"/>
        <v>#N/A</v>
      </c>
      <c r="AD44" s="323" t="e">
        <f t="shared" ca="1" si="26"/>
        <v>#N/A</v>
      </c>
      <c r="AE44" s="324">
        <f t="shared" ca="1" si="5"/>
        <v>5.874954014236323</v>
      </c>
      <c r="AG44" s="306">
        <f t="shared" ca="1" si="27"/>
        <v>81.094643115491976</v>
      </c>
      <c r="AH44" s="304">
        <f t="shared" ca="1" si="28"/>
        <v>90.750557417805553</v>
      </c>
    </row>
    <row r="45" spans="1:34" x14ac:dyDescent="0.2">
      <c r="A45" s="347">
        <f t="shared" ca="1" si="6"/>
        <v>0.01</v>
      </c>
      <c r="B45" s="304">
        <f t="shared" ca="1" si="7"/>
        <v>0.4100000000000002</v>
      </c>
      <c r="D45" s="306">
        <f t="shared" ca="1" si="8"/>
        <v>16.032192242321177</v>
      </c>
      <c r="E45" s="307">
        <f t="shared" ca="1" si="9"/>
        <v>79.294215083756683</v>
      </c>
      <c r="F45" s="304">
        <f t="shared" ca="1" si="10"/>
        <v>80.89872516822382</v>
      </c>
      <c r="G45" s="306">
        <f t="shared" ca="1" si="11"/>
        <v>5.748906076369904</v>
      </c>
      <c r="H45" s="307">
        <f t="shared" ca="1" si="12"/>
        <v>31.853348422191235</v>
      </c>
      <c r="I45" s="304">
        <f t="shared" ca="1" si="13"/>
        <v>32.367973782435563</v>
      </c>
      <c r="J45" s="306">
        <f t="shared" ca="1" si="14"/>
        <v>1.0958100719141188</v>
      </c>
      <c r="K45" s="307">
        <f t="shared" ca="1" si="15"/>
        <v>6.189522787704048</v>
      </c>
      <c r="L45" s="304">
        <f t="shared" ca="1" si="0"/>
        <v>6.2857769649595516</v>
      </c>
      <c r="M45" s="306">
        <f t="shared" ca="1" si="16"/>
        <v>1.392238073288574</v>
      </c>
      <c r="N45" s="304">
        <f t="shared" ca="1" si="17"/>
        <v>79.769365676860687</v>
      </c>
      <c r="P45" s="310">
        <f t="shared" ca="1" si="18"/>
        <v>2</v>
      </c>
      <c r="Q45" s="304">
        <f t="shared" ca="1" si="19"/>
        <v>818.05555555555554</v>
      </c>
      <c r="R45" s="306">
        <f t="shared" ca="1" si="20"/>
        <v>0.41054396871742632</v>
      </c>
      <c r="S45" s="307">
        <f t="shared" ca="1" si="21"/>
        <v>8.9923256435917729</v>
      </c>
      <c r="T45" s="304">
        <f t="shared" ca="1" si="1"/>
        <v>88.214714563635297</v>
      </c>
      <c r="U45" s="311">
        <f t="shared" ca="1" si="2"/>
        <v>0</v>
      </c>
      <c r="V45" s="306">
        <f t="shared" ca="1" si="3"/>
        <v>1.2242420180358384</v>
      </c>
      <c r="W45" s="304">
        <f t="shared" ca="1" si="4"/>
        <v>4.1392010647099697</v>
      </c>
      <c r="Y45" s="314" t="str">
        <f t="shared" ca="1" si="22"/>
        <v/>
      </c>
      <c r="Z45" s="315" t="str">
        <f t="shared" ca="1" si="23"/>
        <v/>
      </c>
      <c r="AA45" s="316" t="str">
        <f t="shared" ca="1" si="24"/>
        <v/>
      </c>
      <c r="AC45" s="310" t="e">
        <f t="shared" ca="1" si="25"/>
        <v>#N/A</v>
      </c>
      <c r="AD45" s="323" t="e">
        <f t="shared" ca="1" si="26"/>
        <v>#N/A</v>
      </c>
      <c r="AE45" s="324">
        <f t="shared" ca="1" si="5"/>
        <v>6.189522787704048</v>
      </c>
      <c r="AG45" s="306">
        <f t="shared" ca="1" si="27"/>
        <v>80.880071300074704</v>
      </c>
      <c r="AH45" s="304">
        <f t="shared" ca="1" si="28"/>
        <v>90.535033737151252</v>
      </c>
    </row>
    <row r="46" spans="1:34" x14ac:dyDescent="0.2">
      <c r="A46" s="347">
        <f t="shared" ca="1" si="6"/>
        <v>0.01</v>
      </c>
      <c r="B46" s="304">
        <f t="shared" ca="1" si="7"/>
        <v>0.42000000000000021</v>
      </c>
      <c r="D46" s="306">
        <f t="shared" ca="1" si="8"/>
        <v>16.04158718940927</v>
      </c>
      <c r="E46" s="307">
        <f t="shared" ca="1" si="9"/>
        <v>79.072695107773569</v>
      </c>
      <c r="F46" s="304">
        <f t="shared" ca="1" si="10"/>
        <v>80.683478055685839</v>
      </c>
      <c r="G46" s="306">
        <f t="shared" ca="1" si="11"/>
        <v>5.9093219482639965</v>
      </c>
      <c r="H46" s="307">
        <f t="shared" ca="1" si="12"/>
        <v>32.644075373268969</v>
      </c>
      <c r="I46" s="304">
        <f t="shared" ca="1" si="13"/>
        <v>33.174624984525451</v>
      </c>
      <c r="J46" s="306">
        <f t="shared" ca="1" si="14"/>
        <v>1.1541012120372884</v>
      </c>
      <c r="K46" s="307">
        <f t="shared" ca="1" si="15"/>
        <v>6.5120099066813486</v>
      </c>
      <c r="L46" s="304">
        <f t="shared" ca="1" si="0"/>
        <v>6.6134879324258211</v>
      </c>
      <c r="M46" s="306">
        <f t="shared" ca="1" si="16"/>
        <v>1.3917128636291198</v>
      </c>
      <c r="N46" s="304">
        <f t="shared" ca="1" si="17"/>
        <v>79.739273380014453</v>
      </c>
      <c r="P46" s="310">
        <f t="shared" ca="1" si="18"/>
        <v>2</v>
      </c>
      <c r="Q46" s="304">
        <f t="shared" ca="1" si="19"/>
        <v>815.94444444444434</v>
      </c>
      <c r="R46" s="306">
        <f t="shared" ca="1" si="20"/>
        <v>0.40948450041105872</v>
      </c>
      <c r="S46" s="307">
        <f t="shared" ca="1" si="21"/>
        <v>8.9882307985876615</v>
      </c>
      <c r="T46" s="304">
        <f t="shared" ca="1" si="1"/>
        <v>88.174544134144966</v>
      </c>
      <c r="U46" s="311">
        <f t="shared" ca="1" si="2"/>
        <v>0</v>
      </c>
      <c r="V46" s="306">
        <f t="shared" ca="1" si="3"/>
        <v>1.2242025384403106</v>
      </c>
      <c r="W46" s="304">
        <f t="shared" ca="1" si="4"/>
        <v>4.3479399232742439</v>
      </c>
      <c r="Y46" s="314" t="str">
        <f t="shared" ca="1" si="22"/>
        <v/>
      </c>
      <c r="Z46" s="315" t="str">
        <f t="shared" ca="1" si="23"/>
        <v/>
      </c>
      <c r="AA46" s="316" t="str">
        <f t="shared" ca="1" si="24"/>
        <v/>
      </c>
      <c r="AC46" s="310" t="e">
        <f t="shared" ca="1" si="25"/>
        <v>#N/A</v>
      </c>
      <c r="AD46" s="323" t="e">
        <f t="shared" ca="1" si="26"/>
        <v>#N/A</v>
      </c>
      <c r="AE46" s="324">
        <f t="shared" ca="1" si="5"/>
        <v>6.5120099066813486</v>
      </c>
      <c r="AG46" s="306">
        <f t="shared" ca="1" si="27"/>
        <v>80.664662655969224</v>
      </c>
      <c r="AH46" s="304">
        <f t="shared" ca="1" si="28"/>
        <v>90.318691361073519</v>
      </c>
    </row>
    <row r="47" spans="1:34" x14ac:dyDescent="0.2">
      <c r="A47" s="347">
        <f t="shared" ca="1" si="6"/>
        <v>0.01</v>
      </c>
      <c r="B47" s="304">
        <f t="shared" ca="1" si="7"/>
        <v>0.43000000000000022</v>
      </c>
      <c r="D47" s="306">
        <f t="shared" ca="1" si="8"/>
        <v>16.049585421734413</v>
      </c>
      <c r="E47" s="307">
        <f t="shared" ca="1" si="9"/>
        <v>78.850574056340278</v>
      </c>
      <c r="F47" s="304">
        <f t="shared" ca="1" si="10"/>
        <v>80.467398499168297</v>
      </c>
      <c r="G47" s="306">
        <f t="shared" ca="1" si="11"/>
        <v>6.0698178024813405</v>
      </c>
      <c r="H47" s="307">
        <f t="shared" ca="1" si="12"/>
        <v>33.43258111383237</v>
      </c>
      <c r="I47" s="304">
        <f t="shared" ca="1" si="13"/>
        <v>33.979113703690096</v>
      </c>
      <c r="J47" s="306">
        <f t="shared" ca="1" si="14"/>
        <v>1.2139969107910151</v>
      </c>
      <c r="K47" s="307">
        <f t="shared" ca="1" si="15"/>
        <v>6.842393189116855</v>
      </c>
      <c r="L47" s="304">
        <f t="shared" ca="1" si="0"/>
        <v>6.9492541365158642</v>
      </c>
      <c r="M47" s="306">
        <f t="shared" ca="1" si="16"/>
        <v>1.3911985966856653</v>
      </c>
      <c r="N47" s="304">
        <f t="shared" ca="1" si="17"/>
        <v>79.709808054611415</v>
      </c>
      <c r="P47" s="310">
        <f t="shared" ca="1" si="18"/>
        <v>2</v>
      </c>
      <c r="Q47" s="304">
        <f t="shared" ca="1" si="19"/>
        <v>813.83333333333326</v>
      </c>
      <c r="R47" s="306">
        <f t="shared" ca="1" si="20"/>
        <v>0.40842503210469117</v>
      </c>
      <c r="S47" s="307">
        <f t="shared" ca="1" si="21"/>
        <v>8.9841465482666152</v>
      </c>
      <c r="T47" s="304">
        <f t="shared" ca="1" si="1"/>
        <v>88.134477638495497</v>
      </c>
      <c r="U47" s="311">
        <f t="shared" ca="1" si="2"/>
        <v>0</v>
      </c>
      <c r="V47" s="306">
        <f t="shared" ca="1" si="3"/>
        <v>1.2241620934986204</v>
      </c>
      <c r="W47" s="304">
        <f t="shared" ca="1" si="4"/>
        <v>4.5612222632256749</v>
      </c>
      <c r="Y47" s="314" t="str">
        <f t="shared" ca="1" si="22"/>
        <v/>
      </c>
      <c r="Z47" s="315" t="str">
        <f t="shared" ca="1" si="23"/>
        <v/>
      </c>
      <c r="AA47" s="316" t="str">
        <f t="shared" ca="1" si="24"/>
        <v/>
      </c>
      <c r="AC47" s="310" t="e">
        <f t="shared" ca="1" si="25"/>
        <v>#N/A</v>
      </c>
      <c r="AD47" s="323" t="e">
        <f t="shared" ca="1" si="26"/>
        <v>#N/A</v>
      </c>
      <c r="AE47" s="324">
        <f t="shared" ca="1" si="5"/>
        <v>6.842393189116855</v>
      </c>
      <c r="AG47" s="306">
        <f t="shared" ca="1" si="27"/>
        <v>80.448422592833992</v>
      </c>
      <c r="AH47" s="304">
        <f t="shared" ca="1" si="28"/>
        <v>90.101534860452574</v>
      </c>
    </row>
    <row r="48" spans="1:34" x14ac:dyDescent="0.2">
      <c r="A48" s="347">
        <f t="shared" ca="1" si="6"/>
        <v>0.01</v>
      </c>
      <c r="B48" s="304">
        <f t="shared" ca="1" si="7"/>
        <v>0.44000000000000022</v>
      </c>
      <c r="D48" s="306">
        <f t="shared" ca="1" si="8"/>
        <v>16.056242402415947</v>
      </c>
      <c r="E48" s="307">
        <f t="shared" ca="1" si="9"/>
        <v>78.627848378691212</v>
      </c>
      <c r="F48" s="304">
        <f t="shared" ca="1" si="10"/>
        <v>80.250491965766756</v>
      </c>
      <c r="G48" s="306">
        <f t="shared" ca="1" si="11"/>
        <v>6.2303802265054999</v>
      </c>
      <c r="H48" s="307">
        <f t="shared" ca="1" si="12"/>
        <v>34.218859597619286</v>
      </c>
      <c r="I48" s="304">
        <f t="shared" ca="1" si="13"/>
        <v>34.781431683132489</v>
      </c>
      <c r="J48" s="306">
        <f t="shared" ca="1" si="14"/>
        <v>1.2754979009359493</v>
      </c>
      <c r="K48" s="307">
        <f t="shared" ca="1" si="15"/>
        <v>7.1806503926741136</v>
      </c>
      <c r="L48" s="304">
        <f t="shared" ca="1" si="0"/>
        <v>7.2930538841491437</v>
      </c>
      <c r="M48" s="306">
        <f t="shared" ca="1" si="16"/>
        <v>1.3906947653445927</v>
      </c>
      <c r="N48" s="304">
        <f t="shared" ca="1" si="17"/>
        <v>79.680940645181536</v>
      </c>
      <c r="P48" s="310">
        <f t="shared" ca="1" si="18"/>
        <v>2</v>
      </c>
      <c r="Q48" s="304">
        <f t="shared" ca="1" si="19"/>
        <v>811.72222222222217</v>
      </c>
      <c r="R48" s="306">
        <f t="shared" ca="1" si="20"/>
        <v>0.40736556379832362</v>
      </c>
      <c r="S48" s="307">
        <f t="shared" ca="1" si="21"/>
        <v>8.9800728926286322</v>
      </c>
      <c r="T48" s="304">
        <f t="shared" ca="1" si="1"/>
        <v>88.094515076686889</v>
      </c>
      <c r="U48" s="311">
        <f t="shared" ca="1" si="2"/>
        <v>0</v>
      </c>
      <c r="V48" s="306">
        <f t="shared" ca="1" si="3"/>
        <v>1.224120686029208</v>
      </c>
      <c r="W48" s="304">
        <f t="shared" ca="1" si="4"/>
        <v>4.7790036346153126</v>
      </c>
      <c r="Y48" s="314" t="str">
        <f t="shared" ca="1" si="22"/>
        <v/>
      </c>
      <c r="Z48" s="315" t="str">
        <f t="shared" ca="1" si="23"/>
        <v/>
      </c>
      <c r="AA48" s="316" t="str">
        <f t="shared" ca="1" si="24"/>
        <v/>
      </c>
      <c r="AC48" s="310" t="e">
        <f t="shared" ca="1" si="25"/>
        <v>#N/A</v>
      </c>
      <c r="AD48" s="323" t="e">
        <f t="shared" ca="1" si="26"/>
        <v>#N/A</v>
      </c>
      <c r="AE48" s="324">
        <f t="shared" ca="1" si="5"/>
        <v>7.1806503926741136</v>
      </c>
      <c r="AG48" s="306">
        <f t="shared" ca="1" si="27"/>
        <v>80.231356487846995</v>
      </c>
      <c r="AH48" s="304">
        <f t="shared" ca="1" si="28"/>
        <v>89.88356883178102</v>
      </c>
    </row>
    <row r="49" spans="1:34" x14ac:dyDescent="0.2">
      <c r="A49" s="347">
        <f t="shared" ca="1" si="6"/>
        <v>0.01</v>
      </c>
      <c r="B49" s="304">
        <f t="shared" ca="1" si="7"/>
        <v>0.45000000000000023</v>
      </c>
      <c r="D49" s="306">
        <f t="shared" ca="1" si="8"/>
        <v>16.061609795683115</v>
      </c>
      <c r="E49" s="307">
        <f t="shared" ca="1" si="9"/>
        <v>78.404515090436576</v>
      </c>
      <c r="F49" s="304">
        <f t="shared" ca="1" si="10"/>
        <v>80.032763889517653</v>
      </c>
      <c r="G49" s="306">
        <f t="shared" ca="1" si="11"/>
        <v>6.3909963244623311</v>
      </c>
      <c r="H49" s="307">
        <f t="shared" ca="1" si="12"/>
        <v>35.002904748523655</v>
      </c>
      <c r="I49" s="304">
        <f t="shared" ca="1" si="13"/>
        <v>35.58157071931354</v>
      </c>
      <c r="J49" s="306">
        <f t="shared" ca="1" si="14"/>
        <v>1.3386047836907884</v>
      </c>
      <c r="K49" s="307">
        <f t="shared" ca="1" si="15"/>
        <v>7.5267592144048283</v>
      </c>
      <c r="L49" s="304">
        <f t="shared" ca="1" si="0"/>
        <v>7.644865403559951</v>
      </c>
      <c r="M49" s="306">
        <f t="shared" ca="1" si="16"/>
        <v>1.3902008972091597</v>
      </c>
      <c r="N49" s="304">
        <f t="shared" ca="1" si="17"/>
        <v>79.652644085385234</v>
      </c>
      <c r="P49" s="310">
        <f t="shared" ca="1" si="18"/>
        <v>2</v>
      </c>
      <c r="Q49" s="304">
        <f t="shared" ca="1" si="19"/>
        <v>809.61111111111109</v>
      </c>
      <c r="R49" s="306">
        <f t="shared" ca="1" si="20"/>
        <v>0.40630609549195612</v>
      </c>
      <c r="S49" s="307">
        <f t="shared" ca="1" si="21"/>
        <v>8.9760098316737125</v>
      </c>
      <c r="T49" s="304">
        <f t="shared" ca="1" si="1"/>
        <v>88.054656448719129</v>
      </c>
      <c r="U49" s="311">
        <f t="shared" ca="1" si="2"/>
        <v>0</v>
      </c>
      <c r="V49" s="306">
        <f t="shared" ca="1" si="3"/>
        <v>1.2240783188598363</v>
      </c>
      <c r="W49" s="304">
        <f t="shared" ca="1" si="4"/>
        <v>5.0012394910489686</v>
      </c>
      <c r="Y49" s="314" t="str">
        <f t="shared" ca="1" si="22"/>
        <v/>
      </c>
      <c r="Z49" s="315" t="str">
        <f t="shared" ca="1" si="23"/>
        <v/>
      </c>
      <c r="AA49" s="316" t="str">
        <f t="shared" ca="1" si="24"/>
        <v/>
      </c>
      <c r="AC49" s="310" t="e">
        <f t="shared" ca="1" si="25"/>
        <v>#N/A</v>
      </c>
      <c r="AD49" s="323" t="e">
        <f t="shared" ca="1" si="26"/>
        <v>#N/A</v>
      </c>
      <c r="AE49" s="324">
        <f t="shared" ca="1" si="5"/>
        <v>7.5267592144048283</v>
      </c>
      <c r="AG49" s="306">
        <f t="shared" ca="1" si="27"/>
        <v>80.013469690655981</v>
      </c>
      <c r="AH49" s="304">
        <f t="shared" ca="1" si="28"/>
        <v>89.664797896775781</v>
      </c>
    </row>
    <row r="50" spans="1:34" x14ac:dyDescent="0.2">
      <c r="A50" s="347">
        <f t="shared" ca="1" si="6"/>
        <v>0.01</v>
      </c>
      <c r="B50" s="304">
        <f t="shared" ca="1" si="7"/>
        <v>0.46000000000000024</v>
      </c>
      <c r="D50" s="306">
        <f t="shared" ca="1" si="8"/>
        <v>16.06573581595223</v>
      </c>
      <c r="E50" s="307">
        <f t="shared" ca="1" si="9"/>
        <v>78.180571724828994</v>
      </c>
      <c r="F50" s="304">
        <f t="shared" ca="1" si="10"/>
        <v>79.814219676252563</v>
      </c>
      <c r="G50" s="306">
        <f t="shared" ca="1" si="11"/>
        <v>6.5516536826218532</v>
      </c>
      <c r="H50" s="307">
        <f t="shared" ca="1" si="12"/>
        <v>35.784710465771944</v>
      </c>
      <c r="I50" s="304">
        <f t="shared" ca="1" si="13"/>
        <v>36.379522661741191</v>
      </c>
      <c r="J50" s="306">
        <f t="shared" ca="1" si="14"/>
        <v>1.4033180337262092</v>
      </c>
      <c r="K50" s="307">
        <f t="shared" ca="1" si="15"/>
        <v>7.8806972904763066</v>
      </c>
      <c r="L50" s="304">
        <f t="shared" ca="1" si="0"/>
        <v>8.0046668442791429</v>
      </c>
      <c r="M50" s="306">
        <f t="shared" ca="1" si="16"/>
        <v>1.3897165514739218</v>
      </c>
      <c r="N50" s="304">
        <f t="shared" ca="1" si="17"/>
        <v>79.624893118930942</v>
      </c>
      <c r="P50" s="310">
        <f t="shared" ca="1" si="18"/>
        <v>2</v>
      </c>
      <c r="Q50" s="304">
        <f t="shared" ca="1" si="19"/>
        <v>807.5</v>
      </c>
      <c r="R50" s="306">
        <f t="shared" ca="1" si="20"/>
        <v>0.40524662718558857</v>
      </c>
      <c r="S50" s="307">
        <f t="shared" ca="1" si="21"/>
        <v>8.9719573654018561</v>
      </c>
      <c r="T50" s="304">
        <f t="shared" ca="1" si="1"/>
        <v>88.014901754592216</v>
      </c>
      <c r="U50" s="311">
        <f t="shared" ca="1" si="2"/>
        <v>0</v>
      </c>
      <c r="V50" s="306">
        <f t="shared" ca="1" si="3"/>
        <v>1.2240349948275993</v>
      </c>
      <c r="W50" s="304">
        <f t="shared" ca="1" si="4"/>
        <v>5.2278851931924262</v>
      </c>
      <c r="Y50" s="314" t="str">
        <f t="shared" ca="1" si="22"/>
        <v/>
      </c>
      <c r="Z50" s="315" t="str">
        <f t="shared" ca="1" si="23"/>
        <v/>
      </c>
      <c r="AA50" s="316" t="str">
        <f t="shared" ca="1" si="24"/>
        <v/>
      </c>
      <c r="AC50" s="310" t="e">
        <f t="shared" ca="1" si="25"/>
        <v>#N/A</v>
      </c>
      <c r="AD50" s="323" t="e">
        <f t="shared" ca="1" si="26"/>
        <v>#N/A</v>
      </c>
      <c r="AE50" s="324">
        <f t="shared" ca="1" si="5"/>
        <v>7.8806972904763066</v>
      </c>
      <c r="AG50" s="306">
        <f t="shared" ca="1" si="27"/>
        <v>79.79476752772257</v>
      </c>
      <c r="AH50" s="304">
        <f t="shared" ca="1" si="28"/>
        <v>89.445226701989228</v>
      </c>
    </row>
    <row r="51" spans="1:34" x14ac:dyDescent="0.2">
      <c r="A51" s="347">
        <f t="shared" ca="1" si="6"/>
        <v>0.01</v>
      </c>
      <c r="B51" s="304">
        <f t="shared" ca="1" si="7"/>
        <v>0.47000000000000025</v>
      </c>
      <c r="D51" s="306">
        <f t="shared" ca="1" si="8"/>
        <v>16.068665537514097</v>
      </c>
      <c r="E51" s="307">
        <f t="shared" ca="1" si="9"/>
        <v>77.956016289365252</v>
      </c>
      <c r="F51" s="304">
        <f t="shared" ca="1" si="10"/>
        <v>79.594864707870912</v>
      </c>
      <c r="G51" s="306">
        <f t="shared" ca="1" si="11"/>
        <v>6.7123403379969941</v>
      </c>
      <c r="H51" s="307">
        <f t="shared" ca="1" si="12"/>
        <v>36.564270628665597</v>
      </c>
      <c r="I51" s="304">
        <f t="shared" ca="1" si="13"/>
        <v>37.175279412795263</v>
      </c>
      <c r="J51" s="306">
        <f t="shared" ca="1" si="14"/>
        <v>1.4696380038293035</v>
      </c>
      <c r="K51" s="307">
        <f t="shared" ca="1" si="15"/>
        <v>8.2424421959484935</v>
      </c>
      <c r="L51" s="304">
        <f t="shared" ca="1" si="0"/>
        <v>8.3724362772045993</v>
      </c>
      <c r="M51" s="306">
        <f t="shared" ca="1" si="16"/>
        <v>1.3892413161448218</v>
      </c>
      <c r="N51" s="304">
        <f t="shared" ca="1" si="17"/>
        <v>79.597664140298008</v>
      </c>
      <c r="P51" s="310">
        <f t="shared" ca="1" si="18"/>
        <v>2</v>
      </c>
      <c r="Q51" s="304">
        <f t="shared" ca="1" si="19"/>
        <v>805.3888888888888</v>
      </c>
      <c r="R51" s="306">
        <f t="shared" ca="1" si="20"/>
        <v>0.40418715887922096</v>
      </c>
      <c r="S51" s="307">
        <f t="shared" ca="1" si="21"/>
        <v>8.9679154938130647</v>
      </c>
      <c r="T51" s="304">
        <f t="shared" ca="1" si="1"/>
        <v>87.975250994306165</v>
      </c>
      <c r="U51" s="311">
        <f t="shared" ca="1" si="2"/>
        <v>0</v>
      </c>
      <c r="V51" s="306">
        <f t="shared" ca="1" si="3"/>
        <v>1.2239907167789268</v>
      </c>
      <c r="W51" s="304">
        <f t="shared" ca="1" si="4"/>
        <v>5.4588960122695074</v>
      </c>
      <c r="Y51" s="314" t="str">
        <f t="shared" ca="1" si="22"/>
        <v/>
      </c>
      <c r="Z51" s="315" t="str">
        <f t="shared" ca="1" si="23"/>
        <v/>
      </c>
      <c r="AA51" s="316" t="str">
        <f t="shared" ca="1" si="24"/>
        <v/>
      </c>
      <c r="AC51" s="310" t="e">
        <f t="shared" ca="1" si="25"/>
        <v>#N/A</v>
      </c>
      <c r="AD51" s="323" t="e">
        <f t="shared" ca="1" si="26"/>
        <v>#N/A</v>
      </c>
      <c r="AE51" s="324">
        <f t="shared" ca="1" si="5"/>
        <v>8.2424421959484935</v>
      </c>
      <c r="AG51" s="306">
        <f t="shared" ca="1" si="27"/>
        <v>79.575255306141358</v>
      </c>
      <c r="AH51" s="304">
        <f t="shared" ca="1" si="28"/>
        <v>89.22485991841971</v>
      </c>
    </row>
    <row r="52" spans="1:34" x14ac:dyDescent="0.2">
      <c r="A52" s="347">
        <f t="shared" ca="1" si="6"/>
        <v>0.01</v>
      </c>
      <c r="B52" s="304">
        <f t="shared" ca="1" si="7"/>
        <v>0.48000000000000026</v>
      </c>
      <c r="D52" s="306">
        <f t="shared" ca="1" si="8"/>
        <v>16.070441170067639</v>
      </c>
      <c r="E52" s="307">
        <f t="shared" ca="1" si="9"/>
        <v>77.730847227026487</v>
      </c>
      <c r="F52" s="304">
        <f t="shared" ca="1" si="10"/>
        <v>79.374704346107237</v>
      </c>
      <c r="G52" s="306">
        <f t="shared" ca="1" si="11"/>
        <v>6.8730447496976703</v>
      </c>
      <c r="H52" s="307">
        <f t="shared" ca="1" si="12"/>
        <v>37.34157910093586</v>
      </c>
      <c r="I52" s="304">
        <f t="shared" ca="1" si="13"/>
        <v>37.968832927584124</v>
      </c>
      <c r="J52" s="306">
        <f t="shared" ca="1" si="14"/>
        <v>1.5375649292677769</v>
      </c>
      <c r="K52" s="307">
        <f t="shared" ca="1" si="15"/>
        <v>8.6119714445965005</v>
      </c>
      <c r="L52" s="304">
        <f t="shared" ca="1" si="0"/>
        <v>8.7481516947444256</v>
      </c>
      <c r="M52" s="306">
        <f t="shared" ca="1" si="16"/>
        <v>1.3887748055599205</v>
      </c>
      <c r="N52" s="304">
        <f t="shared" ca="1" si="17"/>
        <v>79.570935052684973</v>
      </c>
      <c r="P52" s="310">
        <f t="shared" ca="1" si="18"/>
        <v>2</v>
      </c>
      <c r="Q52" s="304">
        <f t="shared" ca="1" si="19"/>
        <v>803.27777777777771</v>
      </c>
      <c r="R52" s="306">
        <f t="shared" ca="1" si="20"/>
        <v>0.40312769057285341</v>
      </c>
      <c r="S52" s="307">
        <f t="shared" ca="1" si="21"/>
        <v>8.9638842169073367</v>
      </c>
      <c r="T52" s="304">
        <f t="shared" ca="1" si="1"/>
        <v>87.935704167860976</v>
      </c>
      <c r="U52" s="311">
        <f t="shared" ca="1" si="2"/>
        <v>0</v>
      </c>
      <c r="V52" s="306">
        <f t="shared" ca="1" si="3"/>
        <v>1.2239454875695839</v>
      </c>
      <c r="W52" s="304">
        <f t="shared" ca="1" si="4"/>
        <v>5.6942271335532997</v>
      </c>
      <c r="Y52" s="314" t="str">
        <f t="shared" ca="1" si="22"/>
        <v/>
      </c>
      <c r="Z52" s="315" t="str">
        <f t="shared" ca="1" si="23"/>
        <v/>
      </c>
      <c r="AA52" s="316" t="str">
        <f t="shared" ca="1" si="24"/>
        <v/>
      </c>
      <c r="AC52" s="310" t="e">
        <f t="shared" ca="1" si="25"/>
        <v>#N/A</v>
      </c>
      <c r="AD52" s="323" t="e">
        <f t="shared" ca="1" si="26"/>
        <v>#N/A</v>
      </c>
      <c r="AE52" s="324">
        <f t="shared" ca="1" si="5"/>
        <v>8.6119714445965005</v>
      </c>
      <c r="AG52" s="306">
        <f t="shared" ca="1" si="27"/>
        <v>79.354938317002734</v>
      </c>
      <c r="AH52" s="304">
        <f t="shared" ca="1" si="28"/>
        <v>89.003702241121388</v>
      </c>
    </row>
    <row r="53" spans="1:34" x14ac:dyDescent="0.2">
      <c r="A53" s="347">
        <f t="shared" ca="1" si="6"/>
        <v>0.01</v>
      </c>
      <c r="B53" s="304">
        <f t="shared" ca="1" si="7"/>
        <v>0.49000000000000027</v>
      </c>
      <c r="D53" s="306">
        <f t="shared" ca="1" si="8"/>
        <v>16.071102304539188</v>
      </c>
      <c r="E53" s="307">
        <f t="shared" ca="1" si="9"/>
        <v>77.505063381564668</v>
      </c>
      <c r="F53" s="304">
        <f t="shared" ca="1" si="10"/>
        <v>79.153743935857648</v>
      </c>
      <c r="G53" s="306">
        <f t="shared" ca="1" si="11"/>
        <v>7.0337557727430626</v>
      </c>
      <c r="H53" s="307">
        <f t="shared" ca="1" si="12"/>
        <v>38.116629734751506</v>
      </c>
      <c r="I53" s="304">
        <f t="shared" ca="1" si="13"/>
        <v>38.760175213829193</v>
      </c>
      <c r="J53" s="306">
        <f t="shared" ca="1" si="14"/>
        <v>1.6070989318799804</v>
      </c>
      <c r="K53" s="307">
        <f t="shared" ca="1" si="15"/>
        <v>8.9892624887749371</v>
      </c>
      <c r="L53" s="304">
        <f t="shared" ca="1" si="0"/>
        <v>9.1317910110200149</v>
      </c>
      <c r="M53" s="306">
        <f t="shared" ca="1" si="16"/>
        <v>1.3883166581724593</v>
      </c>
      <c r="N53" s="304">
        <f t="shared" ca="1" si="17"/>
        <v>79.544685140988506</v>
      </c>
      <c r="P53" s="310">
        <f t="shared" ca="1" si="18"/>
        <v>2</v>
      </c>
      <c r="Q53" s="304">
        <f t="shared" ca="1" si="19"/>
        <v>801.16666666666663</v>
      </c>
      <c r="R53" s="306">
        <f t="shared" ca="1" si="20"/>
        <v>0.40206822226648586</v>
      </c>
      <c r="S53" s="307">
        <f t="shared" ca="1" si="21"/>
        <v>8.959863534684672</v>
      </c>
      <c r="T53" s="304">
        <f t="shared" ca="1" si="1"/>
        <v>87.896261275256634</v>
      </c>
      <c r="U53" s="311">
        <f t="shared" ca="1" si="2"/>
        <v>0</v>
      </c>
      <c r="V53" s="306">
        <f t="shared" ca="1" si="3"/>
        <v>1.2238993100646622</v>
      </c>
      <c r="W53" s="304">
        <f t="shared" ca="1" si="4"/>
        <v>5.9338336598505563</v>
      </c>
      <c r="Y53" s="314" t="str">
        <f t="shared" ca="1" si="22"/>
        <v/>
      </c>
      <c r="Z53" s="315" t="str">
        <f t="shared" ca="1" si="23"/>
        <v/>
      </c>
      <c r="AA53" s="316" t="str">
        <f t="shared" ca="1" si="24"/>
        <v/>
      </c>
      <c r="AC53" s="310" t="e">
        <f t="shared" ca="1" si="25"/>
        <v>#N/A</v>
      </c>
      <c r="AD53" s="323" t="e">
        <f t="shared" ca="1" si="26"/>
        <v>#N/A</v>
      </c>
      <c r="AE53" s="324">
        <f t="shared" ca="1" si="5"/>
        <v>8.9892624887749371</v>
      </c>
      <c r="AG53" s="306">
        <f t="shared" ca="1" si="27"/>
        <v>79.133821838357704</v>
      </c>
      <c r="AH53" s="304">
        <f t="shared" ca="1" si="28"/>
        <v>88.781758388813302</v>
      </c>
    </row>
    <row r="54" spans="1:34" x14ac:dyDescent="0.2">
      <c r="A54" s="347">
        <f t="shared" ca="1" si="6"/>
        <v>0.01</v>
      </c>
      <c r="B54" s="304">
        <f t="shared" ca="1" si="7"/>
        <v>0.50000000000000022</v>
      </c>
      <c r="D54" s="306">
        <f t="shared" ca="1" si="8"/>
        <v>16.070686132965577</v>
      </c>
      <c r="E54" s="307">
        <f t="shared" ca="1" si="9"/>
        <v>77.278663966329987</v>
      </c>
      <c r="F54" s="304">
        <f t="shared" ca="1" si="10"/>
        <v>78.93198880812038</v>
      </c>
      <c r="G54" s="306">
        <f t="shared" ca="1" si="11"/>
        <v>7.1944626340727185</v>
      </c>
      <c r="H54" s="307">
        <f t="shared" ca="1" si="12"/>
        <v>38.889416374414807</v>
      </c>
      <c r="I54" s="304">
        <f t="shared" ca="1" si="13"/>
        <v>39.549298331774118</v>
      </c>
      <c r="J54" s="306">
        <f t="shared" ca="1" si="14"/>
        <v>1.6782400239140594</v>
      </c>
      <c r="K54" s="307">
        <f t="shared" ca="1" si="15"/>
        <v>9.3742927193207688</v>
      </c>
      <c r="L54" s="304">
        <f t="shared" ca="1" si="0"/>
        <v>9.5233320621186692</v>
      </c>
      <c r="M54" s="306">
        <f t="shared" ca="1" si="16"/>
        <v>1.3878665345635306</v>
      </c>
      <c r="N54" s="304">
        <f t="shared" ca="1" si="17"/>
        <v>79.51889495793769</v>
      </c>
      <c r="P54" s="310">
        <f t="shared" ca="1" si="18"/>
        <v>2</v>
      </c>
      <c r="Q54" s="304">
        <f t="shared" ca="1" si="19"/>
        <v>799.05555555555554</v>
      </c>
      <c r="R54" s="306">
        <f t="shared" ca="1" si="20"/>
        <v>0.40100875396011837</v>
      </c>
      <c r="S54" s="307">
        <f t="shared" ca="1" si="21"/>
        <v>8.9558534471450706</v>
      </c>
      <c r="T54" s="304">
        <f t="shared" ca="1" si="1"/>
        <v>87.85692231649314</v>
      </c>
      <c r="U54" s="311">
        <f t="shared" ca="1" si="2"/>
        <v>0</v>
      </c>
      <c r="V54" s="306">
        <f t="shared" ca="1" si="3"/>
        <v>1.223852187138571</v>
      </c>
      <c r="W54" s="304">
        <f t="shared" ca="1" si="4"/>
        <v>6.1776706149793901</v>
      </c>
      <c r="Y54" s="314" t="str">
        <f t="shared" ca="1" si="22"/>
        <v/>
      </c>
      <c r="Z54" s="315" t="str">
        <f t="shared" ca="1" si="23"/>
        <v/>
      </c>
      <c r="AA54" s="316" t="str">
        <f t="shared" ca="1" si="24"/>
        <v/>
      </c>
      <c r="AC54" s="310" t="e">
        <f t="shared" ca="1" si="25"/>
        <v>#N/A</v>
      </c>
      <c r="AD54" s="323" t="e">
        <f t="shared" ca="1" si="26"/>
        <v>#N/A</v>
      </c>
      <c r="AE54" s="324">
        <f t="shared" ca="1" si="5"/>
        <v>9.3742927193207688</v>
      </c>
      <c r="AG54" s="306">
        <f t="shared" ca="1" si="27"/>
        <v>78.911911137834181</v>
      </c>
      <c r="AH54" s="304">
        <f t="shared" ca="1" si="28"/>
        <v>88.559033103487735</v>
      </c>
    </row>
    <row r="55" spans="1:34" x14ac:dyDescent="0.2">
      <c r="A55" s="347">
        <f t="shared" ca="1" si="6"/>
        <v>0.01</v>
      </c>
      <c r="B55" s="304">
        <f t="shared" ca="1" si="7"/>
        <v>0.51000000000000023</v>
      </c>
      <c r="D55" s="306">
        <f t="shared" ca="1" si="8"/>
        <v>16.07869242959303</v>
      </c>
      <c r="E55" s="307">
        <f t="shared" ca="1" si="9"/>
        <v>77.102810094980441</v>
      </c>
      <c r="F55" s="304">
        <f t="shared" ca="1" si="10"/>
        <v>78.761460593288078</v>
      </c>
      <c r="G55" s="306">
        <f t="shared" ca="1" si="11"/>
        <v>7.3552495583686488</v>
      </c>
      <c r="H55" s="307">
        <f t="shared" ca="1" si="12"/>
        <v>39.660444475364613</v>
      </c>
      <c r="I55" s="304">
        <f t="shared" ca="1" si="13"/>
        <v>40.336714690829268</v>
      </c>
      <c r="J55" s="306">
        <f t="shared" ca="1" si="14"/>
        <v>1.7509885848762661</v>
      </c>
      <c r="K55" s="307">
        <f t="shared" ca="1" si="15"/>
        <v>9.7670420235696653</v>
      </c>
      <c r="L55" s="304">
        <f t="shared" ca="1" si="0"/>
        <v>9.9227552078312815</v>
      </c>
      <c r="M55" s="306">
        <f t="shared" ca="1" si="16"/>
        <v>1.3874241213629981</v>
      </c>
      <c r="N55" s="304">
        <f t="shared" ca="1" si="17"/>
        <v>79.493546548746309</v>
      </c>
      <c r="P55" s="310">
        <f t="shared" ca="1" si="18"/>
        <v>3</v>
      </c>
      <c r="Q55" s="304">
        <f t="shared" ca="1" si="19"/>
        <v>797.41</v>
      </c>
      <c r="R55" s="306">
        <f t="shared" ca="1" si="20"/>
        <v>0.40018292629604973</v>
      </c>
      <c r="S55" s="307">
        <f t="shared" ca="1" si="21"/>
        <v>8.9518516178821095</v>
      </c>
      <c r="T55" s="304">
        <f t="shared" ca="1" si="1"/>
        <v>87.817664371423504</v>
      </c>
      <c r="U55" s="311">
        <f t="shared" ca="1" si="2"/>
        <v>0</v>
      </c>
      <c r="V55" s="306">
        <f t="shared" ca="1" si="3"/>
        <v>1.2238041213619584</v>
      </c>
      <c r="W55" s="304">
        <f t="shared" ca="1" si="4"/>
        <v>6.4258587167374932</v>
      </c>
      <c r="Y55" s="314" t="str">
        <f t="shared" ca="1" si="22"/>
        <v/>
      </c>
      <c r="Z55" s="315" t="str">
        <f t="shared" ca="1" si="23"/>
        <v/>
      </c>
      <c r="AA55" s="316" t="str">
        <f t="shared" ca="1" si="24"/>
        <v/>
      </c>
      <c r="AC55" s="310" t="e">
        <f t="shared" ca="1" si="25"/>
        <v>#N/A</v>
      </c>
      <c r="AD55" s="323" t="e">
        <f t="shared" ca="1" si="26"/>
        <v>#N/A</v>
      </c>
      <c r="AE55" s="324">
        <f t="shared" ca="1" si="5"/>
        <v>9.7670420235696653</v>
      </c>
      <c r="AG55" s="306">
        <f t="shared" ca="1" si="27"/>
        <v>78.741241151392288</v>
      </c>
      <c r="AH55" s="304">
        <f t="shared" ca="1" si="28"/>
        <v>88.387560826462376</v>
      </c>
    </row>
    <row r="56" spans="1:34" x14ac:dyDescent="0.2">
      <c r="A56" s="347">
        <f t="shared" ca="1" si="6"/>
        <v>0.01</v>
      </c>
      <c r="B56" s="304">
        <f t="shared" ca="1" si="7"/>
        <v>0.52000000000000024</v>
      </c>
      <c r="D56" s="306">
        <f t="shared" ca="1" si="8"/>
        <v>16.095235062362637</v>
      </c>
      <c r="E56" s="307">
        <f t="shared" ca="1" si="9"/>
        <v>76.977561923372207</v>
      </c>
      <c r="F56" s="304">
        <f t="shared" ca="1" si="10"/>
        <v>78.642238214456427</v>
      </c>
      <c r="G56" s="306">
        <f t="shared" ca="1" si="11"/>
        <v>7.5162019089922749</v>
      </c>
      <c r="H56" s="307">
        <f t="shared" ca="1" si="12"/>
        <v>40.430220094598333</v>
      </c>
      <c r="I56" s="304">
        <f t="shared" ca="1" si="13"/>
        <v>41.122937492771619</v>
      </c>
      <c r="J56" s="306">
        <f t="shared" ca="1" si="14"/>
        <v>1.8253458422130706</v>
      </c>
      <c r="K56" s="307">
        <f t="shared" ca="1" si="15"/>
        <v>10.16749534641948</v>
      </c>
      <c r="L56" s="304">
        <f t="shared" ca="1" si="0"/>
        <v>10.330045937126627</v>
      </c>
      <c r="M56" s="306">
        <f t="shared" ca="1" si="16"/>
        <v>1.3869891288512344</v>
      </c>
      <c r="N56" s="304">
        <f t="shared" ca="1" si="17"/>
        <v>79.468623313702452</v>
      </c>
      <c r="P56" s="310">
        <f t="shared" ca="1" si="18"/>
        <v>3</v>
      </c>
      <c r="Q56" s="304">
        <f t="shared" ca="1" si="19"/>
        <v>796.23</v>
      </c>
      <c r="R56" s="306">
        <f t="shared" ca="1" si="20"/>
        <v>0.39959073927428013</v>
      </c>
      <c r="S56" s="307">
        <f t="shared" ca="1" si="21"/>
        <v>8.9478557104893675</v>
      </c>
      <c r="T56" s="304">
        <f t="shared" ca="1" si="1"/>
        <v>87.778464519900695</v>
      </c>
      <c r="U56" s="311">
        <f t="shared" ca="1" si="2"/>
        <v>0</v>
      </c>
      <c r="V56" s="306">
        <f t="shared" ca="1" si="3"/>
        <v>1.2237551146883443</v>
      </c>
      <c r="W56" s="304">
        <f t="shared" ca="1" si="4"/>
        <v>6.6785317322185778</v>
      </c>
      <c r="Y56" s="314" t="str">
        <f t="shared" ca="1" si="22"/>
        <v/>
      </c>
      <c r="Z56" s="315" t="str">
        <f t="shared" ca="1" si="23"/>
        <v/>
      </c>
      <c r="AA56" s="316" t="str">
        <f t="shared" ca="1" si="24"/>
        <v/>
      </c>
      <c r="AC56" s="310" t="e">
        <f t="shared" ca="1" si="25"/>
        <v>#N/A</v>
      </c>
      <c r="AD56" s="323" t="e">
        <f t="shared" ca="1" si="26"/>
        <v>#N/A</v>
      </c>
      <c r="AE56" s="324">
        <f t="shared" ca="1" si="5"/>
        <v>10.16749534641948</v>
      </c>
      <c r="AG56" s="306">
        <f t="shared" ca="1" si="27"/>
        <v>78.621891133244617</v>
      </c>
      <c r="AH56" s="304">
        <f t="shared" ca="1" si="28"/>
        <v>88.267420356074041</v>
      </c>
    </row>
    <row r="57" spans="1:34" x14ac:dyDescent="0.2">
      <c r="A57" s="347">
        <f t="shared" ca="1" si="6"/>
        <v>0.01</v>
      </c>
      <c r="B57" s="304">
        <f t="shared" ca="1" si="7"/>
        <v>0.53000000000000025</v>
      </c>
      <c r="D57" s="306">
        <f t="shared" ca="1" si="8"/>
        <v>16.110904988362119</v>
      </c>
      <c r="E57" s="307">
        <f t="shared" ca="1" si="9"/>
        <v>76.851779777809909</v>
      </c>
      <c r="F57" s="304">
        <f t="shared" ca="1" si="10"/>
        <v>78.522336405388657</v>
      </c>
      <c r="G57" s="306">
        <f t="shared" ca="1" si="11"/>
        <v>7.6773109588758963</v>
      </c>
      <c r="H57" s="307">
        <f t="shared" ca="1" si="12"/>
        <v>41.198737892376435</v>
      </c>
      <c r="I57" s="304">
        <f t="shared" ca="1" si="13"/>
        <v>41.907959953736828</v>
      </c>
      <c r="J57" s="306">
        <f t="shared" ca="1" si="14"/>
        <v>1.9013134065524115</v>
      </c>
      <c r="K57" s="307">
        <f t="shared" ca="1" si="15"/>
        <v>10.575640136354354</v>
      </c>
      <c r="L57" s="304">
        <f t="shared" ca="1" si="0"/>
        <v>10.745192272063123</v>
      </c>
      <c r="M57" s="306">
        <f t="shared" ca="1" si="16"/>
        <v>1.3865612835084902</v>
      </c>
      <c r="N57" s="304">
        <f t="shared" ca="1" si="17"/>
        <v>79.44410958127888</v>
      </c>
      <c r="P57" s="310">
        <f t="shared" ca="1" si="18"/>
        <v>3</v>
      </c>
      <c r="Q57" s="304">
        <f t="shared" ca="1" si="19"/>
        <v>795.05</v>
      </c>
      <c r="R57" s="306">
        <f t="shared" ca="1" si="20"/>
        <v>0.39899855225251041</v>
      </c>
      <c r="S57" s="307">
        <f t="shared" ca="1" si="21"/>
        <v>8.9438657249668427</v>
      </c>
      <c r="T57" s="304">
        <f t="shared" ca="1" si="1"/>
        <v>87.739322761924726</v>
      </c>
      <c r="U57" s="311">
        <f t="shared" ca="1" si="2"/>
        <v>0</v>
      </c>
      <c r="V57" s="306">
        <f t="shared" ca="1" si="3"/>
        <v>1.2237051687667548</v>
      </c>
      <c r="W57" s="304">
        <f t="shared" ca="1" si="4"/>
        <v>6.9356640652713759</v>
      </c>
      <c r="Y57" s="314" t="str">
        <f t="shared" ca="1" si="22"/>
        <v/>
      </c>
      <c r="Z57" s="315" t="str">
        <f t="shared" ca="1" si="23"/>
        <v/>
      </c>
      <c r="AA57" s="316" t="str">
        <f t="shared" ca="1" si="24"/>
        <v/>
      </c>
      <c r="AC57" s="310" t="e">
        <f t="shared" ca="1" si="25"/>
        <v>#N/A</v>
      </c>
      <c r="AD57" s="323" t="e">
        <f t="shared" ca="1" si="26"/>
        <v>#N/A</v>
      </c>
      <c r="AE57" s="324">
        <f t="shared" ca="1" si="5"/>
        <v>10.575640136354354</v>
      </c>
      <c r="AG57" s="306">
        <f t="shared" ca="1" si="27"/>
        <v>78.501862530492076</v>
      </c>
      <c r="AH57" s="304">
        <f t="shared" ca="1" si="28"/>
        <v>88.14661271882008</v>
      </c>
    </row>
    <row r="58" spans="1:34" x14ac:dyDescent="0.2">
      <c r="A58" s="347">
        <f t="shared" ca="1" si="6"/>
        <v>0.01</v>
      </c>
      <c r="B58" s="304">
        <f t="shared" ca="1" si="7"/>
        <v>0.54000000000000026</v>
      </c>
      <c r="D58" s="306">
        <f t="shared" ca="1" si="8"/>
        <v>16.125728231136893</v>
      </c>
      <c r="E58" s="307">
        <f t="shared" ca="1" si="9"/>
        <v>76.725461996654417</v>
      </c>
      <c r="F58" s="304">
        <f t="shared" ca="1" si="10"/>
        <v>78.401757822031939</v>
      </c>
      <c r="G58" s="306">
        <f t="shared" ca="1" si="11"/>
        <v>7.8385682411872653</v>
      </c>
      <c r="H58" s="307">
        <f t="shared" ca="1" si="12"/>
        <v>41.965992512342979</v>
      </c>
      <c r="I58" s="304">
        <f t="shared" ca="1" si="13"/>
        <v>42.691775315835443</v>
      </c>
      <c r="J58" s="306">
        <f t="shared" ca="1" si="14"/>
        <v>1.9788928025527273</v>
      </c>
      <c r="K58" s="307">
        <f t="shared" ca="1" si="15"/>
        <v>10.991463788377951</v>
      </c>
      <c r="L58" s="304">
        <f t="shared" ca="1" si="0"/>
        <v>11.168182167891906</v>
      </c>
      <c r="M58" s="306">
        <f t="shared" ca="1" si="16"/>
        <v>1.3861403268180488</v>
      </c>
      <c r="N58" s="304">
        <f t="shared" ca="1" si="17"/>
        <v>79.419990539558796</v>
      </c>
      <c r="P58" s="310">
        <f t="shared" ca="1" si="18"/>
        <v>3</v>
      </c>
      <c r="Q58" s="304">
        <f t="shared" ca="1" si="19"/>
        <v>793.87</v>
      </c>
      <c r="R58" s="306">
        <f t="shared" ca="1" si="20"/>
        <v>0.3984063652307408</v>
      </c>
      <c r="S58" s="307">
        <f t="shared" ca="1" si="21"/>
        <v>8.9398816613145353</v>
      </c>
      <c r="T58" s="304">
        <f t="shared" ca="1" si="1"/>
        <v>87.700239097495597</v>
      </c>
      <c r="U58" s="311">
        <f t="shared" ca="1" si="2"/>
        <v>0</v>
      </c>
      <c r="V58" s="306">
        <f t="shared" ca="1" si="3"/>
        <v>1.2236542852546684</v>
      </c>
      <c r="W58" s="304">
        <f t="shared" ca="1" si="4"/>
        <v>7.1972299790035219</v>
      </c>
      <c r="Y58" s="314" t="str">
        <f t="shared" ca="1" si="22"/>
        <v/>
      </c>
      <c r="Z58" s="315" t="str">
        <f t="shared" ca="1" si="23"/>
        <v/>
      </c>
      <c r="AA58" s="316" t="str">
        <f t="shared" ca="1" si="24"/>
        <v/>
      </c>
      <c r="AC58" s="310" t="e">
        <f t="shared" ca="1" si="25"/>
        <v>#N/A</v>
      </c>
      <c r="AD58" s="323" t="e">
        <f t="shared" ca="1" si="26"/>
        <v>#N/A</v>
      </c>
      <c r="AE58" s="324">
        <f t="shared" ca="1" si="5"/>
        <v>10.991463788377951</v>
      </c>
      <c r="AG58" s="306">
        <f t="shared" ca="1" si="27"/>
        <v>78.381157951056963</v>
      </c>
      <c r="AH58" s="304">
        <f t="shared" ca="1" si="28"/>
        <v>88.025140124619554</v>
      </c>
    </row>
    <row r="59" spans="1:34" x14ac:dyDescent="0.2">
      <c r="A59" s="347">
        <f t="shared" ca="1" si="6"/>
        <v>0.01</v>
      </c>
      <c r="B59" s="304">
        <f t="shared" ca="1" si="7"/>
        <v>0.55000000000000027</v>
      </c>
      <c r="D59" s="306">
        <f t="shared" ca="1" si="8"/>
        <v>16.139729413396953</v>
      </c>
      <c r="E59" s="307">
        <f t="shared" ca="1" si="9"/>
        <v>76.598607142682525</v>
      </c>
      <c r="F59" s="304">
        <f t="shared" ca="1" si="10"/>
        <v>78.280505119325113</v>
      </c>
      <c r="G59" s="306">
        <f t="shared" ca="1" si="11"/>
        <v>7.9999655353212349</v>
      </c>
      <c r="H59" s="307">
        <f t="shared" ca="1" si="12"/>
        <v>42.731978583769802</v>
      </c>
      <c r="I59" s="304">
        <f t="shared" ca="1" si="13"/>
        <v>43.474376847173879</v>
      </c>
      <c r="J59" s="306">
        <f t="shared" ca="1" si="14"/>
        <v>2.0580854714352697</v>
      </c>
      <c r="K59" s="307">
        <f t="shared" ca="1" si="15"/>
        <v>11.414953643858516</v>
      </c>
      <c r="L59" s="304">
        <f t="shared" ca="1" si="0"/>
        <v>11.599003513197664</v>
      </c>
      <c r="M59" s="306">
        <f t="shared" ca="1" si="16"/>
        <v>1.385726014178478</v>
      </c>
      <c r="N59" s="304">
        <f t="shared" ca="1" si="17"/>
        <v>79.396252173912458</v>
      </c>
      <c r="P59" s="310">
        <f t="shared" ca="1" si="18"/>
        <v>3</v>
      </c>
      <c r="Q59" s="304">
        <f t="shared" ca="1" si="19"/>
        <v>792.68999999999994</v>
      </c>
      <c r="R59" s="306">
        <f t="shared" ca="1" si="20"/>
        <v>0.39781417820897108</v>
      </c>
      <c r="S59" s="307">
        <f t="shared" ca="1" si="21"/>
        <v>8.9359035195324452</v>
      </c>
      <c r="T59" s="304">
        <f t="shared" ca="1" si="1"/>
        <v>87.661213526613295</v>
      </c>
      <c r="U59" s="311">
        <f t="shared" ca="1" si="2"/>
        <v>0</v>
      </c>
      <c r="V59" s="306">
        <f t="shared" ca="1" si="3"/>
        <v>1.2236024658180225</v>
      </c>
      <c r="W59" s="304">
        <f t="shared" ca="1" si="4"/>
        <v>7.4632035975201756</v>
      </c>
      <c r="Y59" s="314" t="str">
        <f t="shared" ca="1" si="22"/>
        <v/>
      </c>
      <c r="Z59" s="315" t="str">
        <f t="shared" ca="1" si="23"/>
        <v/>
      </c>
      <c r="AA59" s="316" t="str">
        <f t="shared" ca="1" si="24"/>
        <v/>
      </c>
      <c r="AC59" s="310" t="e">
        <f t="shared" ca="1" si="25"/>
        <v>#N/A</v>
      </c>
      <c r="AD59" s="323" t="e">
        <f t="shared" ca="1" si="26"/>
        <v>#N/A</v>
      </c>
      <c r="AE59" s="324">
        <f t="shared" ca="1" si="5"/>
        <v>11.414953643858516</v>
      </c>
      <c r="AG59" s="306">
        <f t="shared" ca="1" si="27"/>
        <v>78.25978000422127</v>
      </c>
      <c r="AH59" s="304">
        <f t="shared" ca="1" si="28"/>
        <v>87.90300480572958</v>
      </c>
    </row>
    <row r="60" spans="1:34" x14ac:dyDescent="0.2">
      <c r="A60" s="347">
        <f t="shared" ca="1" si="6"/>
        <v>0.01</v>
      </c>
      <c r="B60" s="304">
        <f t="shared" ca="1" si="7"/>
        <v>0.56000000000000028</v>
      </c>
      <c r="D60" s="306">
        <f t="shared" ca="1" si="8"/>
        <v>16.152931858795164</v>
      </c>
      <c r="E60" s="307">
        <f t="shared" ca="1" si="9"/>
        <v>76.471213988681413</v>
      </c>
      <c r="F60" s="304">
        <f t="shared" ca="1" si="10"/>
        <v>78.15858095268608</v>
      </c>
      <c r="G60" s="306">
        <f t="shared" ca="1" si="11"/>
        <v>8.1614948539091863</v>
      </c>
      <c r="H60" s="307">
        <f t="shared" ca="1" si="12"/>
        <v>43.496690723656613</v>
      </c>
      <c r="I60" s="304">
        <f t="shared" ca="1" si="13"/>
        <v>44.255757841887885</v>
      </c>
      <c r="J60" s="306">
        <f t="shared" ca="1" si="14"/>
        <v>2.1388927733814218</v>
      </c>
      <c r="K60" s="307">
        <f t="shared" ca="1" si="15"/>
        <v>11.846096990395647</v>
      </c>
      <c r="L60" s="304">
        <f t="shared" ca="1" si="0"/>
        <v>12.037644130056515</v>
      </c>
      <c r="M60" s="306">
        <f t="shared" ca="1" si="16"/>
        <v>1.3853181139132251</v>
      </c>
      <c r="N60" s="304">
        <f t="shared" ca="1" si="17"/>
        <v>79.372881210251208</v>
      </c>
      <c r="P60" s="310">
        <f t="shared" ca="1" si="18"/>
        <v>3</v>
      </c>
      <c r="Q60" s="304">
        <f t="shared" ca="1" si="19"/>
        <v>791.51</v>
      </c>
      <c r="R60" s="306">
        <f t="shared" ca="1" si="20"/>
        <v>0.39722199118720147</v>
      </c>
      <c r="S60" s="307">
        <f t="shared" ca="1" si="21"/>
        <v>8.9319312996205724</v>
      </c>
      <c r="T60" s="304">
        <f t="shared" ca="1" si="1"/>
        <v>87.62224604927782</v>
      </c>
      <c r="U60" s="311">
        <f t="shared" ca="1" si="2"/>
        <v>0</v>
      </c>
      <c r="V60" s="306">
        <f t="shared" ca="1" si="3"/>
        <v>1.2235497121312144</v>
      </c>
      <c r="W60" s="304">
        <f t="shared" ca="1" si="4"/>
        <v>7.7335589076684776</v>
      </c>
      <c r="Y60" s="314" t="str">
        <f t="shared" ca="1" si="22"/>
        <v/>
      </c>
      <c r="Z60" s="315" t="str">
        <f t="shared" ca="1" si="23"/>
        <v/>
      </c>
      <c r="AA60" s="316" t="str">
        <f t="shared" ca="1" si="24"/>
        <v/>
      </c>
      <c r="AC60" s="310" t="e">
        <f t="shared" ca="1" si="25"/>
        <v>#N/A</v>
      </c>
      <c r="AD60" s="323" t="e">
        <f t="shared" ca="1" si="26"/>
        <v>#N/A</v>
      </c>
      <c r="AE60" s="324">
        <f t="shared" ca="1" si="5"/>
        <v>11.846096990395647</v>
      </c>
      <c r="AG60" s="306">
        <f t="shared" ca="1" si="27"/>
        <v>78.137731301944854</v>
      </c>
      <c r="AH60" s="304">
        <f t="shared" ca="1" si="28"/>
        <v>87.780209016585928</v>
      </c>
    </row>
    <row r="61" spans="1:34" x14ac:dyDescent="0.2">
      <c r="A61" s="347">
        <f t="shared" ca="1" si="6"/>
        <v>0.01</v>
      </c>
      <c r="B61" s="304">
        <f t="shared" ca="1" si="7"/>
        <v>0.57000000000000028</v>
      </c>
      <c r="D61" s="306">
        <f t="shared" ca="1" si="8"/>
        <v>16.165357684606484</v>
      </c>
      <c r="E61" s="307">
        <f t="shared" ca="1" si="9"/>
        <v>76.343281504285343</v>
      </c>
      <c r="F61" s="304">
        <f t="shared" ca="1" si="10"/>
        <v>78.035987979353621</v>
      </c>
      <c r="G61" s="306">
        <f t="shared" ca="1" si="11"/>
        <v>8.3231484307552517</v>
      </c>
      <c r="H61" s="307">
        <f t="shared" ca="1" si="12"/>
        <v>44.260123538699467</v>
      </c>
      <c r="I61" s="304">
        <f t="shared" ca="1" si="13"/>
        <v>45.035911620187306</v>
      </c>
      <c r="J61" s="306">
        <f t="shared" ca="1" si="14"/>
        <v>2.2213159898047441</v>
      </c>
      <c r="K61" s="307">
        <f t="shared" ca="1" si="15"/>
        <v>12.284881061707427</v>
      </c>
      <c r="L61" s="304">
        <f t="shared" ca="1" si="0"/>
        <v>12.484091774208489</v>
      </c>
      <c r="M61" s="306">
        <f t="shared" ca="1" si="16"/>
        <v>1.3849164063672439</v>
      </c>
      <c r="N61" s="304">
        <f t="shared" ca="1" si="17"/>
        <v>79.349865063267927</v>
      </c>
      <c r="P61" s="310">
        <f t="shared" ca="1" si="18"/>
        <v>3</v>
      </c>
      <c r="Q61" s="304">
        <f t="shared" ca="1" si="19"/>
        <v>790.32999999999993</v>
      </c>
      <c r="R61" s="306">
        <f t="shared" ca="1" si="20"/>
        <v>0.39662980416543181</v>
      </c>
      <c r="S61" s="307">
        <f t="shared" ca="1" si="21"/>
        <v>8.9279650015789187</v>
      </c>
      <c r="T61" s="304">
        <f t="shared" ca="1" si="1"/>
        <v>87.583336665489199</v>
      </c>
      <c r="U61" s="311">
        <f t="shared" ca="1" si="2"/>
        <v>0</v>
      </c>
      <c r="V61" s="306">
        <f t="shared" ca="1" si="3"/>
        <v>1.2234960258771019</v>
      </c>
      <c r="W61" s="304">
        <f t="shared" ca="1" si="4"/>
        <v>8.0082697607879254</v>
      </c>
      <c r="Y61" s="314" t="str">
        <f t="shared" ca="1" si="22"/>
        <v/>
      </c>
      <c r="Z61" s="315" t="str">
        <f t="shared" ca="1" si="23"/>
        <v/>
      </c>
      <c r="AA61" s="316" t="str">
        <f t="shared" ca="1" si="24"/>
        <v/>
      </c>
      <c r="AC61" s="310" t="e">
        <f t="shared" ca="1" si="25"/>
        <v>#N/A</v>
      </c>
      <c r="AD61" s="323" t="e">
        <f t="shared" ca="1" si="26"/>
        <v>#N/A</v>
      </c>
      <c r="AE61" s="324">
        <f t="shared" ca="1" si="5"/>
        <v>12.284881061707427</v>
      </c>
      <c r="AG61" s="306">
        <f t="shared" ca="1" si="27"/>
        <v>78.015014460052626</v>
      </c>
      <c r="AH61" s="304">
        <f t="shared" ca="1" si="28"/>
        <v>87.656755033641886</v>
      </c>
    </row>
    <row r="62" spans="1:34" x14ac:dyDescent="0.2">
      <c r="A62" s="347">
        <f t="shared" ca="1" si="6"/>
        <v>0.01</v>
      </c>
      <c r="B62" s="304">
        <f t="shared" ca="1" si="7"/>
        <v>0.58000000000000029</v>
      </c>
      <c r="D62" s="306">
        <f t="shared" ca="1" si="8"/>
        <v>16.177027886271102</v>
      </c>
      <c r="E62" s="307">
        <f t="shared" ca="1" si="9"/>
        <v>76.214808843926249</v>
      </c>
      <c r="F62" s="304">
        <f t="shared" ca="1" si="10"/>
        <v>77.912728859599127</v>
      </c>
      <c r="G62" s="306">
        <f t="shared" ca="1" si="11"/>
        <v>8.484918709617963</v>
      </c>
      <c r="H62" s="307">
        <f t="shared" ca="1" si="12"/>
        <v>45.022271627138728</v>
      </c>
      <c r="I62" s="304">
        <f t="shared" ca="1" si="13"/>
        <v>45.814831528411034</v>
      </c>
      <c r="J62" s="306">
        <f t="shared" ca="1" si="14"/>
        <v>2.3053563255066103</v>
      </c>
      <c r="K62" s="307">
        <f t="shared" ca="1" si="15"/>
        <v>12.731293037536618</v>
      </c>
      <c r="L62" s="304">
        <f t="shared" ca="1" si="0"/>
        <v>12.938334135242515</v>
      </c>
      <c r="M62" s="306">
        <f t="shared" ca="1" si="16"/>
        <v>1.3845206830816073</v>
      </c>
      <c r="N62" s="304">
        <f t="shared" ca="1" si="17"/>
        <v>79.3271917891459</v>
      </c>
      <c r="P62" s="310">
        <f t="shared" ca="1" si="18"/>
        <v>3</v>
      </c>
      <c r="Q62" s="304">
        <f t="shared" ca="1" si="19"/>
        <v>789.15</v>
      </c>
      <c r="R62" s="306">
        <f t="shared" ca="1" si="20"/>
        <v>0.39603761714366215</v>
      </c>
      <c r="S62" s="307">
        <f t="shared" ca="1" si="21"/>
        <v>8.9240046254074823</v>
      </c>
      <c r="T62" s="304">
        <f t="shared" ca="1" si="1"/>
        <v>87.544485375247405</v>
      </c>
      <c r="U62" s="311">
        <f t="shared" ca="1" si="2"/>
        <v>0</v>
      </c>
      <c r="V62" s="306">
        <f t="shared" ca="1" si="3"/>
        <v>1.223441408747</v>
      </c>
      <c r="W62" s="304">
        <f t="shared" ca="1" si="4"/>
        <v>8.2873098744666169</v>
      </c>
      <c r="Y62" s="314" t="str">
        <f t="shared" ca="1" si="22"/>
        <v/>
      </c>
      <c r="Z62" s="315" t="str">
        <f t="shared" ca="1" si="23"/>
        <v/>
      </c>
      <c r="AA62" s="316" t="str">
        <f t="shared" ca="1" si="24"/>
        <v/>
      </c>
      <c r="AC62" s="310" t="e">
        <f t="shared" ca="1" si="25"/>
        <v>#N/A</v>
      </c>
      <c r="AD62" s="323" t="e">
        <f t="shared" ca="1" si="26"/>
        <v>#N/A</v>
      </c>
      <c r="AE62" s="324">
        <f t="shared" ca="1" si="5"/>
        <v>12.731293037536618</v>
      </c>
      <c r="AG62" s="306">
        <f t="shared" ca="1" si="27"/>
        <v>77.891632099304928</v>
      </c>
      <c r="AH62" s="304">
        <f t="shared" ca="1" si="28"/>
        <v>87.532645155206211</v>
      </c>
    </row>
    <row r="63" spans="1:34" x14ac:dyDescent="0.2">
      <c r="A63" s="347">
        <f t="shared" ca="1" si="6"/>
        <v>0.01</v>
      </c>
      <c r="B63" s="304">
        <f t="shared" ca="1" si="7"/>
        <v>0.5900000000000003</v>
      </c>
      <c r="D63" s="306">
        <f t="shared" ca="1" si="8"/>
        <v>16.187962414646055</v>
      </c>
      <c r="E63" s="307">
        <f t="shared" ca="1" si="9"/>
        <v>76.085795335783814</v>
      </c>
      <c r="F63" s="304">
        <f t="shared" ca="1" si="10"/>
        <v>77.788806257820767</v>
      </c>
      <c r="G63" s="306">
        <f t="shared" ca="1" si="11"/>
        <v>8.6467983337644228</v>
      </c>
      <c r="H63" s="307">
        <f t="shared" ca="1" si="12"/>
        <v>45.783129580496563</v>
      </c>
      <c r="I63" s="304">
        <f t="shared" ca="1" si="13"/>
        <v>46.59251093909117</v>
      </c>
      <c r="J63" s="306">
        <f t="shared" ca="1" si="14"/>
        <v>2.3910149107235221</v>
      </c>
      <c r="K63" s="307">
        <f t="shared" ca="1" si="15"/>
        <v>13.185320043574794</v>
      </c>
      <c r="L63" s="304">
        <f t="shared" ca="1" si="0"/>
        <v>13.400358836792298</v>
      </c>
      <c r="M63" s="306">
        <f t="shared" ca="1" si="16"/>
        <v>1.3841307460381329</v>
      </c>
      <c r="N63" s="304">
        <f t="shared" ca="1" si="17"/>
        <v>79.304850042279014</v>
      </c>
      <c r="P63" s="310">
        <f t="shared" ca="1" si="18"/>
        <v>3</v>
      </c>
      <c r="Q63" s="304">
        <f t="shared" ca="1" si="19"/>
        <v>787.96999999999991</v>
      </c>
      <c r="R63" s="306">
        <f t="shared" ca="1" si="20"/>
        <v>0.39544543012189248</v>
      </c>
      <c r="S63" s="307">
        <f t="shared" ca="1" si="21"/>
        <v>8.9200501711062632</v>
      </c>
      <c r="T63" s="304">
        <f t="shared" ca="1" si="1"/>
        <v>87.505692178552451</v>
      </c>
      <c r="U63" s="311">
        <f t="shared" ca="1" si="2"/>
        <v>0</v>
      </c>
      <c r="V63" s="306">
        <f t="shared" ca="1" si="3"/>
        <v>1.2233858624406777</v>
      </c>
      <c r="W63" s="304">
        <f t="shared" ca="1" si="4"/>
        <v>8.5706528343033561</v>
      </c>
      <c r="Y63" s="314" t="str">
        <f t="shared" ca="1" si="22"/>
        <v/>
      </c>
      <c r="Z63" s="315" t="str">
        <f t="shared" ca="1" si="23"/>
        <v/>
      </c>
      <c r="AA63" s="316" t="str">
        <f t="shared" ca="1" si="24"/>
        <v/>
      </c>
      <c r="AC63" s="310" t="e">
        <f t="shared" ca="1" si="25"/>
        <v>#N/A</v>
      </c>
      <c r="AD63" s="323" t="e">
        <f t="shared" ca="1" si="26"/>
        <v>#N/A</v>
      </c>
      <c r="AE63" s="324">
        <f t="shared" ca="1" si="5"/>
        <v>13.185320043574794</v>
      </c>
      <c r="AG63" s="306">
        <f t="shared" ca="1" si="27"/>
        <v>77.767586846362377</v>
      </c>
      <c r="AH63" s="304">
        <f t="shared" ca="1" si="28"/>
        <v>87.407881701279393</v>
      </c>
    </row>
    <row r="64" spans="1:34" x14ac:dyDescent="0.2">
      <c r="A64" s="347">
        <f t="shared" ca="1" si="6"/>
        <v>0.01</v>
      </c>
      <c r="B64" s="304">
        <f t="shared" ca="1" si="7"/>
        <v>0.60000000000000031</v>
      </c>
      <c r="D64" s="306">
        <f t="shared" ca="1" si="8"/>
        <v>16.198180246710294</v>
      </c>
      <c r="E64" s="307">
        <f t="shared" ca="1" si="9"/>
        <v>75.956240471635539</v>
      </c>
      <c r="F64" s="304">
        <f t="shared" ca="1" si="10"/>
        <v>77.664222843532272</v>
      </c>
      <c r="G64" s="306">
        <f t="shared" ca="1" si="11"/>
        <v>8.8087801362315261</v>
      </c>
      <c r="H64" s="307">
        <f t="shared" ca="1" si="12"/>
        <v>46.542691985212919</v>
      </c>
      <c r="I64" s="304">
        <f t="shared" ca="1" si="13"/>
        <v>47.368943251025456</v>
      </c>
      <c r="J64" s="306">
        <f t="shared" ca="1" si="14"/>
        <v>2.4782928030735021</v>
      </c>
      <c r="K64" s="307">
        <f t="shared" ca="1" si="15"/>
        <v>13.646949151403343</v>
      </c>
      <c r="L64" s="304">
        <f t="shared" ca="1" si="0"/>
        <v>13.870153436741582</v>
      </c>
      <c r="M64" s="306">
        <f t="shared" ca="1" si="16"/>
        <v>1.3837464069669931</v>
      </c>
      <c r="N64" s="304">
        <f t="shared" ca="1" si="17"/>
        <v>79.282829035600713</v>
      </c>
      <c r="P64" s="310">
        <f t="shared" ca="1" si="18"/>
        <v>3</v>
      </c>
      <c r="Q64" s="304">
        <f t="shared" ca="1" si="19"/>
        <v>786.79</v>
      </c>
      <c r="R64" s="306">
        <f t="shared" ca="1" si="20"/>
        <v>0.39485324310012287</v>
      </c>
      <c r="S64" s="307">
        <f t="shared" ca="1" si="21"/>
        <v>8.9161016386752614</v>
      </c>
      <c r="T64" s="304">
        <f t="shared" ca="1" si="1"/>
        <v>87.466957075404324</v>
      </c>
      <c r="U64" s="311">
        <f t="shared" ca="1" si="2"/>
        <v>0</v>
      </c>
      <c r="V64" s="306">
        <f t="shared" ca="1" si="3"/>
        <v>1.2233293886663492</v>
      </c>
      <c r="W64" s="304">
        <f t="shared" ca="1" si="4"/>
        <v>8.8582720956755683</v>
      </c>
      <c r="Y64" s="314" t="str">
        <f t="shared" ca="1" si="22"/>
        <v/>
      </c>
      <c r="Z64" s="315" t="str">
        <f t="shared" ca="1" si="23"/>
        <v/>
      </c>
      <c r="AA64" s="316" t="str">
        <f t="shared" ca="1" si="24"/>
        <v/>
      </c>
      <c r="AC64" s="310" t="e">
        <f t="shared" ca="1" si="25"/>
        <v>#N/A</v>
      </c>
      <c r="AD64" s="323" t="e">
        <f t="shared" ca="1" si="26"/>
        <v>#N/A</v>
      </c>
      <c r="AE64" s="324">
        <f t="shared" ca="1" si="5"/>
        <v>13.646949151403343</v>
      </c>
      <c r="AG64" s="306">
        <f t="shared" ca="1" si="27"/>
        <v>77.642881334655996</v>
      </c>
      <c r="AH64" s="304">
        <f t="shared" ca="1" si="28"/>
        <v>87.282467013388938</v>
      </c>
    </row>
    <row r="65" spans="1:34" x14ac:dyDescent="0.2">
      <c r="A65" s="347">
        <f t="shared" ca="1" si="6"/>
        <v>0.01</v>
      </c>
      <c r="B65" s="304">
        <f t="shared" ca="1" si="7"/>
        <v>0.61000000000000032</v>
      </c>
      <c r="D65" s="306">
        <f t="shared" ca="1" si="8"/>
        <v>16.20769945037949</v>
      </c>
      <c r="E65" s="307">
        <f t="shared" ca="1" si="9"/>
        <v>75.826143897517568</v>
      </c>
      <c r="F65" s="304">
        <f t="shared" ca="1" si="10"/>
        <v>77.538981292256295</v>
      </c>
      <c r="G65" s="306">
        <f t="shared" ca="1" si="11"/>
        <v>8.9708571307353218</v>
      </c>
      <c r="H65" s="307">
        <f t="shared" ca="1" si="12"/>
        <v>47.300953424188094</v>
      </c>
      <c r="I65" s="304">
        <f t="shared" ca="1" si="13"/>
        <v>48.14412188935713</v>
      </c>
      <c r="J65" s="306">
        <f t="shared" ca="1" si="14"/>
        <v>2.5671909894083362</v>
      </c>
      <c r="K65" s="307">
        <f t="shared" ca="1" si="15"/>
        <v>14.116167378450347</v>
      </c>
      <c r="L65" s="304">
        <f t="shared" ca="1" si="0"/>
        <v>14.347705427437695</v>
      </c>
      <c r="M65" s="306">
        <f t="shared" ca="1" si="16"/>
        <v>1.3833674867110843</v>
      </c>
      <c r="N65" s="304">
        <f t="shared" ca="1" si="17"/>
        <v>79.261118504165125</v>
      </c>
      <c r="P65" s="310">
        <f t="shared" ca="1" si="18"/>
        <v>3</v>
      </c>
      <c r="Q65" s="304">
        <f t="shared" ca="1" si="19"/>
        <v>785.61</v>
      </c>
      <c r="R65" s="306">
        <f t="shared" ca="1" si="20"/>
        <v>0.39426105607835321</v>
      </c>
      <c r="S65" s="307">
        <f t="shared" ca="1" si="21"/>
        <v>8.9121590281144787</v>
      </c>
      <c r="T65" s="304">
        <f t="shared" ca="1" si="1"/>
        <v>87.428280065803037</v>
      </c>
      <c r="U65" s="311">
        <f t="shared" ca="1" si="2"/>
        <v>0</v>
      </c>
      <c r="V65" s="306">
        <f t="shared" ca="1" si="3"/>
        <v>1.2232719891406658</v>
      </c>
      <c r="W65" s="304">
        <f t="shared" ca="1" si="4"/>
        <v>9.1501409855129516</v>
      </c>
      <c r="Y65" s="314" t="str">
        <f t="shared" ca="1" si="22"/>
        <v/>
      </c>
      <c r="Z65" s="315" t="str">
        <f t="shared" ca="1" si="23"/>
        <v/>
      </c>
      <c r="AA65" s="316" t="str">
        <f t="shared" ca="1" si="24"/>
        <v/>
      </c>
      <c r="AC65" s="310" t="e">
        <f t="shared" ca="1" si="25"/>
        <v>#N/A</v>
      </c>
      <c r="AD65" s="323" t="e">
        <f t="shared" ca="1" si="26"/>
        <v>#N/A</v>
      </c>
      <c r="AE65" s="324">
        <f t="shared" ca="1" si="5"/>
        <v>14.116167378450347</v>
      </c>
      <c r="AG65" s="306">
        <f t="shared" ca="1" si="27"/>
        <v>77.517518205171598</v>
      </c>
      <c r="AH65" s="304">
        <f t="shared" ca="1" si="28"/>
        <v>87.156403454423057</v>
      </c>
    </row>
    <row r="66" spans="1:34" x14ac:dyDescent="0.2">
      <c r="A66" s="347">
        <f t="shared" ca="1" si="6"/>
        <v>0.01</v>
      </c>
      <c r="B66" s="304">
        <f t="shared" ca="1" si="7"/>
        <v>0.62000000000000033</v>
      </c>
      <c r="D66" s="306">
        <f t="shared" ca="1" si="8"/>
        <v>16.21653724401218</v>
      </c>
      <c r="E66" s="307">
        <f t="shared" ca="1" si="9"/>
        <v>75.695505405118155</v>
      </c>
      <c r="F66" s="304">
        <f t="shared" ca="1" si="10"/>
        <v>77.413084286331767</v>
      </c>
      <c r="G66" s="306">
        <f t="shared" ca="1" si="11"/>
        <v>9.1330225031754431</v>
      </c>
      <c r="H66" s="307">
        <f t="shared" ca="1" si="12"/>
        <v>48.057908478239277</v>
      </c>
      <c r="I66" s="304">
        <f t="shared" ca="1" si="13"/>
        <v>48.918040305661584</v>
      </c>
      <c r="J66" s="306">
        <f t="shared" ca="1" si="14"/>
        <v>2.65771038757789</v>
      </c>
      <c r="K66" s="307">
        <f t="shared" ca="1" si="15"/>
        <v>14.592961687962484</v>
      </c>
      <c r="L66" s="304">
        <f t="shared" ca="1" si="0"/>
        <v>14.833002235912334</v>
      </c>
      <c r="M66" s="306">
        <f t="shared" ca="1" si="16"/>
        <v>1.3829938146416481</v>
      </c>
      <c r="N66" s="304">
        <f t="shared" ca="1" si="17"/>
        <v>79.239708671664516</v>
      </c>
      <c r="P66" s="310">
        <f t="shared" ca="1" si="18"/>
        <v>3</v>
      </c>
      <c r="Q66" s="304">
        <f t="shared" ca="1" si="19"/>
        <v>784.43</v>
      </c>
      <c r="R66" s="306">
        <f t="shared" ca="1" si="20"/>
        <v>0.39366886905658355</v>
      </c>
      <c r="S66" s="307">
        <f t="shared" ca="1" si="21"/>
        <v>8.9082223394239133</v>
      </c>
      <c r="T66" s="304">
        <f t="shared" ca="1" si="1"/>
        <v>87.389661149748591</v>
      </c>
      <c r="U66" s="311">
        <f t="shared" ca="1" si="2"/>
        <v>0</v>
      </c>
      <c r="V66" s="306">
        <f t="shared" ca="1" si="3"/>
        <v>1.223213665588706</v>
      </c>
      <c r="W66" s="304">
        <f t="shared" ca="1" si="4"/>
        <v>9.4462327040768432</v>
      </c>
      <c r="Y66" s="314" t="str">
        <f t="shared" ca="1" si="22"/>
        <v/>
      </c>
      <c r="Z66" s="315" t="str">
        <f t="shared" ca="1" si="23"/>
        <v/>
      </c>
      <c r="AA66" s="316" t="str">
        <f t="shared" ca="1" si="24"/>
        <v/>
      </c>
      <c r="AC66" s="310" t="e">
        <f t="shared" ca="1" si="25"/>
        <v>#N/A</v>
      </c>
      <c r="AD66" s="323" t="e">
        <f t="shared" ca="1" si="26"/>
        <v>#N/A</v>
      </c>
      <c r="AE66" s="324">
        <f t="shared" ca="1" si="5"/>
        <v>14.592961687962484</v>
      </c>
      <c r="AG66" s="306">
        <f t="shared" ca="1" si="27"/>
        <v>77.391500107156816</v>
      </c>
      <c r="AH66" s="304">
        <f t="shared" ca="1" si="28"/>
        <v>87.029693408463316</v>
      </c>
    </row>
    <row r="67" spans="1:34" x14ac:dyDescent="0.2">
      <c r="A67" s="347">
        <f t="shared" ca="1" si="6"/>
        <v>0.01</v>
      </c>
      <c r="B67" s="304">
        <f t="shared" ca="1" si="7"/>
        <v>0.63000000000000034</v>
      </c>
      <c r="D67" s="306">
        <f t="shared" ca="1" si="8"/>
        <v>16.224710051121857</v>
      </c>
      <c r="E67" s="307">
        <f t="shared" ca="1" si="9"/>
        <v>75.564324923833439</v>
      </c>
      <c r="F67" s="304">
        <f t="shared" ca="1" si="10"/>
        <v>77.286534515642828</v>
      </c>
      <c r="G67" s="306">
        <f t="shared" ca="1" si="11"/>
        <v>9.2952696036866609</v>
      </c>
      <c r="H67" s="307">
        <f t="shared" ca="1" si="12"/>
        <v>48.813551727477609</v>
      </c>
      <c r="I67" s="304">
        <f t="shared" ca="1" si="13"/>
        <v>49.690691978039041</v>
      </c>
      <c r="J67" s="306">
        <f t="shared" ca="1" si="14"/>
        <v>2.7498518481122005</v>
      </c>
      <c r="K67" s="307">
        <f t="shared" ca="1" si="15"/>
        <v>15.077318988991069</v>
      </c>
      <c r="L67" s="304">
        <f t="shared" ca="1" si="0"/>
        <v>15.326031224108762</v>
      </c>
      <c r="M67" s="306">
        <f t="shared" ca="1" si="16"/>
        <v>1.382625228120242</v>
      </c>
      <c r="N67" s="304">
        <f t="shared" ca="1" si="17"/>
        <v>79.218590219602532</v>
      </c>
      <c r="P67" s="310">
        <f t="shared" ca="1" si="18"/>
        <v>3</v>
      </c>
      <c r="Q67" s="304">
        <f t="shared" ca="1" si="19"/>
        <v>783.25</v>
      </c>
      <c r="R67" s="306">
        <f t="shared" ca="1" si="20"/>
        <v>0.39307668203481394</v>
      </c>
      <c r="S67" s="307">
        <f t="shared" ca="1" si="21"/>
        <v>8.9042915726035652</v>
      </c>
      <c r="T67" s="304">
        <f t="shared" ca="1" si="1"/>
        <v>87.351100327240985</v>
      </c>
      <c r="U67" s="311">
        <f t="shared" ca="1" si="2"/>
        <v>0</v>
      </c>
      <c r="V67" s="306">
        <f t="shared" ca="1" si="3"/>
        <v>1.2231544197439608</v>
      </c>
      <c r="W67" s="304">
        <f t="shared" ca="1" si="4"/>
        <v>9.746520326745161</v>
      </c>
      <c r="Y67" s="314" t="str">
        <f t="shared" ca="1" si="22"/>
        <v/>
      </c>
      <c r="Z67" s="315" t="str">
        <f t="shared" ca="1" si="23"/>
        <v/>
      </c>
      <c r="AA67" s="316" t="str">
        <f t="shared" ca="1" si="24"/>
        <v/>
      </c>
      <c r="AC67" s="310" t="e">
        <f t="shared" ca="1" si="25"/>
        <v>#N/A</v>
      </c>
      <c r="AD67" s="323" t="e">
        <f t="shared" ca="1" si="26"/>
        <v>#N/A</v>
      </c>
      <c r="AE67" s="324">
        <f t="shared" ca="1" si="5"/>
        <v>15.077318988991069</v>
      </c>
      <c r="AG67" s="306">
        <f t="shared" ca="1" si="27"/>
        <v>77.264829698757865</v>
      </c>
      <c r="AH67" s="304">
        <f t="shared" ca="1" si="28"/>
        <v>86.90233928061582</v>
      </c>
    </row>
    <row r="68" spans="1:34" x14ac:dyDescent="0.2">
      <c r="A68" s="347">
        <f t="shared" ca="1" si="6"/>
        <v>0.01</v>
      </c>
      <c r="B68" s="304">
        <f t="shared" ca="1" si="7"/>
        <v>0.64000000000000035</v>
      </c>
      <c r="D68" s="306">
        <f t="shared" ca="1" si="8"/>
        <v>16.232233550752881</v>
      </c>
      <c r="E68" s="307">
        <f t="shared" ca="1" si="9"/>
        <v>75.432602513423902</v>
      </c>
      <c r="F68" s="304">
        <f t="shared" ca="1" si="10"/>
        <v>77.159334678277219</v>
      </c>
      <c r="G68" s="306">
        <f t="shared" ca="1" si="11"/>
        <v>9.4575919391941898</v>
      </c>
      <c r="H68" s="307">
        <f t="shared" ca="1" si="12"/>
        <v>49.567877752611849</v>
      </c>
      <c r="I68" s="304">
        <f t="shared" ca="1" si="13"/>
        <v>50.46207041121265</v>
      </c>
      <c r="J68" s="306">
        <f t="shared" ca="1" si="14"/>
        <v>2.8436161558266049</v>
      </c>
      <c r="K68" s="307">
        <f t="shared" ca="1" si="15"/>
        <v>15.569226136391515</v>
      </c>
      <c r="L68" s="304">
        <f t="shared" ref="L68:L131" ca="1" si="29">SQRT(pos_x^2+pos_z^2)</f>
        <v>15.826779689114737</v>
      </c>
      <c r="M68" s="306">
        <f t="shared" ca="1" si="16"/>
        <v>1.3822615720027054</v>
      </c>
      <c r="N68" s="304">
        <f t="shared" ca="1" si="17"/>
        <v>79.197754258873573</v>
      </c>
      <c r="P68" s="310">
        <f t="shared" ca="1" si="18"/>
        <v>3</v>
      </c>
      <c r="Q68" s="304">
        <f t="shared" ca="1" si="19"/>
        <v>782.06999999999994</v>
      </c>
      <c r="R68" s="306">
        <f t="shared" ca="1" si="20"/>
        <v>0.39248449501304422</v>
      </c>
      <c r="S68" s="307">
        <f t="shared" ca="1" si="21"/>
        <v>8.9003667276534344</v>
      </c>
      <c r="T68" s="304">
        <f t="shared" ref="T68:T131" ca="1" si="30">m*g</f>
        <v>87.312597598280192</v>
      </c>
      <c r="U68" s="311">
        <f t="shared" ref="U68:U131" ca="1" si="31">IF(pos_xz&lt;L_rampe,Poids*COS(Beta),0)</f>
        <v>0</v>
      </c>
      <c r="V68" s="306">
        <f t="shared" ref="V68:V131" ca="1" si="32">Rho_moyen*(20000-Alt_rampe-pos_z)/(20000+Alt_rampe+pos_z)</f>
        <v>1.2230942533483211</v>
      </c>
      <c r="W68" s="304">
        <f t="shared" ref="W68:W131" ca="1" si="33">1/2*Rho*Sref*Cx*vit_xz^2</f>
        <v>10.050976805802865</v>
      </c>
      <c r="Y68" s="314" t="str">
        <f t="shared" ca="1" si="22"/>
        <v/>
      </c>
      <c r="Z68" s="315" t="str">
        <f t="shared" ca="1" si="23"/>
        <v/>
      </c>
      <c r="AA68" s="316" t="str">
        <f t="shared" ca="1" si="24"/>
        <v/>
      </c>
      <c r="AC68" s="310" t="e">
        <f t="shared" ca="1" si="25"/>
        <v>#N/A</v>
      </c>
      <c r="AD68" s="323" t="e">
        <f t="shared" ca="1" si="26"/>
        <v>#N/A</v>
      </c>
      <c r="AE68" s="324">
        <f t="shared" ref="AE68:AE131" ca="1" si="34">IF(t&lt;T_para, pos_z, NA())</f>
        <v>15.569226136391515</v>
      </c>
      <c r="AG68" s="306">
        <f t="shared" ca="1" si="27"/>
        <v>77.137509647592438</v>
      </c>
      <c r="AH68" s="304">
        <f t="shared" ca="1" si="28"/>
        <v>86.774343496841098</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16.239122723927387</v>
      </c>
      <c r="E69" s="307">
        <f t="shared" ref="E69:E132" ca="1" si="38">IF(AND(L68&lt;L_rampe,Poussee&lt;Poids*SIN(M68)),0,(-W68+Poussee)/m*SIN(M68)+U68/m*COS(M68)-Poids/m)</f>
        <v>75.30033835721575</v>
      </c>
      <c r="F69" s="304">
        <f t="shared" ref="F69:F132" ca="1" si="39">SQRT(acc_x^2+acc_z^2)</f>
        <v>77.031487481120038</v>
      </c>
      <c r="G69" s="306">
        <f t="shared" ref="G69:G132" ca="1" si="40">G68+acc_x*pas</f>
        <v>9.6199831664334639</v>
      </c>
      <c r="H69" s="307">
        <f t="shared" ref="H69:H132" ca="1" si="41">H68+acc_z*pas</f>
        <v>50.320881136184006</v>
      </c>
      <c r="I69" s="304">
        <f t="shared" ref="I69:I132" ca="1" si="42">SQRT(vit_x^2+vit_z^2)</f>
        <v>51.232169136631548</v>
      </c>
      <c r="J69" s="306">
        <f t="shared" ref="J69:J132" ca="1" si="43">J68+0.5*(vit_x+G68)*pas*(K68&gt;=0)</f>
        <v>2.939004031354743</v>
      </c>
      <c r="K69" s="307">
        <f t="shared" ref="K69:K132" ca="1" si="44">K68+0.5*(vit_z+H68)*pas</f>
        <v>16.068669930835494</v>
      </c>
      <c r="L69" s="304">
        <f t="shared" ca="1" si="29"/>
        <v>16.335234863400533</v>
      </c>
      <c r="M69" s="306">
        <f t="shared" ref="M69:M132" ca="1" si="45">IF(AND(L68&gt;L_rampe,G69&gt;0),ATAN2(G69,H69),$M$4)</f>
        <v>1.3819026981812321</v>
      </c>
      <c r="N69" s="304">
        <f t="shared" ref="N69:N132" ca="1" si="46">DEGREES(Beta)</f>
        <v>79.17719230352543</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8.8964478045735209</v>
      </c>
      <c r="T69" s="304">
        <f t="shared" ca="1" si="30"/>
        <v>87.274152962866239</v>
      </c>
      <c r="U69" s="311">
        <f t="shared" ca="1" si="31"/>
        <v>0</v>
      </c>
      <c r="V69" s="306">
        <f t="shared" ca="1" si="32"/>
        <v>1.2230331681520614</v>
      </c>
      <c r="W69" s="304">
        <f t="shared" ca="1" si="33"/>
        <v>10.35957497223786</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16.068669930835494</v>
      </c>
      <c r="AG69" s="306">
        <f t="shared" ref="AG69:AG132" ca="1" si="56">IF(AND(L68&lt;L_rampe,Poussee&lt;Poids*SIN(M68)),0,(-W68+Poussee)/m-Poids*SIN(M68)/m)</f>
        <v>77.009542631265063</v>
      </c>
      <c r="AH69" s="304">
        <f t="shared" ref="AH69:AH132" ca="1" si="57">IF(AND(L68&lt;L_rampe,Poussee&lt;Poids*SIN(M68)), g*SIN(M68), (-W68+Poussee)/m)</f>
        <v>86.645708503782956</v>
      </c>
    </row>
    <row r="70" spans="1:34" x14ac:dyDescent="0.2">
      <c r="A70" s="347">
        <f t="shared" ca="1" si="35"/>
        <v>0.01</v>
      </c>
      <c r="B70" s="304">
        <f t="shared" ca="1" si="36"/>
        <v>0.66000000000000036</v>
      </c>
      <c r="D70" s="306">
        <f t="shared" ca="1" si="37"/>
        <v>16.245391896526211</v>
      </c>
      <c r="E70" s="307">
        <f t="shared" ca="1" si="38"/>
        <v>75.167532755797737</v>
      </c>
      <c r="F70" s="304">
        <f t="shared" ca="1" si="39"/>
        <v>76.90299564038871</v>
      </c>
      <c r="G70" s="306">
        <f t="shared" ca="1" si="40"/>
        <v>9.7824370853987261</v>
      </c>
      <c r="H70" s="307">
        <f t="shared" ca="1" si="41"/>
        <v>51.072556463741982</v>
      </c>
      <c r="I70" s="304">
        <f t="shared" ca="1" si="42"/>
        <v>52.000981712578252</v>
      </c>
      <c r="J70" s="306">
        <f t="shared" ca="1" si="43"/>
        <v>3.0360161326139039</v>
      </c>
      <c r="K70" s="307">
        <f t="shared" ca="1" si="44"/>
        <v>16.575637118835125</v>
      </c>
      <c r="L70" s="304">
        <f t="shared" ca="1" si="29"/>
        <v>16.851383915061596</v>
      </c>
      <c r="M70" s="306">
        <f t="shared" ca="1" si="45"/>
        <v>1.3815484651610781</v>
      </c>
      <c r="N70" s="304">
        <f t="shared" ca="1" si="46"/>
        <v>79.15689624650642</v>
      </c>
      <c r="P70" s="310">
        <f t="shared" ca="1" si="47"/>
        <v>3</v>
      </c>
      <c r="Q70" s="304">
        <f t="shared" ca="1" si="48"/>
        <v>779.70999999999992</v>
      </c>
      <c r="R70" s="306">
        <f t="shared" ca="1" si="49"/>
        <v>0.39130012096950489</v>
      </c>
      <c r="S70" s="307">
        <f t="shared" ca="1" si="50"/>
        <v>8.8925348033638265</v>
      </c>
      <c r="T70" s="304">
        <f t="shared" ca="1" si="30"/>
        <v>87.235766420999141</v>
      </c>
      <c r="U70" s="311">
        <f t="shared" ca="1" si="31"/>
        <v>0</v>
      </c>
      <c r="V70" s="306">
        <f t="shared" ca="1" si="32"/>
        <v>1.2229711659138218</v>
      </c>
      <c r="W70" s="304">
        <f t="shared" ca="1" si="33"/>
        <v>10.672287537542164</v>
      </c>
      <c r="Y70" s="314" t="str">
        <f t="shared" ca="1" si="51"/>
        <v/>
      </c>
      <c r="Z70" s="315" t="str">
        <f t="shared" ca="1" si="52"/>
        <v/>
      </c>
      <c r="AA70" s="316" t="str">
        <f t="shared" ca="1" si="53"/>
        <v/>
      </c>
      <c r="AC70" s="310" t="e">
        <f t="shared" ca="1" si="54"/>
        <v>#N/A</v>
      </c>
      <c r="AD70" s="323" t="e">
        <f t="shared" ca="1" si="55"/>
        <v>#N/A</v>
      </c>
      <c r="AE70" s="324">
        <f t="shared" ca="1" si="34"/>
        <v>16.575637118835125</v>
      </c>
      <c r="AG70" s="306">
        <f t="shared" ca="1" si="56"/>
        <v>76.880931337829011</v>
      </c>
      <c r="AH70" s="304">
        <f t="shared" ca="1" si="57"/>
        <v>86.516436768595582</v>
      </c>
    </row>
    <row r="71" spans="1:34" x14ac:dyDescent="0.2">
      <c r="A71" s="347">
        <f t="shared" ca="1" si="35"/>
        <v>0.01</v>
      </c>
      <c r="B71" s="304">
        <f t="shared" ca="1" si="36"/>
        <v>0.67000000000000037</v>
      </c>
      <c r="D71" s="306">
        <f t="shared" ca="1" si="37"/>
        <v>16.25105477892869</v>
      </c>
      <c r="E71" s="307">
        <f t="shared" ca="1" si="38"/>
        <v>75.034186121169412</v>
      </c>
      <c r="F71" s="304">
        <f t="shared" ca="1" si="39"/>
        <v>76.773861882114758</v>
      </c>
      <c r="G71" s="306">
        <f t="shared" ca="1" si="40"/>
        <v>9.9449476331880131</v>
      </c>
      <c r="H71" s="307">
        <f t="shared" ca="1" si="41"/>
        <v>51.822898324953677</v>
      </c>
      <c r="I71" s="304">
        <f t="shared" ca="1" si="42"/>
        <v>52.768501724279972</v>
      </c>
      <c r="J71" s="306">
        <f t="shared" ca="1" si="43"/>
        <v>3.1346530562068375</v>
      </c>
      <c r="K71" s="307">
        <f t="shared" ca="1" si="44"/>
        <v>17.090114392778602</v>
      </c>
      <c r="L71" s="304">
        <f t="shared" ca="1" si="29"/>
        <v>17.375213948065365</v>
      </c>
      <c r="M71" s="306">
        <f t="shared" ca="1" si="45"/>
        <v>1.3811987376687973</v>
      </c>
      <c r="N71" s="304">
        <f t="shared" ca="1" si="46"/>
        <v>79.136858337219039</v>
      </c>
      <c r="P71" s="310">
        <f t="shared" ca="1" si="47"/>
        <v>3</v>
      </c>
      <c r="Q71" s="304">
        <f t="shared" ca="1" si="48"/>
        <v>778.53</v>
      </c>
      <c r="R71" s="306">
        <f t="shared" ca="1" si="49"/>
        <v>0.39070793394773529</v>
      </c>
      <c r="S71" s="307">
        <f t="shared" ca="1" si="50"/>
        <v>8.8886277240243494</v>
      </c>
      <c r="T71" s="304">
        <f t="shared" ca="1" si="30"/>
        <v>87.19743797267887</v>
      </c>
      <c r="U71" s="311">
        <f t="shared" ca="1" si="31"/>
        <v>0</v>
      </c>
      <c r="V71" s="306">
        <f t="shared" ca="1" si="32"/>
        <v>1.2229082484005902</v>
      </c>
      <c r="W71" s="304">
        <f t="shared" ca="1" si="33"/>
        <v>10.989087095518295</v>
      </c>
      <c r="Y71" s="314" t="str">
        <f t="shared" ca="1" si="51"/>
        <v/>
      </c>
      <c r="Z71" s="315" t="str">
        <f t="shared" ca="1" si="52"/>
        <v/>
      </c>
      <c r="AA71" s="316" t="str">
        <f t="shared" ca="1" si="53"/>
        <v/>
      </c>
      <c r="AC71" s="310" t="e">
        <f t="shared" ca="1" si="54"/>
        <v>#N/A</v>
      </c>
      <c r="AD71" s="323" t="e">
        <f t="shared" ca="1" si="55"/>
        <v>#N/A</v>
      </c>
      <c r="AE71" s="324">
        <f t="shared" ca="1" si="34"/>
        <v>17.090114392778602</v>
      </c>
      <c r="AG71" s="306">
        <f t="shared" ca="1" si="56"/>
        <v>76.751678466200701</v>
      </c>
      <c r="AH71" s="304">
        <f t="shared" ca="1" si="57"/>
        <v>86.386530778770009</v>
      </c>
    </row>
    <row r="72" spans="1:34" x14ac:dyDescent="0.2">
      <c r="A72" s="347">
        <f t="shared" ca="1" si="35"/>
        <v>0.01</v>
      </c>
      <c r="B72" s="304">
        <f t="shared" ca="1" si="36"/>
        <v>0.68000000000000038</v>
      </c>
      <c r="D72" s="306">
        <f t="shared" ca="1" si="37"/>
        <v>16.256124502701404</v>
      </c>
      <c r="E72" s="307">
        <f t="shared" ca="1" si="38"/>
        <v>74.900298971300444</v>
      </c>
      <c r="F72" s="304">
        <f t="shared" ca="1" si="39"/>
        <v>76.644088942576118</v>
      </c>
      <c r="G72" s="306">
        <f t="shared" ca="1" si="40"/>
        <v>10.107508878215027</v>
      </c>
      <c r="H72" s="307">
        <f t="shared" ca="1" si="41"/>
        <v>52.571901314666682</v>
      </c>
      <c r="I72" s="304">
        <f t="shared" ca="1" si="42"/>
        <v>53.534722784023529</v>
      </c>
      <c r="J72" s="306">
        <f t="shared" ca="1" si="43"/>
        <v>3.234915338763853</v>
      </c>
      <c r="K72" s="307">
        <f t="shared" ca="1" si="44"/>
        <v>17.612088390976705</v>
      </c>
      <c r="L72" s="304">
        <f t="shared" ca="1" si="29"/>
        <v>17.906712002501912</v>
      </c>
      <c r="M72" s="306">
        <f t="shared" ca="1" si="45"/>
        <v>1.3808533862892178</v>
      </c>
      <c r="N72" s="304">
        <f t="shared" ca="1" si="46"/>
        <v>79.117071160720116</v>
      </c>
      <c r="P72" s="310">
        <f t="shared" ca="1" si="47"/>
        <v>3</v>
      </c>
      <c r="Q72" s="304">
        <f t="shared" ca="1" si="48"/>
        <v>777.34999999999991</v>
      </c>
      <c r="R72" s="306">
        <f t="shared" ca="1" si="49"/>
        <v>0.39011574692596562</v>
      </c>
      <c r="S72" s="307">
        <f t="shared" ca="1" si="50"/>
        <v>8.8847265665550896</v>
      </c>
      <c r="T72" s="304">
        <f t="shared" ca="1" si="30"/>
        <v>87.159167617905439</v>
      </c>
      <c r="U72" s="311">
        <f t="shared" ca="1" si="31"/>
        <v>0</v>
      </c>
      <c r="V72" s="306">
        <f t="shared" ca="1" si="32"/>
        <v>1.2228444173876807</v>
      </c>
      <c r="W72" s="304">
        <f t="shared" ca="1" si="33"/>
        <v>11.309946124090699</v>
      </c>
      <c r="Y72" s="314" t="str">
        <f t="shared" ca="1" si="51"/>
        <v/>
      </c>
      <c r="Z72" s="315" t="str">
        <f t="shared" ca="1" si="52"/>
        <v/>
      </c>
      <c r="AA72" s="316" t="str">
        <f t="shared" ca="1" si="53"/>
        <v/>
      </c>
      <c r="AC72" s="310" t="e">
        <f t="shared" ca="1" si="54"/>
        <v>#N/A</v>
      </c>
      <c r="AD72" s="323" t="e">
        <f t="shared" ca="1" si="55"/>
        <v>#N/A</v>
      </c>
      <c r="AE72" s="324">
        <f t="shared" ca="1" si="34"/>
        <v>17.612088390976705</v>
      </c>
      <c r="AG72" s="306">
        <f t="shared" ca="1" si="56"/>
        <v>76.621786726529507</v>
      </c>
      <c r="AH72" s="304">
        <f t="shared" ca="1" si="57"/>
        <v>86.255993041958732</v>
      </c>
    </row>
    <row r="73" spans="1:34" x14ac:dyDescent="0.2">
      <c r="A73" s="347">
        <f t="shared" ca="1" si="35"/>
        <v>0.01</v>
      </c>
      <c r="B73" s="304">
        <f t="shared" ca="1" si="36"/>
        <v>0.69000000000000039</v>
      </c>
      <c r="D73" s="306">
        <f t="shared" ca="1" si="37"/>
        <v>16.260613654596728</v>
      </c>
      <c r="E73" s="307">
        <f t="shared" ca="1" si="38"/>
        <v>74.765871925065952</v>
      </c>
      <c r="F73" s="304">
        <f t="shared" ca="1" si="39"/>
        <v>76.51367956868512</v>
      </c>
      <c r="G73" s="306">
        <f t="shared" ca="1" si="40"/>
        <v>10.270115014760995</v>
      </c>
      <c r="H73" s="307">
        <f t="shared" ca="1" si="41"/>
        <v>53.319560033917341</v>
      </c>
      <c r="I73" s="304">
        <f t="shared" ca="1" si="42"/>
        <v>54.299638531273253</v>
      </c>
      <c r="J73" s="306">
        <f t="shared" ca="1" si="43"/>
        <v>3.3368034582287329</v>
      </c>
      <c r="K73" s="307">
        <f t="shared" ca="1" si="44"/>
        <v>18.141545697719625</v>
      </c>
      <c r="L73" s="304">
        <f t="shared" ca="1" si="29"/>
        <v>18.44586505483808</v>
      </c>
      <c r="M73" s="306">
        <f t="shared" ca="1" si="45"/>
        <v>1.3805122871286573</v>
      </c>
      <c r="N73" s="304">
        <f t="shared" ca="1" si="46"/>
        <v>79.097527618424536</v>
      </c>
      <c r="P73" s="310">
        <f t="shared" ca="1" si="47"/>
        <v>3</v>
      </c>
      <c r="Q73" s="304">
        <f t="shared" ca="1" si="48"/>
        <v>776.17</v>
      </c>
      <c r="R73" s="306">
        <f t="shared" ca="1" si="49"/>
        <v>0.38952355990419596</v>
      </c>
      <c r="S73" s="307">
        <f t="shared" ca="1" si="50"/>
        <v>8.8808313309560472</v>
      </c>
      <c r="T73" s="304">
        <f t="shared" ca="1" si="30"/>
        <v>87.12095535667882</v>
      </c>
      <c r="U73" s="311">
        <f t="shared" ca="1" si="31"/>
        <v>0</v>
      </c>
      <c r="V73" s="306">
        <f t="shared" ca="1" si="32"/>
        <v>1.2227796746587116</v>
      </c>
      <c r="W73" s="304">
        <f t="shared" ca="1" si="33"/>
        <v>11.634836987122135</v>
      </c>
      <c r="Y73" s="314" t="str">
        <f t="shared" ca="1" si="51"/>
        <v/>
      </c>
      <c r="Z73" s="315" t="str">
        <f t="shared" ca="1" si="52"/>
        <v/>
      </c>
      <c r="AA73" s="316" t="str">
        <f t="shared" ca="1" si="53"/>
        <v/>
      </c>
      <c r="AC73" s="310" t="e">
        <f t="shared" ca="1" si="54"/>
        <v>#N/A</v>
      </c>
      <c r="AD73" s="323" t="e">
        <f t="shared" ca="1" si="55"/>
        <v>#N/A</v>
      </c>
      <c r="AE73" s="324">
        <f t="shared" ca="1" si="34"/>
        <v>18.141545697719625</v>
      </c>
      <c r="AG73" s="306">
        <f t="shared" ca="1" si="56"/>
        <v>76.491258840527649</v>
      </c>
      <c r="AH73" s="304">
        <f t="shared" ca="1" si="57"/>
        <v>86.12482608579954</v>
      </c>
    </row>
    <row r="74" spans="1:34" x14ac:dyDescent="0.2">
      <c r="A74" s="347">
        <f t="shared" ca="1" si="35"/>
        <v>0.01</v>
      </c>
      <c r="B74" s="304">
        <f t="shared" ca="1" si="36"/>
        <v>0.7000000000000004</v>
      </c>
      <c r="D74" s="306">
        <f t="shared" ca="1" si="37"/>
        <v>16.264534308094863</v>
      </c>
      <c r="E74" s="307">
        <f t="shared" ca="1" si="38"/>
        <v>74.630905697525336</v>
      </c>
      <c r="F74" s="304">
        <f t="shared" ca="1" si="39"/>
        <v>76.382636518335204</v>
      </c>
      <c r="G74" s="306">
        <f t="shared" ca="1" si="40"/>
        <v>10.432760357841943</v>
      </c>
      <c r="H74" s="307">
        <f t="shared" ca="1" si="41"/>
        <v>54.065869090892598</v>
      </c>
      <c r="I74" s="304">
        <f t="shared" ca="1" si="42"/>
        <v>55.063242632791741</v>
      </c>
      <c r="J74" s="306">
        <f t="shared" ca="1" si="43"/>
        <v>3.4403178350917476</v>
      </c>
      <c r="K74" s="307">
        <f t="shared" ca="1" si="44"/>
        <v>18.678472843343673</v>
      </c>
      <c r="L74" s="304">
        <f t="shared" ca="1" si="29"/>
        <v>18.992660018174849</v>
      </c>
      <c r="M74" s="306">
        <f t="shared" ca="1" si="45"/>
        <v>1.380175321502126</v>
      </c>
      <c r="N74" s="304">
        <f t="shared" ca="1" si="46"/>
        <v>79.078220910183319</v>
      </c>
      <c r="P74" s="310">
        <f t="shared" ca="1" si="47"/>
        <v>3</v>
      </c>
      <c r="Q74" s="304">
        <f t="shared" ca="1" si="48"/>
        <v>774.99</v>
      </c>
      <c r="R74" s="306">
        <f t="shared" ca="1" si="49"/>
        <v>0.38893137288242635</v>
      </c>
      <c r="S74" s="307">
        <f t="shared" ca="1" si="50"/>
        <v>8.8769420172272238</v>
      </c>
      <c r="T74" s="304">
        <f t="shared" ca="1" si="30"/>
        <v>87.082801188999071</v>
      </c>
      <c r="U74" s="311">
        <f t="shared" ca="1" si="31"/>
        <v>0</v>
      </c>
      <c r="V74" s="306">
        <f t="shared" ca="1" si="32"/>
        <v>1.2227140220055848</v>
      </c>
      <c r="W74" s="304">
        <f t="shared" ca="1" si="33"/>
        <v>11.963731936234867</v>
      </c>
      <c r="Y74" s="314" t="str">
        <f t="shared" ca="1" si="51"/>
        <v/>
      </c>
      <c r="Z74" s="315" t="str">
        <f t="shared" ca="1" si="52"/>
        <v/>
      </c>
      <c r="AA74" s="316" t="str">
        <f t="shared" ca="1" si="53"/>
        <v/>
      </c>
      <c r="AC74" s="310" t="e">
        <f t="shared" ca="1" si="54"/>
        <v>#N/A</v>
      </c>
      <c r="AD74" s="323" t="e">
        <f t="shared" ca="1" si="55"/>
        <v>#N/A</v>
      </c>
      <c r="AE74" s="324">
        <f t="shared" ca="1" si="34"/>
        <v>18.678472843343673</v>
      </c>
      <c r="AG74" s="306">
        <f t="shared" ca="1" si="56"/>
        <v>76.360097541762784</v>
      </c>
      <c r="AH74" s="304">
        <f t="shared" ca="1" si="57"/>
        <v>85.993032457737883</v>
      </c>
    </row>
    <row r="75" spans="1:34" x14ac:dyDescent="0.2">
      <c r="A75" s="347">
        <f t="shared" ca="1" si="35"/>
        <v>0.01</v>
      </c>
      <c r="B75" s="304">
        <f t="shared" ca="1" si="36"/>
        <v>0.71000000000000041</v>
      </c>
      <c r="D75" s="306">
        <f t="shared" ca="1" si="37"/>
        <v>16.267898052699898</v>
      </c>
      <c r="E75" s="307">
        <f t="shared" ca="1" si="38"/>
        <v>74.495401095515589</v>
      </c>
      <c r="F75" s="304">
        <f t="shared" ca="1" si="39"/>
        <v>76.250962560709894</v>
      </c>
      <c r="G75" s="306">
        <f t="shared" ca="1" si="40"/>
        <v>10.595439338368942</v>
      </c>
      <c r="H75" s="307">
        <f t="shared" ca="1" si="41"/>
        <v>54.810823101847753</v>
      </c>
      <c r="I75" s="304">
        <f t="shared" ca="1" si="42"/>
        <v>55.82552878276303</v>
      </c>
      <c r="J75" s="306">
        <f t="shared" ca="1" si="43"/>
        <v>3.5454588335728019</v>
      </c>
      <c r="K75" s="307">
        <f t="shared" ca="1" si="44"/>
        <v>19.222856304307374</v>
      </c>
      <c r="L75" s="304">
        <f t="shared" ca="1" si="29"/>
        <v>19.547083742507709</v>
      </c>
      <c r="M75" s="306">
        <f t="shared" ca="1" si="45"/>
        <v>1.3798423756424869</v>
      </c>
      <c r="N75" s="304">
        <f t="shared" ca="1" si="46"/>
        <v>79.059144517619643</v>
      </c>
      <c r="P75" s="310">
        <f t="shared" ca="1" si="47"/>
        <v>3</v>
      </c>
      <c r="Q75" s="304">
        <f t="shared" ca="1" si="48"/>
        <v>773.81</v>
      </c>
      <c r="R75" s="306">
        <f t="shared" ca="1" si="49"/>
        <v>0.38833918586065669</v>
      </c>
      <c r="S75" s="307">
        <f t="shared" ca="1" si="50"/>
        <v>8.8730586253686177</v>
      </c>
      <c r="T75" s="304">
        <f t="shared" ca="1" si="30"/>
        <v>87.044705114866147</v>
      </c>
      <c r="U75" s="311">
        <f t="shared" ca="1" si="31"/>
        <v>0</v>
      </c>
      <c r="V75" s="306">
        <f t="shared" ca="1" si="32"/>
        <v>1.2226474612284604</v>
      </c>
      <c r="W75" s="304">
        <f t="shared" ca="1" si="33"/>
        <v>12.296603112636495</v>
      </c>
      <c r="Y75" s="314" t="str">
        <f t="shared" ca="1" si="51"/>
        <v/>
      </c>
      <c r="Z75" s="315" t="str">
        <f t="shared" ca="1" si="52"/>
        <v/>
      </c>
      <c r="AA75" s="316" t="str">
        <f t="shared" ca="1" si="53"/>
        <v/>
      </c>
      <c r="AC75" s="310" t="e">
        <f t="shared" ca="1" si="54"/>
        <v>#N/A</v>
      </c>
      <c r="AD75" s="323" t="e">
        <f t="shared" ca="1" si="55"/>
        <v>#N/A</v>
      </c>
      <c r="AE75" s="324">
        <f t="shared" ca="1" si="34"/>
        <v>19.222856304307374</v>
      </c>
      <c r="AG75" s="306">
        <f t="shared" ca="1" si="56"/>
        <v>76.22830557591692</v>
      </c>
      <c r="AH75" s="304">
        <f t="shared" ca="1" si="57"/>
        <v>85.860614724848077</v>
      </c>
    </row>
    <row r="76" spans="1:34" x14ac:dyDescent="0.2">
      <c r="A76" s="347">
        <f t="shared" ca="1" si="35"/>
        <v>0.01</v>
      </c>
      <c r="B76" s="304">
        <f t="shared" ca="1" si="36"/>
        <v>0.72000000000000042</v>
      </c>
      <c r="D76" s="306">
        <f t="shared" ca="1" si="37"/>
        <v>16.270716021179872</v>
      </c>
      <c r="E76" s="307">
        <f t="shared" ca="1" si="38"/>
        <v>74.359359013533364</v>
      </c>
      <c r="F76" s="304">
        <f t="shared" ca="1" si="39"/>
        <v>76.118660476557423</v>
      </c>
      <c r="G76" s="306">
        <f t="shared" ca="1" si="40"/>
        <v>10.758146498580741</v>
      </c>
      <c r="H76" s="307">
        <f t="shared" ca="1" si="41"/>
        <v>55.554416691983086</v>
      </c>
      <c r="I76" s="304">
        <f t="shared" ca="1" si="42"/>
        <v>56.586490702917899</v>
      </c>
      <c r="J76" s="306">
        <f t="shared" ca="1" si="43"/>
        <v>3.6522267627575502</v>
      </c>
      <c r="K76" s="307">
        <f t="shared" ca="1" si="44"/>
        <v>19.77468250327653</v>
      </c>
      <c r="L76" s="304">
        <f t="shared" ca="1" si="29"/>
        <v>20.109123014989823</v>
      </c>
      <c r="M76" s="306">
        <f t="shared" ca="1" si="45"/>
        <v>1.379513340429747</v>
      </c>
      <c r="N76" s="304">
        <f t="shared" ca="1" si="46"/>
        <v>79.040292188618466</v>
      </c>
      <c r="P76" s="310">
        <f t="shared" ca="1" si="47"/>
        <v>3</v>
      </c>
      <c r="Q76" s="304">
        <f t="shared" ca="1" si="48"/>
        <v>772.63</v>
      </c>
      <c r="R76" s="306">
        <f t="shared" ca="1" si="49"/>
        <v>0.38774699883888702</v>
      </c>
      <c r="S76" s="307">
        <f t="shared" ca="1" si="50"/>
        <v>8.8691811553802289</v>
      </c>
      <c r="T76" s="304">
        <f t="shared" ca="1" si="30"/>
        <v>87.00666713428005</v>
      </c>
      <c r="U76" s="311">
        <f t="shared" ca="1" si="31"/>
        <v>0</v>
      </c>
      <c r="V76" s="306">
        <f t="shared" ca="1" si="32"/>
        <v>1.2225799941357296</v>
      </c>
      <c r="W76" s="304">
        <f t="shared" ca="1" si="33"/>
        <v>12.6334225489503</v>
      </c>
      <c r="Y76" s="314" t="str">
        <f t="shared" ca="1" si="51"/>
        <v/>
      </c>
      <c r="Z76" s="315" t="str">
        <f t="shared" ca="1" si="52"/>
        <v/>
      </c>
      <c r="AA76" s="316" t="str">
        <f t="shared" ca="1" si="53"/>
        <v/>
      </c>
      <c r="AC76" s="310" t="e">
        <f t="shared" ca="1" si="54"/>
        <v>#N/A</v>
      </c>
      <c r="AD76" s="323" t="e">
        <f t="shared" ca="1" si="55"/>
        <v>#N/A</v>
      </c>
      <c r="AE76" s="324">
        <f t="shared" ca="1" si="34"/>
        <v>19.77468250327653</v>
      </c>
      <c r="AG76" s="306">
        <f t="shared" ca="1" si="56"/>
        <v>76.095885701014041</v>
      </c>
      <c r="AH76" s="304">
        <f t="shared" ca="1" si="57"/>
        <v>85.727575473653459</v>
      </c>
    </row>
    <row r="77" spans="1:34" x14ac:dyDescent="0.2">
      <c r="A77" s="347">
        <f t="shared" ca="1" si="35"/>
        <v>0.01</v>
      </c>
      <c r="B77" s="304">
        <f t="shared" ca="1" si="36"/>
        <v>0.73000000000000043</v>
      </c>
      <c r="D77" s="306">
        <f t="shared" ca="1" si="37"/>
        <v>16.27299891492143</v>
      </c>
      <c r="E77" s="307">
        <f t="shared" ca="1" si="38"/>
        <v>74.222780429881468</v>
      </c>
      <c r="F77" s="304">
        <f t="shared" ca="1" si="39"/>
        <v>75.985733058432942</v>
      </c>
      <c r="G77" s="306">
        <f t="shared" ca="1" si="40"/>
        <v>10.920876487729956</v>
      </c>
      <c r="H77" s="307">
        <f t="shared" ca="1" si="41"/>
        <v>56.2966444962819</v>
      </c>
      <c r="I77" s="304">
        <f t="shared" ca="1" si="42"/>
        <v>57.346122142661052</v>
      </c>
      <c r="J77" s="306">
        <f t="shared" ca="1" si="43"/>
        <v>3.7606218776891036</v>
      </c>
      <c r="K77" s="307">
        <f t="shared" ca="1" si="44"/>
        <v>20.333937809217854</v>
      </c>
      <c r="L77" s="304">
        <f t="shared" ca="1" si="29"/>
        <v>20.67876456019782</v>
      </c>
      <c r="M77" s="306">
        <f t="shared" ca="1" si="45"/>
        <v>1.3791881111388187</v>
      </c>
      <c r="N77" s="304">
        <f t="shared" ca="1" si="46"/>
        <v>79.021657922874226</v>
      </c>
      <c r="P77" s="310">
        <f t="shared" ca="1" si="47"/>
        <v>3</v>
      </c>
      <c r="Q77" s="304">
        <f t="shared" ca="1" si="48"/>
        <v>771.44999999999993</v>
      </c>
      <c r="R77" s="306">
        <f t="shared" ca="1" si="49"/>
        <v>0.38715481181711736</v>
      </c>
      <c r="S77" s="307">
        <f t="shared" ca="1" si="50"/>
        <v>8.8653096072620574</v>
      </c>
      <c r="T77" s="304">
        <f t="shared" ca="1" si="30"/>
        <v>86.968687247240794</v>
      </c>
      <c r="U77" s="311">
        <f t="shared" ca="1" si="31"/>
        <v>0</v>
      </c>
      <c r="V77" s="306">
        <f t="shared" ca="1" si="32"/>
        <v>1.2225116225439929</v>
      </c>
      <c r="W77" s="304">
        <f t="shared" ca="1" si="33"/>
        <v>12.974162171050001</v>
      </c>
      <c r="Y77" s="314" t="str">
        <f t="shared" ca="1" si="51"/>
        <v/>
      </c>
      <c r="Z77" s="315" t="str">
        <f t="shared" ca="1" si="52"/>
        <v/>
      </c>
      <c r="AA77" s="316" t="str">
        <f t="shared" ca="1" si="53"/>
        <v/>
      </c>
      <c r="AC77" s="310" t="e">
        <f t="shared" ca="1" si="54"/>
        <v>#N/A</v>
      </c>
      <c r="AD77" s="323" t="e">
        <f t="shared" ca="1" si="55"/>
        <v>#N/A</v>
      </c>
      <c r="AE77" s="324">
        <f t="shared" ca="1" si="34"/>
        <v>20.333937809217854</v>
      </c>
      <c r="AG77" s="306">
        <f t="shared" ca="1" si="56"/>
        <v>75.962840687618765</v>
      </c>
      <c r="AH77" s="304">
        <f t="shared" ca="1" si="57"/>
        <v>85.593917309945013</v>
      </c>
    </row>
    <row r="78" spans="1:34" x14ac:dyDescent="0.2">
      <c r="A78" s="347">
        <f t="shared" ca="1" si="35"/>
        <v>0.01</v>
      </c>
      <c r="B78" s="304">
        <f t="shared" ca="1" si="36"/>
        <v>0.74000000000000044</v>
      </c>
      <c r="D78" s="306">
        <f t="shared" ca="1" si="37"/>
        <v>16.274757027554596</v>
      </c>
      <c r="E78" s="307">
        <f t="shared" ca="1" si="38"/>
        <v>74.085666403059278</v>
      </c>
      <c r="F78" s="304">
        <f t="shared" ca="1" si="39"/>
        <v>75.852183110912009</v>
      </c>
      <c r="G78" s="306">
        <f t="shared" ca="1" si="40"/>
        <v>11.083624058005501</v>
      </c>
      <c r="H78" s="307">
        <f t="shared" ca="1" si="41"/>
        <v>57.037501160312495</v>
      </c>
      <c r="I78" s="304">
        <f t="shared" ca="1" si="42"/>
        <v>58.104416879199881</v>
      </c>
      <c r="J78" s="306">
        <f t="shared" ca="1" si="43"/>
        <v>3.8706443804177808</v>
      </c>
      <c r="K78" s="307">
        <f t="shared" ca="1" si="44"/>
        <v>20.900608537500826</v>
      </c>
      <c r="L78" s="304">
        <f t="shared" ca="1" si="29"/>
        <v>21.255995040400066</v>
      </c>
      <c r="M78" s="306">
        <f t="shared" ca="1" si="45"/>
        <v>1.3788665872042587</v>
      </c>
      <c r="N78" s="304">
        <f t="shared" ca="1" si="46"/>
        <v>79.003235958411508</v>
      </c>
      <c r="P78" s="310">
        <f t="shared" ca="1" si="47"/>
        <v>3</v>
      </c>
      <c r="Q78" s="304">
        <f t="shared" ca="1" si="48"/>
        <v>770.27</v>
      </c>
      <c r="R78" s="306">
        <f t="shared" ca="1" si="49"/>
        <v>0.38656262479534775</v>
      </c>
      <c r="S78" s="307">
        <f t="shared" ca="1" si="50"/>
        <v>8.8614439810141032</v>
      </c>
      <c r="T78" s="304">
        <f t="shared" ca="1" si="30"/>
        <v>86.930765453748364</v>
      </c>
      <c r="U78" s="311">
        <f t="shared" ca="1" si="31"/>
        <v>0</v>
      </c>
      <c r="V78" s="306">
        <f t="shared" ca="1" si="32"/>
        <v>1.2224423482780271</v>
      </c>
      <c r="W78" s="304">
        <f t="shared" ca="1" si="33"/>
        <v>13.318793799898625</v>
      </c>
      <c r="Y78" s="314" t="str">
        <f t="shared" ca="1" si="51"/>
        <v/>
      </c>
      <c r="Z78" s="315" t="str">
        <f t="shared" ca="1" si="52"/>
        <v/>
      </c>
      <c r="AA78" s="316" t="str">
        <f t="shared" ca="1" si="53"/>
        <v/>
      </c>
      <c r="AC78" s="310" t="e">
        <f t="shared" ca="1" si="54"/>
        <v>#N/A</v>
      </c>
      <c r="AD78" s="323" t="e">
        <f t="shared" ca="1" si="55"/>
        <v>#N/A</v>
      </c>
      <c r="AE78" s="324">
        <f t="shared" ca="1" si="34"/>
        <v>20.900608537500826</v>
      </c>
      <c r="AG78" s="306">
        <f t="shared" ca="1" si="56"/>
        <v>75.829173319008987</v>
      </c>
      <c r="AH78" s="304">
        <f t="shared" ca="1" si="57"/>
        <v>85.459642858599338</v>
      </c>
    </row>
    <row r="79" spans="1:34" x14ac:dyDescent="0.2">
      <c r="A79" s="347">
        <f t="shared" ca="1" si="35"/>
        <v>0.01</v>
      </c>
      <c r="B79" s="304">
        <f t="shared" ca="1" si="36"/>
        <v>0.75000000000000044</v>
      </c>
      <c r="D79" s="306">
        <f t="shared" ca="1" si="37"/>
        <v>16.276000266987054</v>
      </c>
      <c r="E79" s="307">
        <f t="shared" ca="1" si="38"/>
        <v>73.948018068376768</v>
      </c>
      <c r="F79" s="304">
        <f t="shared" ca="1" si="39"/>
        <v>75.718013450776297</v>
      </c>
      <c r="G79" s="306">
        <f t="shared" ca="1" si="40"/>
        <v>11.246384060675371</v>
      </c>
      <c r="H79" s="307">
        <f t="shared" ca="1" si="41"/>
        <v>57.776981340996265</v>
      </c>
      <c r="I79" s="304">
        <f t="shared" ca="1" si="42"/>
        <v>58.861368717674615</v>
      </c>
      <c r="J79" s="306">
        <f t="shared" ca="1" si="43"/>
        <v>3.982294421011185</v>
      </c>
      <c r="K79" s="307">
        <f t="shared" ca="1" si="44"/>
        <v>21.474680950007372</v>
      </c>
      <c r="L79" s="304">
        <f t="shared" ca="1" si="29"/>
        <v>21.840801055827288</v>
      </c>
      <c r="M79" s="306">
        <f t="shared" ca="1" si="45"/>
        <v>1.3785486720006248</v>
      </c>
      <c r="N79" s="304">
        <f t="shared" ca="1" si="46"/>
        <v>78.985020759000236</v>
      </c>
      <c r="P79" s="310">
        <f t="shared" ca="1" si="47"/>
        <v>3</v>
      </c>
      <c r="Q79" s="304">
        <f t="shared" ca="1" si="48"/>
        <v>769.08999999999992</v>
      </c>
      <c r="R79" s="306">
        <f t="shared" ca="1" si="49"/>
        <v>0.38597043777357803</v>
      </c>
      <c r="S79" s="307">
        <f t="shared" ca="1" si="50"/>
        <v>8.8575842766363682</v>
      </c>
      <c r="T79" s="304">
        <f t="shared" ca="1" si="30"/>
        <v>86.892901753802775</v>
      </c>
      <c r="U79" s="311">
        <f t="shared" ca="1" si="31"/>
        <v>0</v>
      </c>
      <c r="V79" s="306">
        <f t="shared" ca="1" si="32"/>
        <v>1.2223721731707617</v>
      </c>
      <c r="W79" s="304">
        <f t="shared" ca="1" si="33"/>
        <v>13.667289153391536</v>
      </c>
      <c r="Y79" s="314" t="str">
        <f t="shared" ca="1" si="51"/>
        <v/>
      </c>
      <c r="Z79" s="315" t="str">
        <f t="shared" ca="1" si="52"/>
        <v/>
      </c>
      <c r="AA79" s="316" t="str">
        <f t="shared" ca="1" si="53"/>
        <v/>
      </c>
      <c r="AC79" s="310" t="e">
        <f t="shared" ca="1" si="54"/>
        <v>#N/A</v>
      </c>
      <c r="AD79" s="323" t="e">
        <f t="shared" ca="1" si="55"/>
        <v>#N/A</v>
      </c>
      <c r="AE79" s="324">
        <f t="shared" ca="1" si="34"/>
        <v>21.474680950007372</v>
      </c>
      <c r="AG79" s="306">
        <f t="shared" ca="1" si="56"/>
        <v>75.694886391323436</v>
      </c>
      <c r="AH79" s="304">
        <f t="shared" ca="1" si="57"/>
        <v>85.324754763394964</v>
      </c>
    </row>
    <row r="80" spans="1:34" x14ac:dyDescent="0.2">
      <c r="A80" s="347">
        <f t="shared" ca="1" si="35"/>
        <v>0.01</v>
      </c>
      <c r="B80" s="304">
        <f t="shared" ca="1" si="36"/>
        <v>0.76000000000000045</v>
      </c>
      <c r="D80" s="306">
        <f t="shared" ca="1" si="37"/>
        <v>16.276738175975446</v>
      </c>
      <c r="E80" s="307">
        <f t="shared" ca="1" si="38"/>
        <v>73.809836634775223</v>
      </c>
      <c r="F80" s="304">
        <f t="shared" ca="1" si="39"/>
        <v>75.583226907174733</v>
      </c>
      <c r="G80" s="306">
        <f t="shared" ca="1" si="40"/>
        <v>11.409151442435126</v>
      </c>
      <c r="H80" s="307">
        <f t="shared" ca="1" si="41"/>
        <v>58.515079707344015</v>
      </c>
      <c r="I80" s="304">
        <f t="shared" ca="1" si="42"/>
        <v>59.616971491289647</v>
      </c>
      <c r="J80" s="306">
        <f t="shared" ca="1" si="43"/>
        <v>4.0955720985267376</v>
      </c>
      <c r="K80" s="307">
        <f t="shared" ca="1" si="44"/>
        <v>22.056141255249074</v>
      </c>
      <c r="L80" s="304">
        <f t="shared" ca="1" si="29"/>
        <v>22.433169144945413</v>
      </c>
      <c r="M80" s="306">
        <f t="shared" ca="1" si="45"/>
        <v>1.3782342726372183</v>
      </c>
      <c r="N80" s="304">
        <f t="shared" ca="1" si="46"/>
        <v>78.967007002395448</v>
      </c>
      <c r="P80" s="310">
        <f t="shared" ca="1" si="47"/>
        <v>3</v>
      </c>
      <c r="Q80" s="304">
        <f t="shared" ca="1" si="48"/>
        <v>767.91</v>
      </c>
      <c r="R80" s="306">
        <f t="shared" ca="1" si="49"/>
        <v>0.38537825075180843</v>
      </c>
      <c r="S80" s="307">
        <f t="shared" ca="1" si="50"/>
        <v>8.8537304941288504</v>
      </c>
      <c r="T80" s="304">
        <f t="shared" ca="1" si="30"/>
        <v>86.855096147404026</v>
      </c>
      <c r="U80" s="311">
        <f t="shared" ca="1" si="31"/>
        <v>0</v>
      </c>
      <c r="V80" s="306">
        <f t="shared" ca="1" si="32"/>
        <v>1.2223010990632468</v>
      </c>
      <c r="W80" s="304">
        <f t="shared" ca="1" si="33"/>
        <v>14.019619848203289</v>
      </c>
      <c r="Y80" s="314" t="str">
        <f t="shared" ca="1" si="51"/>
        <v/>
      </c>
      <c r="Z80" s="315" t="str">
        <f t="shared" ca="1" si="52"/>
        <v/>
      </c>
      <c r="AA80" s="316" t="str">
        <f t="shared" ca="1" si="53"/>
        <v/>
      </c>
      <c r="AC80" s="310" t="e">
        <f t="shared" ca="1" si="54"/>
        <v>#N/A</v>
      </c>
      <c r="AD80" s="323" t="e">
        <f t="shared" ca="1" si="55"/>
        <v>#N/A</v>
      </c>
      <c r="AE80" s="324">
        <f t="shared" ca="1" si="34"/>
        <v>22.056141255249074</v>
      </c>
      <c r="AG80" s="306">
        <f t="shared" ca="1" si="56"/>
        <v>75.559982713687276</v>
      </c>
      <c r="AH80" s="304">
        <f t="shared" ca="1" si="57"/>
        <v>85.189255686827977</v>
      </c>
    </row>
    <row r="81" spans="1:34" x14ac:dyDescent="0.2">
      <c r="A81" s="347">
        <f t="shared" ca="1" si="35"/>
        <v>0.01</v>
      </c>
      <c r="B81" s="304">
        <f t="shared" ca="1" si="36"/>
        <v>0.77000000000000046</v>
      </c>
      <c r="D81" s="306">
        <f t="shared" ca="1" si="37"/>
        <v>16.276979951348594</v>
      </c>
      <c r="E81" s="307">
        <f t="shared" ca="1" si="38"/>
        <v>73.671123381838171</v>
      </c>
      <c r="F81" s="304">
        <f t="shared" ca="1" si="39"/>
        <v>75.447826321761099</v>
      </c>
      <c r="G81" s="306">
        <f t="shared" ca="1" si="40"/>
        <v>11.571921241948612</v>
      </c>
      <c r="H81" s="307">
        <f t="shared" ca="1" si="41"/>
        <v>59.251790941162398</v>
      </c>
      <c r="I81" s="304">
        <f t="shared" ca="1" si="42"/>
        <v>60.371219061445792</v>
      </c>
      <c r="J81" s="306">
        <f t="shared" ca="1" si="43"/>
        <v>4.2104774619486562</v>
      </c>
      <c r="K81" s="307">
        <f t="shared" ca="1" si="44"/>
        <v>22.644975608491606</v>
      </c>
      <c r="L81" s="304">
        <f t="shared" ca="1" si="29"/>
        <v>23.03308578473057</v>
      </c>
      <c r="M81" s="306">
        <f t="shared" ca="1" si="45"/>
        <v>1.3779232997660917</v>
      </c>
      <c r="N81" s="304">
        <f t="shared" ca="1" si="46"/>
        <v>78.949189569336838</v>
      </c>
      <c r="P81" s="310">
        <f t="shared" ca="1" si="47"/>
        <v>3</v>
      </c>
      <c r="Q81" s="304">
        <f t="shared" ca="1" si="48"/>
        <v>766.7299999999999</v>
      </c>
      <c r="R81" s="306">
        <f t="shared" ca="1" si="49"/>
        <v>0.38478606373003871</v>
      </c>
      <c r="S81" s="307">
        <f t="shared" ca="1" si="50"/>
        <v>8.8498826334915499</v>
      </c>
      <c r="T81" s="304">
        <f t="shared" ca="1" si="30"/>
        <v>86.817348634552104</v>
      </c>
      <c r="U81" s="311">
        <f t="shared" ca="1" si="31"/>
        <v>0</v>
      </c>
      <c r="V81" s="306">
        <f t="shared" ca="1" si="32"/>
        <v>1.2222291278046238</v>
      </c>
      <c r="W81" s="304">
        <f t="shared" ca="1" si="33"/>
        <v>14.375757401638236</v>
      </c>
      <c r="Y81" s="314" t="str">
        <f t="shared" ca="1" si="51"/>
        <v/>
      </c>
      <c r="Z81" s="315" t="str">
        <f t="shared" ca="1" si="52"/>
        <v/>
      </c>
      <c r="AA81" s="316" t="str">
        <f t="shared" ca="1" si="53"/>
        <v/>
      </c>
      <c r="AC81" s="310" t="e">
        <f t="shared" ca="1" si="54"/>
        <v>#N/A</v>
      </c>
      <c r="AD81" s="323" t="e">
        <f t="shared" ca="1" si="55"/>
        <v>#N/A</v>
      </c>
      <c r="AE81" s="324">
        <f t="shared" ca="1" si="34"/>
        <v>22.644975608491606</v>
      </c>
      <c r="AG81" s="306">
        <f t="shared" ca="1" si="56"/>
        <v>75.424465108316113</v>
      </c>
      <c r="AH81" s="304">
        <f t="shared" ca="1" si="57"/>
        <v>85.053148309926144</v>
      </c>
    </row>
    <row r="82" spans="1:34" x14ac:dyDescent="0.2">
      <c r="A82" s="347">
        <f t="shared" ca="1" si="35"/>
        <v>0.01</v>
      </c>
      <c r="B82" s="304">
        <f t="shared" ca="1" si="36"/>
        <v>0.78000000000000047</v>
      </c>
      <c r="D82" s="306">
        <f t="shared" ca="1" si="37"/>
        <v>16.276734461987768</v>
      </c>
      <c r="E82" s="307">
        <f t="shared" ca="1" si="38"/>
        <v>73.531879656978333</v>
      </c>
      <c r="F82" s="304">
        <f t="shared" ca="1" si="39"/>
        <v>75.311814548810361</v>
      </c>
      <c r="G82" s="306">
        <f t="shared" ca="1" si="40"/>
        <v>11.73468858656849</v>
      </c>
      <c r="H82" s="307">
        <f t="shared" ca="1" si="41"/>
        <v>59.987109737732183</v>
      </c>
      <c r="I82" s="304">
        <f t="shared" ca="1" si="42"/>
        <v>61.12410531787328</v>
      </c>
      <c r="J82" s="306">
        <f t="shared" ca="1" si="43"/>
        <v>4.3270105110912418</v>
      </c>
      <c r="K82" s="307">
        <f t="shared" ca="1" si="44"/>
        <v>23.241170111886078</v>
      </c>
      <c r="L82" s="304">
        <f t="shared" ca="1" si="29"/>
        <v>23.640537390946104</v>
      </c>
      <c r="M82" s="306">
        <f t="shared" ca="1" si="45"/>
        <v>1.3776156674023046</v>
      </c>
      <c r="N82" s="304">
        <f t="shared" ca="1" si="46"/>
        <v>78.931563533250198</v>
      </c>
      <c r="P82" s="310">
        <f t="shared" ca="1" si="47"/>
        <v>3</v>
      </c>
      <c r="Q82" s="304">
        <f t="shared" ca="1" si="48"/>
        <v>765.55</v>
      </c>
      <c r="R82" s="306">
        <f t="shared" ca="1" si="49"/>
        <v>0.3841938767082691</v>
      </c>
      <c r="S82" s="307">
        <f t="shared" ca="1" si="50"/>
        <v>8.8460406947244667</v>
      </c>
      <c r="T82" s="304">
        <f t="shared" ca="1" si="30"/>
        <v>86.779659215247023</v>
      </c>
      <c r="U82" s="311">
        <f t="shared" ca="1" si="31"/>
        <v>0</v>
      </c>
      <c r="V82" s="306">
        <f t="shared" ca="1" si="32"/>
        <v>1.2221562612520935</v>
      </c>
      <c r="W82" s="304">
        <f t="shared" ca="1" si="33"/>
        <v>14.735673233484649</v>
      </c>
      <c r="Y82" s="314" t="str">
        <f t="shared" ca="1" si="51"/>
        <v/>
      </c>
      <c r="Z82" s="315" t="str">
        <f t="shared" ca="1" si="52"/>
        <v/>
      </c>
      <c r="AA82" s="316" t="str">
        <f t="shared" ca="1" si="53"/>
        <v/>
      </c>
      <c r="AC82" s="310" t="e">
        <f t="shared" ca="1" si="54"/>
        <v>#N/A</v>
      </c>
      <c r="AD82" s="323" t="e">
        <f t="shared" ca="1" si="55"/>
        <v>#N/A</v>
      </c>
      <c r="AE82" s="324">
        <f t="shared" ca="1" si="34"/>
        <v>23.241170111886078</v>
      </c>
      <c r="AG82" s="306">
        <f t="shared" ca="1" si="56"/>
        <v>75.288336410601119</v>
      </c>
      <c r="AH82" s="304">
        <f t="shared" ca="1" si="57"/>
        <v>84.916435332062306</v>
      </c>
    </row>
    <row r="83" spans="1:34" x14ac:dyDescent="0.2">
      <c r="A83" s="347">
        <f t="shared" ca="1" si="35"/>
        <v>0.01</v>
      </c>
      <c r="B83" s="304">
        <f t="shared" ca="1" si="36"/>
        <v>0.79000000000000048</v>
      </c>
      <c r="D83" s="306">
        <f t="shared" ca="1" si="37"/>
        <v>16.276010265659011</v>
      </c>
      <c r="E83" s="307">
        <f t="shared" ca="1" si="38"/>
        <v>73.392106872786798</v>
      </c>
      <c r="F83" s="304">
        <f t="shared" ca="1" si="39"/>
        <v>75.175194455314823</v>
      </c>
      <c r="G83" s="306">
        <f t="shared" ca="1" si="40"/>
        <v>11.897448689225079</v>
      </c>
      <c r="H83" s="307">
        <f t="shared" ca="1" si="41"/>
        <v>60.72103080646005</v>
      </c>
      <c r="I83" s="304">
        <f t="shared" ca="1" si="42"/>
        <v>61.875624178765371</v>
      </c>
      <c r="J83" s="306">
        <f t="shared" ca="1" si="43"/>
        <v>4.4451711974702093</v>
      </c>
      <c r="K83" s="307">
        <f t="shared" ca="1" si="44"/>
        <v>23.844710814607041</v>
      </c>
      <c r="L83" s="304">
        <f t="shared" ca="1" si="29"/>
        <v>24.255510318421599</v>
      </c>
      <c r="M83" s="306">
        <f t="shared" ca="1" si="45"/>
        <v>1.377311292755494</v>
      </c>
      <c r="N83" s="304">
        <f t="shared" ca="1" si="46"/>
        <v>78.914124150597161</v>
      </c>
      <c r="P83" s="310">
        <f t="shared" ca="1" si="47"/>
        <v>3</v>
      </c>
      <c r="Q83" s="304">
        <f t="shared" ca="1" si="48"/>
        <v>764.36999999999989</v>
      </c>
      <c r="R83" s="306">
        <f t="shared" ca="1" si="49"/>
        <v>0.38360168968649944</v>
      </c>
      <c r="S83" s="307">
        <f t="shared" ca="1" si="50"/>
        <v>8.8422046778276009</v>
      </c>
      <c r="T83" s="304">
        <f t="shared" ca="1" si="30"/>
        <v>86.742027889488767</v>
      </c>
      <c r="U83" s="311">
        <f t="shared" ca="1" si="31"/>
        <v>0</v>
      </c>
      <c r="V83" s="306">
        <f t="shared" ca="1" si="32"/>
        <v>1.2220825012708858</v>
      </c>
      <c r="W83" s="304">
        <f t="shared" ca="1" si="33"/>
        <v>15.099338667872283</v>
      </c>
      <c r="Y83" s="314" t="str">
        <f t="shared" ca="1" si="51"/>
        <v/>
      </c>
      <c r="Z83" s="315" t="str">
        <f t="shared" ca="1" si="52"/>
        <v/>
      </c>
      <c r="AA83" s="316" t="str">
        <f t="shared" ca="1" si="53"/>
        <v/>
      </c>
      <c r="AC83" s="310" t="e">
        <f t="shared" ca="1" si="54"/>
        <v>#N/A</v>
      </c>
      <c r="AD83" s="323" t="e">
        <f t="shared" ca="1" si="55"/>
        <v>#N/A</v>
      </c>
      <c r="AE83" s="324">
        <f t="shared" ca="1" si="34"/>
        <v>23.844710814607041</v>
      </c>
      <c r="AG83" s="306">
        <f t="shared" ca="1" si="56"/>
        <v>75.151599469175792</v>
      </c>
      <c r="AH83" s="304">
        <f t="shared" ca="1" si="57"/>
        <v>84.779119470766346</v>
      </c>
    </row>
    <row r="84" spans="1:34" x14ac:dyDescent="0.2">
      <c r="A84" s="347">
        <f t="shared" ca="1" si="35"/>
        <v>0.01</v>
      </c>
      <c r="B84" s="304">
        <f t="shared" ca="1" si="36"/>
        <v>0.80000000000000049</v>
      </c>
      <c r="D84" s="306">
        <f t="shared" ca="1" si="37"/>
        <v>16.274815624784914</v>
      </c>
      <c r="E84" s="307">
        <f t="shared" ca="1" si="38"/>
        <v>73.25180650453288</v>
      </c>
      <c r="F84" s="304">
        <f t="shared" ca="1" si="39"/>
        <v>75.037968921062017</v>
      </c>
      <c r="G84" s="306">
        <f t="shared" ca="1" si="40"/>
        <v>12.060196845472928</v>
      </c>
      <c r="H84" s="307">
        <f t="shared" ca="1" si="41"/>
        <v>61.453548871505376</v>
      </c>
      <c r="I84" s="304">
        <f t="shared" ca="1" si="42"/>
        <v>62.625769590912448</v>
      </c>
      <c r="J84" s="306">
        <f t="shared" ca="1" si="43"/>
        <v>4.5649594251436989</v>
      </c>
      <c r="K84" s="307">
        <f t="shared" ca="1" si="44"/>
        <v>24.455583712996869</v>
      </c>
      <c r="L84" s="304">
        <f t="shared" ca="1" si="29"/>
        <v>24.87799086133376</v>
      </c>
      <c r="M84" s="306">
        <f t="shared" ca="1" si="45"/>
        <v>1.3770100960719187</v>
      </c>
      <c r="N84" s="304">
        <f t="shared" ca="1" si="46"/>
        <v>78.896866851824967</v>
      </c>
      <c r="P84" s="310">
        <f t="shared" ca="1" si="47"/>
        <v>3</v>
      </c>
      <c r="Q84" s="304">
        <f t="shared" ca="1" si="48"/>
        <v>763.18999999999994</v>
      </c>
      <c r="R84" s="306">
        <f t="shared" ca="1" si="49"/>
        <v>0.38300950266472977</v>
      </c>
      <c r="S84" s="307">
        <f t="shared" ca="1" si="50"/>
        <v>8.8383745828009541</v>
      </c>
      <c r="T84" s="304">
        <f t="shared" ca="1" si="30"/>
        <v>86.704454657277367</v>
      </c>
      <c r="U84" s="311">
        <f t="shared" ca="1" si="31"/>
        <v>0</v>
      </c>
      <c r="V84" s="306">
        <f t="shared" ca="1" si="32"/>
        <v>1.2220078497342235</v>
      </c>
      <c r="W84" s="304">
        <f t="shared" ca="1" si="33"/>
        <v>15.466724935133112</v>
      </c>
      <c r="Y84" s="314" t="str">
        <f t="shared" ca="1" si="51"/>
        <v/>
      </c>
      <c r="Z84" s="315" t="str">
        <f t="shared" ca="1" si="52"/>
        <v/>
      </c>
      <c r="AA84" s="316" t="str">
        <f t="shared" ca="1" si="53"/>
        <v/>
      </c>
      <c r="AC84" s="310" t="e">
        <f t="shared" ca="1" si="54"/>
        <v>#N/A</v>
      </c>
      <c r="AD84" s="323" t="e">
        <f t="shared" ca="1" si="55"/>
        <v>#N/A</v>
      </c>
      <c r="AE84" s="324">
        <f t="shared" ca="1" si="34"/>
        <v>24.455583712996869</v>
      </c>
      <c r="AG84" s="306">
        <f t="shared" ca="1" si="56"/>
        <v>75.014257145966198</v>
      </c>
      <c r="AH84" s="304">
        <f t="shared" ca="1" si="57"/>
        <v>84.641203461536421</v>
      </c>
    </row>
    <row r="85" spans="1:34" x14ac:dyDescent="0.2">
      <c r="A85" s="347">
        <f t="shared" ca="1" si="35"/>
        <v>0.01</v>
      </c>
      <c r="B85" s="304">
        <f t="shared" ca="1" si="36"/>
        <v>0.8100000000000005</v>
      </c>
      <c r="D85" s="306">
        <f t="shared" ca="1" si="37"/>
        <v>16.273158521234635</v>
      </c>
      <c r="E85" s="307">
        <f t="shared" ca="1" si="38"/>
        <v>73.110980087803171</v>
      </c>
      <c r="F85" s="304">
        <f t="shared" ca="1" si="39"/>
        <v>74.900140838695251</v>
      </c>
      <c r="G85" s="306">
        <f t="shared" ca="1" si="40"/>
        <v>12.222928430685275</v>
      </c>
      <c r="H85" s="307">
        <f t="shared" ca="1" si="41"/>
        <v>62.184658672383406</v>
      </c>
      <c r="I85" s="304">
        <f t="shared" ca="1" si="42"/>
        <v>63.374535529836294</v>
      </c>
      <c r="J85" s="306">
        <f t="shared" ca="1" si="43"/>
        <v>4.6863750515244895</v>
      </c>
      <c r="K85" s="307">
        <f t="shared" ca="1" si="44"/>
        <v>25.073774750716314</v>
      </c>
      <c r="L85" s="304">
        <f t="shared" ca="1" si="29"/>
        <v>25.507965253489157</v>
      </c>
      <c r="M85" s="306">
        <f t="shared" ca="1" si="45"/>
        <v>1.3767120004861952</v>
      </c>
      <c r="N85" s="304">
        <f t="shared" ca="1" si="46"/>
        <v>78.879787232871521</v>
      </c>
      <c r="P85" s="310">
        <f t="shared" ca="1" si="47"/>
        <v>3</v>
      </c>
      <c r="Q85" s="304">
        <f t="shared" ca="1" si="48"/>
        <v>762.01</v>
      </c>
      <c r="R85" s="306">
        <f t="shared" ca="1" si="49"/>
        <v>0.38241731564296016</v>
      </c>
      <c r="S85" s="307">
        <f t="shared" ca="1" si="50"/>
        <v>8.8345504096445246</v>
      </c>
      <c r="T85" s="304">
        <f t="shared" ca="1" si="30"/>
        <v>86.666939518612793</v>
      </c>
      <c r="U85" s="311">
        <f t="shared" ca="1" si="31"/>
        <v>0</v>
      </c>
      <c r="V85" s="306">
        <f t="shared" ca="1" si="32"/>
        <v>1.221932308523292</v>
      </c>
      <c r="W85" s="304">
        <f t="shared" ca="1" si="33"/>
        <v>15.837803173665137</v>
      </c>
      <c r="Y85" s="314" t="str">
        <f t="shared" ca="1" si="51"/>
        <v/>
      </c>
      <c r="Z85" s="315" t="str">
        <f t="shared" ca="1" si="52"/>
        <v/>
      </c>
      <c r="AA85" s="316" t="str">
        <f t="shared" ca="1" si="53"/>
        <v/>
      </c>
      <c r="AC85" s="310" t="e">
        <f t="shared" ca="1" si="54"/>
        <v>#N/A</v>
      </c>
      <c r="AD85" s="323" t="e">
        <f t="shared" ca="1" si="55"/>
        <v>#N/A</v>
      </c>
      <c r="AE85" s="324">
        <f t="shared" ca="1" si="34"/>
        <v>25.073774750716314</v>
      </c>
      <c r="AG85" s="306">
        <f t="shared" ca="1" si="56"/>
        <v>74.876312316225579</v>
      </c>
      <c r="AH85" s="304">
        <f t="shared" ca="1" si="57"/>
        <v>84.502690057648948</v>
      </c>
    </row>
    <row r="86" spans="1:34" x14ac:dyDescent="0.2">
      <c r="A86" s="347">
        <f t="shared" ca="1" si="35"/>
        <v>0.01</v>
      </c>
      <c r="B86" s="304">
        <f t="shared" ca="1" si="36"/>
        <v>0.82000000000000051</v>
      </c>
      <c r="D86" s="306">
        <f t="shared" ca="1" si="37"/>
        <v>16.271046670205145</v>
      </c>
      <c r="E86" s="307">
        <f t="shared" ca="1" si="38"/>
        <v>72.969629216269666</v>
      </c>
      <c r="F86" s="304">
        <f t="shared" ca="1" si="39"/>
        <v>74.761713113758105</v>
      </c>
      <c r="G86" s="306">
        <f t="shared" ca="1" si="40"/>
        <v>12.385638897387327</v>
      </c>
      <c r="H86" s="307">
        <f t="shared" ca="1" si="41"/>
        <v>62.914354964546106</v>
      </c>
      <c r="I86" s="304">
        <f t="shared" ca="1" si="42"/>
        <v>64.121915999924553</v>
      </c>
      <c r="J86" s="306">
        <f t="shared" ca="1" si="43"/>
        <v>4.8094178881648526</v>
      </c>
      <c r="K86" s="307">
        <f t="shared" ca="1" si="44"/>
        <v>25.699269818900962</v>
      </c>
      <c r="L86" s="304">
        <f t="shared" ca="1" si="29"/>
        <v>26.145419668608763</v>
      </c>
      <c r="M86" s="306">
        <f t="shared" ca="1" si="45"/>
        <v>1.3764169318820252</v>
      </c>
      <c r="N86" s="304">
        <f t="shared" ca="1" si="46"/>
        <v>78.862881047185766</v>
      </c>
      <c r="P86" s="310">
        <f t="shared" ca="1" si="47"/>
        <v>3</v>
      </c>
      <c r="Q86" s="304">
        <f t="shared" ca="1" si="48"/>
        <v>760.82999999999993</v>
      </c>
      <c r="R86" s="306">
        <f t="shared" ca="1" si="49"/>
        <v>0.3818251286211905</v>
      </c>
      <c r="S86" s="307">
        <f t="shared" ca="1" si="50"/>
        <v>8.8307321583583125</v>
      </c>
      <c r="T86" s="304">
        <f t="shared" ca="1" si="30"/>
        <v>86.629482473495045</v>
      </c>
      <c r="U86" s="311">
        <f t="shared" ca="1" si="31"/>
        <v>0</v>
      </c>
      <c r="V86" s="306">
        <f t="shared" ca="1" si="32"/>
        <v>1.2218558795272032</v>
      </c>
      <c r="W86" s="304">
        <f t="shared" ca="1" si="33"/>
        <v>16.21254443179901</v>
      </c>
      <c r="Y86" s="314" t="str">
        <f t="shared" ca="1" si="51"/>
        <v/>
      </c>
      <c r="Z86" s="315" t="str">
        <f t="shared" ca="1" si="52"/>
        <v/>
      </c>
      <c r="AA86" s="316" t="str">
        <f t="shared" ca="1" si="53"/>
        <v/>
      </c>
      <c r="AC86" s="310" t="e">
        <f t="shared" ca="1" si="54"/>
        <v>#N/A</v>
      </c>
      <c r="AD86" s="323" t="e">
        <f t="shared" ca="1" si="55"/>
        <v>#N/A</v>
      </c>
      <c r="AE86" s="324">
        <f t="shared" ca="1" si="34"/>
        <v>25.699269818900962</v>
      </c>
      <c r="AG86" s="306">
        <f t="shared" ca="1" si="56"/>
        <v>74.737767868554457</v>
      </c>
      <c r="AH86" s="304">
        <f t="shared" ca="1" si="57"/>
        <v>84.363582029967645</v>
      </c>
    </row>
    <row r="87" spans="1:34" x14ac:dyDescent="0.2">
      <c r="A87" s="347">
        <f t="shared" ca="1" si="35"/>
        <v>0.01</v>
      </c>
      <c r="B87" s="304">
        <f t="shared" ca="1" si="36"/>
        <v>0.83000000000000052</v>
      </c>
      <c r="D87" s="306">
        <f t="shared" ca="1" si="37"/>
        <v>16.268487533259503</v>
      </c>
      <c r="E87" s="307">
        <f t="shared" ca="1" si="38"/>
        <v>72.827755539577907</v>
      </c>
      <c r="F87" s="304">
        <f t="shared" ca="1" si="39"/>
        <v>74.62268866472408</v>
      </c>
      <c r="G87" s="306">
        <f t="shared" ca="1" si="40"/>
        <v>12.548323772719922</v>
      </c>
      <c r="H87" s="307">
        <f t="shared" ca="1" si="41"/>
        <v>63.642632519941884</v>
      </c>
      <c r="I87" s="304">
        <f t="shared" ca="1" si="42"/>
        <v>64.867905034565226</v>
      </c>
      <c r="J87" s="306">
        <f t="shared" ca="1" si="43"/>
        <v>4.9340877015153888</v>
      </c>
      <c r="K87" s="307">
        <f t="shared" ca="1" si="44"/>
        <v>26.332054756323402</v>
      </c>
      <c r="L87" s="304">
        <f t="shared" ca="1" si="29"/>
        <v>26.790340220614208</v>
      </c>
      <c r="M87" s="306">
        <f t="shared" ca="1" si="45"/>
        <v>1.37612481876126</v>
      </c>
      <c r="N87" s="304">
        <f t="shared" ca="1" si="46"/>
        <v>78.846144198225531</v>
      </c>
      <c r="P87" s="310">
        <f t="shared" ca="1" si="47"/>
        <v>3</v>
      </c>
      <c r="Q87" s="304">
        <f t="shared" ca="1" si="48"/>
        <v>759.65</v>
      </c>
      <c r="R87" s="306">
        <f t="shared" ca="1" si="49"/>
        <v>0.38123294159942084</v>
      </c>
      <c r="S87" s="307">
        <f t="shared" ca="1" si="50"/>
        <v>8.8269198289423176</v>
      </c>
      <c r="T87" s="304">
        <f t="shared" ca="1" si="30"/>
        <v>86.592083521924138</v>
      </c>
      <c r="U87" s="311">
        <f t="shared" ca="1" si="31"/>
        <v>0</v>
      </c>
      <c r="V87" s="306">
        <f t="shared" ca="1" si="32"/>
        <v>1.2217785646429613</v>
      </c>
      <c r="W87" s="304">
        <f t="shared" ca="1" si="33"/>
        <v>16.590919669667386</v>
      </c>
      <c r="Y87" s="314" t="str">
        <f t="shared" ca="1" si="51"/>
        <v/>
      </c>
      <c r="Z87" s="315" t="str">
        <f t="shared" ca="1" si="52"/>
        <v/>
      </c>
      <c r="AA87" s="316" t="str">
        <f t="shared" ca="1" si="53"/>
        <v/>
      </c>
      <c r="AC87" s="310" t="e">
        <f t="shared" ca="1" si="54"/>
        <v>#N/A</v>
      </c>
      <c r="AD87" s="323" t="e">
        <f t="shared" ca="1" si="55"/>
        <v>#N/A</v>
      </c>
      <c r="AE87" s="324">
        <f t="shared" ca="1" si="34"/>
        <v>26.332054756323402</v>
      </c>
      <c r="AG87" s="306">
        <f t="shared" ca="1" si="56"/>
        <v>74.598626704907275</v>
      </c>
      <c r="AH87" s="304">
        <f t="shared" ca="1" si="57"/>
        <v>84.223882166751608</v>
      </c>
    </row>
    <row r="88" spans="1:34" x14ac:dyDescent="0.2">
      <c r="A88" s="347">
        <f t="shared" ca="1" si="35"/>
        <v>0.01</v>
      </c>
      <c r="B88" s="304">
        <f t="shared" ca="1" si="36"/>
        <v>0.84000000000000052</v>
      </c>
      <c r="D88" s="306">
        <f t="shared" ca="1" si="37"/>
        <v>16.265488330583182</v>
      </c>
      <c r="E88" s="307">
        <f t="shared" ca="1" si="38"/>
        <v>72.685360761346345</v>
      </c>
      <c r="F88" s="304">
        <f t="shared" ca="1" si="39"/>
        <v>74.483070423012265</v>
      </c>
      <c r="G88" s="306">
        <f t="shared" ca="1" si="40"/>
        <v>12.710978656025754</v>
      </c>
      <c r="H88" s="307">
        <f t="shared" ca="1" si="41"/>
        <v>64.369486127555348</v>
      </c>
      <c r="I88" s="304">
        <f t="shared" ca="1" si="42"/>
        <v>65.612496696280985</v>
      </c>
      <c r="J88" s="306">
        <f t="shared" ca="1" si="43"/>
        <v>5.0603842136591171</v>
      </c>
      <c r="K88" s="307">
        <f t="shared" ca="1" si="44"/>
        <v>26.972115349560887</v>
      </c>
      <c r="L88" s="304">
        <f t="shared" ca="1" si="29"/>
        <v>27.442712963915728</v>
      </c>
      <c r="M88" s="306">
        <f t="shared" ca="1" si="45"/>
        <v>1.3758355921207108</v>
      </c>
      <c r="N88" s="304">
        <f t="shared" ca="1" si="46"/>
        <v>78.829572732399313</v>
      </c>
      <c r="P88" s="310">
        <f t="shared" ca="1" si="47"/>
        <v>3</v>
      </c>
      <c r="Q88" s="304">
        <f t="shared" ca="1" si="48"/>
        <v>758.46999999999991</v>
      </c>
      <c r="R88" s="306">
        <f t="shared" ca="1" si="49"/>
        <v>0.38064075457765117</v>
      </c>
      <c r="S88" s="307">
        <f t="shared" ca="1" si="50"/>
        <v>8.8231134213965419</v>
      </c>
      <c r="T88" s="304">
        <f t="shared" ca="1" si="30"/>
        <v>86.554742663900086</v>
      </c>
      <c r="U88" s="311">
        <f t="shared" ca="1" si="31"/>
        <v>0</v>
      </c>
      <c r="V88" s="306">
        <f t="shared" ca="1" si="32"/>
        <v>1.2217003657754248</v>
      </c>
      <c r="W88" s="304">
        <f t="shared" ca="1" si="33"/>
        <v>16.972899761076711</v>
      </c>
      <c r="Y88" s="314" t="str">
        <f t="shared" ca="1" si="51"/>
        <v/>
      </c>
      <c r="Z88" s="315" t="str">
        <f t="shared" ca="1" si="52"/>
        <v/>
      </c>
      <c r="AA88" s="316" t="str">
        <f t="shared" ca="1" si="53"/>
        <v/>
      </c>
      <c r="AC88" s="310" t="e">
        <f t="shared" ca="1" si="54"/>
        <v>#N/A</v>
      </c>
      <c r="AD88" s="323" t="e">
        <f t="shared" ca="1" si="55"/>
        <v>#N/A</v>
      </c>
      <c r="AE88" s="324">
        <f t="shared" ca="1" si="34"/>
        <v>26.972115349560887</v>
      </c>
      <c r="AG88" s="306">
        <f t="shared" ca="1" si="56"/>
        <v>74.458891740586282</v>
      </c>
      <c r="AH88" s="304">
        <f t="shared" ca="1" si="57"/>
        <v>84.083593273462213</v>
      </c>
    </row>
    <row r="89" spans="1:34" x14ac:dyDescent="0.2">
      <c r="A89" s="347">
        <f t="shared" ca="1" si="35"/>
        <v>0.01</v>
      </c>
      <c r="B89" s="304">
        <f t="shared" ca="1" si="36"/>
        <v>0.85000000000000053</v>
      </c>
      <c r="D89" s="306">
        <f t="shared" ca="1" si="37"/>
        <v>16.262056052514083</v>
      </c>
      <c r="E89" s="307">
        <f t="shared" ca="1" si="38"/>
        <v>72.542446637269506</v>
      </c>
      <c r="F89" s="304">
        <f t="shared" ca="1" si="39"/>
        <v>74.342861332990168</v>
      </c>
      <c r="G89" s="306">
        <f t="shared" ca="1" si="40"/>
        <v>12.873599216550895</v>
      </c>
      <c r="H89" s="307">
        <f t="shared" ca="1" si="41"/>
        <v>65.094910593928049</v>
      </c>
      <c r="I89" s="304">
        <f t="shared" ca="1" si="42"/>
        <v>66.355685076863352</v>
      </c>
      <c r="J89" s="306">
        <f t="shared" ca="1" si="43"/>
        <v>5.1883071030220007</v>
      </c>
      <c r="K89" s="307">
        <f t="shared" ca="1" si="44"/>
        <v>27.619437333168303</v>
      </c>
      <c r="L89" s="304">
        <f t="shared" ca="1" si="29"/>
        <v>28.102523893701782</v>
      </c>
      <c r="M89" s="306">
        <f t="shared" ca="1" si="45"/>
        <v>1.3755491853361599</v>
      </c>
      <c r="N89" s="304">
        <f t="shared" ca="1" si="46"/>
        <v>78.81316283242063</v>
      </c>
      <c r="P89" s="310">
        <f t="shared" ca="1" si="47"/>
        <v>3</v>
      </c>
      <c r="Q89" s="304">
        <f t="shared" ca="1" si="48"/>
        <v>757.29</v>
      </c>
      <c r="R89" s="306">
        <f t="shared" ca="1" si="49"/>
        <v>0.38004856755588157</v>
      </c>
      <c r="S89" s="307">
        <f t="shared" ca="1" si="50"/>
        <v>8.8193129357209834</v>
      </c>
      <c r="T89" s="304">
        <f t="shared" ca="1" si="30"/>
        <v>86.517459899422846</v>
      </c>
      <c r="U89" s="311">
        <f t="shared" ca="1" si="31"/>
        <v>0</v>
      </c>
      <c r="V89" s="306">
        <f t="shared" ca="1" si="32"/>
        <v>1.2216212848372723</v>
      </c>
      <c r="W89" s="304">
        <f t="shared" ca="1" si="33"/>
        <v>17.358455495381424</v>
      </c>
      <c r="Y89" s="314" t="str">
        <f t="shared" ca="1" si="51"/>
        <v/>
      </c>
      <c r="Z89" s="315" t="str">
        <f t="shared" ca="1" si="52"/>
        <v/>
      </c>
      <c r="AA89" s="316" t="str">
        <f t="shared" ca="1" si="53"/>
        <v/>
      </c>
      <c r="AC89" s="310" t="e">
        <f t="shared" ca="1" si="54"/>
        <v>#N/A</v>
      </c>
      <c r="AD89" s="323" t="e">
        <f t="shared" ca="1" si="55"/>
        <v>#N/A</v>
      </c>
      <c r="AE89" s="324">
        <f t="shared" ca="1" si="34"/>
        <v>27.619437333168303</v>
      </c>
      <c r="AG89" s="306">
        <f t="shared" ca="1" si="56"/>
        <v>74.318565904224101</v>
      </c>
      <c r="AH89" s="304">
        <f t="shared" ca="1" si="57"/>
        <v>83.942718172569514</v>
      </c>
    </row>
    <row r="90" spans="1:34" x14ac:dyDescent="0.2">
      <c r="A90" s="347">
        <f t="shared" ca="1" si="35"/>
        <v>0.01</v>
      </c>
      <c r="B90" s="304">
        <f t="shared" ca="1" si="36"/>
        <v>0.86000000000000054</v>
      </c>
      <c r="D90" s="306">
        <f t="shared" ca="1" si="37"/>
        <v>16.258197470396944</v>
      </c>
      <c r="E90" s="307">
        <f t="shared" ca="1" si="38"/>
        <v>72.399014973317122</v>
      </c>
      <c r="F90" s="304">
        <f t="shared" ca="1" si="39"/>
        <v>74.202064351964083</v>
      </c>
      <c r="G90" s="306">
        <f t="shared" ca="1" si="40"/>
        <v>13.036181191254865</v>
      </c>
      <c r="H90" s="307">
        <f t="shared" ca="1" si="41"/>
        <v>65.818900743661217</v>
      </c>
      <c r="I90" s="304">
        <f t="shared" ca="1" si="42"/>
        <v>67.097464297506463</v>
      </c>
      <c r="J90" s="306">
        <f t="shared" ca="1" si="43"/>
        <v>5.3178560050610297</v>
      </c>
      <c r="K90" s="307">
        <f t="shared" ca="1" si="44"/>
        <v>28.27400638985625</v>
      </c>
      <c r="L90" s="304">
        <f t="shared" ca="1" si="29"/>
        <v>28.769758946230255</v>
      </c>
      <c r="M90" s="306">
        <f t="shared" ca="1" si="45"/>
        <v>1.3752655340530688</v>
      </c>
      <c r="N90" s="304">
        <f t="shared" ca="1" si="46"/>
        <v>78.796910811046047</v>
      </c>
      <c r="P90" s="310">
        <f t="shared" ca="1" si="47"/>
        <v>3</v>
      </c>
      <c r="Q90" s="304">
        <f t="shared" ca="1" si="48"/>
        <v>756.1099999999999</v>
      </c>
      <c r="R90" s="306">
        <f t="shared" ca="1" si="49"/>
        <v>0.37945638053411185</v>
      </c>
      <c r="S90" s="307">
        <f t="shared" ca="1" si="50"/>
        <v>8.8155183719156422</v>
      </c>
      <c r="T90" s="304">
        <f t="shared" ca="1" si="30"/>
        <v>86.480235228492461</v>
      </c>
      <c r="U90" s="311">
        <f t="shared" ca="1" si="31"/>
        <v>0</v>
      </c>
      <c r="V90" s="306">
        <f t="shared" ca="1" si="32"/>
        <v>1.2215413237489636</v>
      </c>
      <c r="W90" s="304">
        <f t="shared" ca="1" si="33"/>
        <v>17.747557579360208</v>
      </c>
      <c r="Y90" s="314" t="str">
        <f t="shared" ca="1" si="51"/>
        <v/>
      </c>
      <c r="Z90" s="315" t="str">
        <f t="shared" ca="1" si="52"/>
        <v/>
      </c>
      <c r="AA90" s="316" t="str">
        <f t="shared" ca="1" si="53"/>
        <v/>
      </c>
      <c r="AC90" s="310" t="e">
        <f t="shared" ca="1" si="54"/>
        <v>#N/A</v>
      </c>
      <c r="AD90" s="323" t="e">
        <f t="shared" ca="1" si="55"/>
        <v>#N/A</v>
      </c>
      <c r="AE90" s="324">
        <f t="shared" ca="1" si="34"/>
        <v>28.27400638985625</v>
      </c>
      <c r="AG90" s="306">
        <f t="shared" ca="1" si="56"/>
        <v>74.177652137754663</v>
      </c>
      <c r="AH90" s="304">
        <f t="shared" ca="1" si="57"/>
        <v>83.80125970335709</v>
      </c>
    </row>
    <row r="91" spans="1:34" x14ac:dyDescent="0.2">
      <c r="A91" s="347">
        <f t="shared" ca="1" si="35"/>
        <v>0.01</v>
      </c>
      <c r="B91" s="304">
        <f t="shared" ca="1" si="36"/>
        <v>0.87000000000000055</v>
      </c>
      <c r="D91" s="306">
        <f t="shared" ca="1" si="37"/>
        <v>16.253919146809544</v>
      </c>
      <c r="E91" s="307">
        <f t="shared" ca="1" si="38"/>
        <v>72.255067624023397</v>
      </c>
      <c r="F91" s="304">
        <f t="shared" ca="1" si="39"/>
        <v>74.060682450158509</v>
      </c>
      <c r="G91" s="306">
        <f t="shared" ca="1" si="40"/>
        <v>13.198720382722961</v>
      </c>
      <c r="H91" s="307">
        <f t="shared" ca="1" si="41"/>
        <v>66.541451419901449</v>
      </c>
      <c r="I91" s="304">
        <f t="shared" ca="1" si="42"/>
        <v>67.837828508940419</v>
      </c>
      <c r="J91" s="306">
        <f t="shared" ca="1" si="43"/>
        <v>5.4490305129309187</v>
      </c>
      <c r="K91" s="307">
        <f t="shared" ca="1" si="44"/>
        <v>28.935808150674063</v>
      </c>
      <c r="L91" s="304">
        <f t="shared" ca="1" si="29"/>
        <v>29.444403999121256</v>
      </c>
      <c r="M91" s="306">
        <f t="shared" ca="1" si="45"/>
        <v>1.3749845760835269</v>
      </c>
      <c r="N91" s="304">
        <f t="shared" ca="1" si="46"/>
        <v>78.780813105170722</v>
      </c>
      <c r="P91" s="310">
        <f t="shared" ca="1" si="47"/>
        <v>3</v>
      </c>
      <c r="Q91" s="304">
        <f t="shared" ca="1" si="48"/>
        <v>754.93</v>
      </c>
      <c r="R91" s="306">
        <f t="shared" ca="1" si="49"/>
        <v>0.37886419351234224</v>
      </c>
      <c r="S91" s="307">
        <f t="shared" ca="1" si="50"/>
        <v>8.8117297299805184</v>
      </c>
      <c r="T91" s="304">
        <f t="shared" ca="1" si="30"/>
        <v>86.443068651108888</v>
      </c>
      <c r="U91" s="311">
        <f t="shared" ca="1" si="31"/>
        <v>0</v>
      </c>
      <c r="V91" s="306">
        <f t="shared" ca="1" si="32"/>
        <v>1.2214604844387043</v>
      </c>
      <c r="W91" s="304">
        <f t="shared" ca="1" si="33"/>
        <v>18.140176639094239</v>
      </c>
      <c r="Y91" s="314" t="str">
        <f t="shared" ca="1" si="51"/>
        <v/>
      </c>
      <c r="Z91" s="315" t="str">
        <f t="shared" ca="1" si="52"/>
        <v/>
      </c>
      <c r="AA91" s="316" t="str">
        <f t="shared" ca="1" si="53"/>
        <v/>
      </c>
      <c r="AC91" s="310" t="e">
        <f t="shared" ca="1" si="54"/>
        <v>#N/A</v>
      </c>
      <c r="AD91" s="323" t="e">
        <f t="shared" ca="1" si="55"/>
        <v>#N/A</v>
      </c>
      <c r="AE91" s="324">
        <f t="shared" ca="1" si="34"/>
        <v>28.935808150674063</v>
      </c>
      <c r="AG91" s="306">
        <f t="shared" ca="1" si="56"/>
        <v>74.036153396374374</v>
      </c>
      <c r="AH91" s="304">
        <f t="shared" ca="1" si="57"/>
        <v>83.659220721726513</v>
      </c>
    </row>
    <row r="92" spans="1:34" x14ac:dyDescent="0.2">
      <c r="A92" s="347">
        <f t="shared" ca="1" si="35"/>
        <v>0.01</v>
      </c>
      <c r="B92" s="304">
        <f t="shared" ca="1" si="36"/>
        <v>0.88000000000000056</v>
      </c>
      <c r="D92" s="306">
        <f t="shared" ca="1" si="37"/>
        <v>16.24922744520347</v>
      </c>
      <c r="E92" s="307">
        <f t="shared" ca="1" si="38"/>
        <v>72.110606490859624</v>
      </c>
      <c r="F92" s="304">
        <f t="shared" ca="1" si="39"/>
        <v>73.918718610684536</v>
      </c>
      <c r="G92" s="306">
        <f t="shared" ca="1" si="40"/>
        <v>13.361212657174995</v>
      </c>
      <c r="H92" s="307">
        <f t="shared" ca="1" si="41"/>
        <v>67.262557484810046</v>
      </c>
      <c r="I92" s="304">
        <f t="shared" ca="1" si="42"/>
        <v>68.576771891564192</v>
      </c>
      <c r="J92" s="306">
        <f t="shared" ca="1" si="43"/>
        <v>5.5818301781304083</v>
      </c>
      <c r="K92" s="307">
        <f t="shared" ca="1" si="44"/>
        <v>29.604828195197619</v>
      </c>
      <c r="L92" s="304">
        <f t="shared" ca="1" si="29"/>
        <v>30.126444871651472</v>
      </c>
      <c r="M92" s="306">
        <f t="shared" ca="1" si="45"/>
        <v>1.3747062513090127</v>
      </c>
      <c r="N92" s="304">
        <f t="shared" ca="1" si="46"/>
        <v>78.76486627025713</v>
      </c>
      <c r="P92" s="310">
        <f t="shared" ca="1" si="47"/>
        <v>3</v>
      </c>
      <c r="Q92" s="304">
        <f t="shared" ca="1" si="48"/>
        <v>753.74999999999989</v>
      </c>
      <c r="R92" s="306">
        <f t="shared" ca="1" si="49"/>
        <v>0.37827200649057252</v>
      </c>
      <c r="S92" s="307">
        <f t="shared" ca="1" si="50"/>
        <v>8.8079470099156119</v>
      </c>
      <c r="T92" s="304">
        <f t="shared" ca="1" si="30"/>
        <v>86.405960167272156</v>
      </c>
      <c r="U92" s="311">
        <f t="shared" ca="1" si="31"/>
        <v>0</v>
      </c>
      <c r="V92" s="306">
        <f t="shared" ca="1" si="32"/>
        <v>1.221378768842402</v>
      </c>
      <c r="W92" s="304">
        <f t="shared" ca="1" si="33"/>
        <v>18.536283221847146</v>
      </c>
      <c r="Y92" s="314" t="str">
        <f t="shared" ca="1" si="51"/>
        <v/>
      </c>
      <c r="Z92" s="315" t="str">
        <f t="shared" ca="1" si="52"/>
        <v/>
      </c>
      <c r="AA92" s="316" t="str">
        <f t="shared" ca="1" si="53"/>
        <v/>
      </c>
      <c r="AC92" s="310" t="e">
        <f t="shared" ca="1" si="54"/>
        <v>#N/A</v>
      </c>
      <c r="AD92" s="323" t="e">
        <f t="shared" ca="1" si="55"/>
        <v>#N/A</v>
      </c>
      <c r="AE92" s="324">
        <f t="shared" ca="1" si="34"/>
        <v>29.604828195197619</v>
      </c>
      <c r="AG92" s="306">
        <f t="shared" ca="1" si="56"/>
        <v>73.894072648493307</v>
      </c>
      <c r="AH92" s="304">
        <f t="shared" ca="1" si="57"/>
        <v>83.516604100000535</v>
      </c>
    </row>
    <row r="93" spans="1:34" x14ac:dyDescent="0.2">
      <c r="A93" s="347">
        <f t="shared" ca="1" si="35"/>
        <v>0.01</v>
      </c>
      <c r="B93" s="304">
        <f t="shared" ca="1" si="36"/>
        <v>0.89000000000000057</v>
      </c>
      <c r="D93" s="306">
        <f t="shared" ca="1" si="37"/>
        <v>16.244128538999298</v>
      </c>
      <c r="E93" s="307">
        <f t="shared" ca="1" si="38"/>
        <v>71.96563352068523</v>
      </c>
      <c r="F93" s="304">
        <f t="shared" ca="1" si="39"/>
        <v>73.776175829498683</v>
      </c>
      <c r="G93" s="306">
        <f t="shared" ca="1" si="40"/>
        <v>13.523653942564989</v>
      </c>
      <c r="H93" s="307">
        <f t="shared" ca="1" si="41"/>
        <v>67.982213820016895</v>
      </c>
      <c r="I93" s="304">
        <f t="shared" ca="1" si="42"/>
        <v>69.314288655577712</v>
      </c>
      <c r="J93" s="306">
        <f t="shared" ca="1" si="43"/>
        <v>5.7162545111291081</v>
      </c>
      <c r="K93" s="307">
        <f t="shared" ca="1" si="44"/>
        <v>30.281052051721755</v>
      </c>
      <c r="L93" s="304">
        <f t="shared" ca="1" si="29"/>
        <v>30.815867325050032</v>
      </c>
      <c r="M93" s="306">
        <f t="shared" ca="1" si="45"/>
        <v>1.3744305015885798</v>
      </c>
      <c r="N93" s="304">
        <f t="shared" ca="1" si="46"/>
        <v>78.749066975074413</v>
      </c>
      <c r="P93" s="310">
        <f t="shared" ca="1" si="47"/>
        <v>3</v>
      </c>
      <c r="Q93" s="304">
        <f t="shared" ca="1" si="48"/>
        <v>752.56999999999994</v>
      </c>
      <c r="R93" s="306">
        <f t="shared" ca="1" si="49"/>
        <v>0.37767981946880291</v>
      </c>
      <c r="S93" s="307">
        <f t="shared" ca="1" si="50"/>
        <v>8.8041702117209244</v>
      </c>
      <c r="T93" s="304">
        <f t="shared" ca="1" si="30"/>
        <v>86.368909776982278</v>
      </c>
      <c r="U93" s="311">
        <f t="shared" ca="1" si="31"/>
        <v>0</v>
      </c>
      <c r="V93" s="306">
        <f t="shared" ca="1" si="32"/>
        <v>1.2212961789036343</v>
      </c>
      <c r="W93" s="304">
        <f t="shared" ca="1" si="33"/>
        <v>18.935847797946622</v>
      </c>
      <c r="Y93" s="314" t="str">
        <f t="shared" ca="1" si="51"/>
        <v/>
      </c>
      <c r="Z93" s="315" t="str">
        <f t="shared" ca="1" si="52"/>
        <v/>
      </c>
      <c r="AA93" s="316" t="str">
        <f t="shared" ca="1" si="53"/>
        <v/>
      </c>
      <c r="AC93" s="310" t="e">
        <f t="shared" ca="1" si="54"/>
        <v>#N/A</v>
      </c>
      <c r="AD93" s="323" t="e">
        <f t="shared" ca="1" si="55"/>
        <v>#N/A</v>
      </c>
      <c r="AE93" s="324">
        <f t="shared" ca="1" si="34"/>
        <v>30.281052051721755</v>
      </c>
      <c r="AG93" s="306">
        <f t="shared" ca="1" si="56"/>
        <v>73.751412875677673</v>
      </c>
      <c r="AH93" s="304">
        <f t="shared" ca="1" si="57"/>
        <v>83.373412726725718</v>
      </c>
    </row>
    <row r="94" spans="1:34" x14ac:dyDescent="0.2">
      <c r="A94" s="347">
        <f t="shared" ca="1" si="35"/>
        <v>0.01</v>
      </c>
      <c r="B94" s="304">
        <f t="shared" ca="1" si="36"/>
        <v>0.90000000000000058</v>
      </c>
      <c r="D94" s="306">
        <f t="shared" ca="1" si="37"/>
        <v>16.238628420172855</v>
      </c>
      <c r="E94" s="307">
        <f t="shared" ca="1" si="38"/>
        <v>71.82015070427137</v>
      </c>
      <c r="F94" s="304">
        <f t="shared" ca="1" si="39"/>
        <v>73.633057115352045</v>
      </c>
      <c r="G94" s="306">
        <f t="shared" ca="1" si="40"/>
        <v>13.686040226766718</v>
      </c>
      <c r="H94" s="307">
        <f t="shared" ca="1" si="41"/>
        <v>68.700415327059602</v>
      </c>
      <c r="I94" s="304">
        <f t="shared" ca="1" si="42"/>
        <v>70.050373041113517</v>
      </c>
      <c r="J94" s="306">
        <f t="shared" ca="1" si="43"/>
        <v>5.8523029819757664</v>
      </c>
      <c r="K94" s="307">
        <f t="shared" ca="1" si="44"/>
        <v>30.964465197457137</v>
      </c>
      <c r="L94" s="304">
        <f t="shared" ca="1" si="29"/>
        <v>31.512657062795846</v>
      </c>
      <c r="M94" s="306">
        <f t="shared" ca="1" si="45"/>
        <v>1.3741572706721057</v>
      </c>
      <c r="N94" s="304">
        <f t="shared" ca="1" si="46"/>
        <v>78.733411996727952</v>
      </c>
      <c r="P94" s="310">
        <f t="shared" ca="1" si="47"/>
        <v>3</v>
      </c>
      <c r="Q94" s="304">
        <f t="shared" ca="1" si="48"/>
        <v>751.38999999999987</v>
      </c>
      <c r="R94" s="306">
        <f t="shared" ca="1" si="49"/>
        <v>0.37708763244703325</v>
      </c>
      <c r="S94" s="307">
        <f t="shared" ca="1" si="50"/>
        <v>8.8003993353964542</v>
      </c>
      <c r="T94" s="304">
        <f t="shared" ca="1" si="30"/>
        <v>86.331917480239227</v>
      </c>
      <c r="U94" s="311">
        <f t="shared" ca="1" si="31"/>
        <v>0</v>
      </c>
      <c r="V94" s="306">
        <f t="shared" ca="1" si="32"/>
        <v>1.2212127165736042</v>
      </c>
      <c r="W94" s="304">
        <f t="shared" ca="1" si="33"/>
        <v>19.33884076266737</v>
      </c>
      <c r="Y94" s="314" t="str">
        <f t="shared" ca="1" si="51"/>
        <v/>
      </c>
      <c r="Z94" s="315" t="str">
        <f t="shared" ca="1" si="52"/>
        <v/>
      </c>
      <c r="AA94" s="316" t="str">
        <f t="shared" ca="1" si="53"/>
        <v/>
      </c>
      <c r="AC94" s="310" t="e">
        <f t="shared" ca="1" si="54"/>
        <v>#N/A</v>
      </c>
      <c r="AD94" s="323" t="e">
        <f t="shared" ca="1" si="55"/>
        <v>#N/A</v>
      </c>
      <c r="AE94" s="324">
        <f t="shared" ca="1" si="34"/>
        <v>30.964465197457137</v>
      </c>
      <c r="AG94" s="306">
        <f t="shared" ca="1" si="56"/>
        <v>73.608177072583516</v>
      </c>
      <c r="AH94" s="304">
        <f t="shared" ca="1" si="57"/>
        <v>83.229649506473962</v>
      </c>
    </row>
    <row r="95" spans="1:34" x14ac:dyDescent="0.2">
      <c r="A95" s="347">
        <f t="shared" ca="1" si="35"/>
        <v>0.01</v>
      </c>
      <c r="B95" s="304">
        <f t="shared" ca="1" si="36"/>
        <v>0.91000000000000059</v>
      </c>
      <c r="D95" s="306">
        <f t="shared" ca="1" si="37"/>
        <v>16.232732907366145</v>
      </c>
      <c r="E95" s="307">
        <f t="shared" ca="1" si="38"/>
        <v>71.674160074892853</v>
      </c>
      <c r="F95" s="304">
        <f t="shared" ca="1" si="39"/>
        <v>73.489365489730915</v>
      </c>
      <c r="G95" s="306">
        <f t="shared" ca="1" si="40"/>
        <v>13.84836755584038</v>
      </c>
      <c r="H95" s="307">
        <f t="shared" ca="1" si="41"/>
        <v>69.417156927808534</v>
      </c>
      <c r="I95" s="304">
        <f t="shared" ca="1" si="42"/>
        <v>70.785019318367418</v>
      </c>
      <c r="J95" s="306">
        <f t="shared" ca="1" si="43"/>
        <v>5.9899750208888021</v>
      </c>
      <c r="K95" s="307">
        <f t="shared" ca="1" si="44"/>
        <v>31.655053058731479</v>
      </c>
      <c r="L95" s="304">
        <f t="shared" ca="1" si="29"/>
        <v>32.216799730916428</v>
      </c>
      <c r="M95" s="306">
        <f t="shared" ca="1" si="45"/>
        <v>1.3738865041182708</v>
      </c>
      <c r="N95" s="304">
        <f t="shared" ca="1" si="46"/>
        <v>78.71789821595992</v>
      </c>
      <c r="P95" s="310">
        <f t="shared" ca="1" si="47"/>
        <v>3</v>
      </c>
      <c r="Q95" s="304">
        <f t="shared" ca="1" si="48"/>
        <v>750.20999999999992</v>
      </c>
      <c r="R95" s="306">
        <f t="shared" ca="1" si="49"/>
        <v>0.37649544542526359</v>
      </c>
      <c r="S95" s="307">
        <f t="shared" ca="1" si="50"/>
        <v>8.7966343809422014</v>
      </c>
      <c r="T95" s="304">
        <f t="shared" ca="1" si="30"/>
        <v>86.294983277043002</v>
      </c>
      <c r="U95" s="311">
        <f t="shared" ca="1" si="31"/>
        <v>0</v>
      </c>
      <c r="V95" s="306">
        <f t="shared" ca="1" si="32"/>
        <v>1.2211283838110998</v>
      </c>
      <c r="W95" s="304">
        <f t="shared" ca="1" si="33"/>
        <v>19.745232438115238</v>
      </c>
      <c r="Y95" s="314" t="str">
        <f t="shared" ca="1" si="51"/>
        <v/>
      </c>
      <c r="Z95" s="315" t="str">
        <f t="shared" ca="1" si="52"/>
        <v/>
      </c>
      <c r="AA95" s="316" t="str">
        <f t="shared" ca="1" si="53"/>
        <v/>
      </c>
      <c r="AC95" s="310" t="e">
        <f t="shared" ca="1" si="54"/>
        <v>#N/A</v>
      </c>
      <c r="AD95" s="323" t="e">
        <f t="shared" ca="1" si="55"/>
        <v>#N/A</v>
      </c>
      <c r="AE95" s="324">
        <f t="shared" ca="1" si="34"/>
        <v>31.655053058731479</v>
      </c>
      <c r="AG95" s="306">
        <f t="shared" ca="1" si="56"/>
        <v>73.464368246882671</v>
      </c>
      <c r="AH95" s="304">
        <f t="shared" ca="1" si="57"/>
        <v>83.085317359643341</v>
      </c>
    </row>
    <row r="96" spans="1:34" x14ac:dyDescent="0.2">
      <c r="A96" s="347">
        <f t="shared" ca="1" si="35"/>
        <v>0.01</v>
      </c>
      <c r="B96" s="304">
        <f t="shared" ca="1" si="36"/>
        <v>0.9200000000000006</v>
      </c>
      <c r="D96" s="306">
        <f t="shared" ca="1" si="37"/>
        <v>16.226447653554299</v>
      </c>
      <c r="E96" s="307">
        <f t="shared" ca="1" si="38"/>
        <v>71.527663706983731</v>
      </c>
      <c r="F96" s="304">
        <f t="shared" ca="1" si="39"/>
        <v>73.345103986789027</v>
      </c>
      <c r="G96" s="306">
        <f t="shared" ca="1" si="40"/>
        <v>14.010632032375923</v>
      </c>
      <c r="H96" s="307">
        <f t="shared" ca="1" si="41"/>
        <v>70.132433564878369</v>
      </c>
      <c r="I96" s="304">
        <f t="shared" ca="1" si="42"/>
        <v>71.51822178772845</v>
      </c>
      <c r="J96" s="306">
        <f t="shared" ca="1" si="43"/>
        <v>6.1292700188298834</v>
      </c>
      <c r="K96" s="307">
        <f t="shared" ca="1" si="44"/>
        <v>32.352801011194913</v>
      </c>
      <c r="L96" s="304">
        <f t="shared" ca="1" si="29"/>
        <v>32.928280918288181</v>
      </c>
      <c r="M96" s="306">
        <f t="shared" ca="1" si="45"/>
        <v>1.3736181492169626</v>
      </c>
      <c r="N96" s="304">
        <f t="shared" ca="1" si="46"/>
        <v>78.702522612703305</v>
      </c>
      <c r="P96" s="310">
        <f t="shared" ca="1" si="47"/>
        <v>3</v>
      </c>
      <c r="Q96" s="304">
        <f t="shared" ca="1" si="48"/>
        <v>749.03</v>
      </c>
      <c r="R96" s="306">
        <f t="shared" ca="1" si="49"/>
        <v>0.37590325840349398</v>
      </c>
      <c r="S96" s="307">
        <f t="shared" ca="1" si="50"/>
        <v>8.7928753483581659</v>
      </c>
      <c r="T96" s="304">
        <f t="shared" ca="1" si="30"/>
        <v>86.258107167393618</v>
      </c>
      <c r="U96" s="311">
        <f t="shared" ca="1" si="31"/>
        <v>0</v>
      </c>
      <c r="V96" s="306">
        <f t="shared" ca="1" si="32"/>
        <v>1.2210431825824561</v>
      </c>
      <c r="W96" s="304">
        <f t="shared" ca="1" si="33"/>
        <v>20.154993075112429</v>
      </c>
      <c r="Y96" s="314" t="str">
        <f t="shared" ca="1" si="51"/>
        <v/>
      </c>
      <c r="Z96" s="315" t="str">
        <f t="shared" ca="1" si="52"/>
        <v/>
      </c>
      <c r="AA96" s="316" t="str">
        <f t="shared" ca="1" si="53"/>
        <v/>
      </c>
      <c r="AC96" s="310" t="e">
        <f t="shared" ca="1" si="54"/>
        <v>#N/A</v>
      </c>
      <c r="AD96" s="323" t="e">
        <f t="shared" ca="1" si="55"/>
        <v>#N/A</v>
      </c>
      <c r="AE96" s="324">
        <f t="shared" ca="1" si="34"/>
        <v>32.352801011194913</v>
      </c>
      <c r="AG96" s="306">
        <f t="shared" ca="1" si="56"/>
        <v>73.319989419181084</v>
      </c>
      <c r="AH96" s="304">
        <f t="shared" ca="1" si="57"/>
        <v>82.940419222258072</v>
      </c>
    </row>
    <row r="97" spans="1:34" x14ac:dyDescent="0.2">
      <c r="A97" s="347">
        <f t="shared" ca="1" si="35"/>
        <v>0.01</v>
      </c>
      <c r="B97" s="304">
        <f t="shared" ca="1" si="36"/>
        <v>0.9300000000000006</v>
      </c>
      <c r="D97" s="306">
        <f t="shared" ca="1" si="37"/>
        <v>16.219778153297085</v>
      </c>
      <c r="E97" s="307">
        <f t="shared" ca="1" si="38"/>
        <v>71.380663714852417</v>
      </c>
      <c r="F97" s="304">
        <f t="shared" ca="1" si="39"/>
        <v>73.200275653272115</v>
      </c>
      <c r="G97" s="306">
        <f t="shared" ca="1" si="40"/>
        <v>14.172829813908894</v>
      </c>
      <c r="H97" s="307">
        <f t="shared" ca="1" si="41"/>
        <v>70.846240202026891</v>
      </c>
      <c r="I97" s="304">
        <f t="shared" ca="1" si="42"/>
        <v>72.249974779907816</v>
      </c>
      <c r="J97" s="306">
        <f t="shared" ca="1" si="43"/>
        <v>6.2701873280613079</v>
      </c>
      <c r="K97" s="307">
        <f t="shared" ca="1" si="44"/>
        <v>33.057694380029439</v>
      </c>
      <c r="L97" s="304">
        <f t="shared" ca="1" si="29"/>
        <v>33.647086156938023</v>
      </c>
      <c r="M97" s="306">
        <f t="shared" ca="1" si="45"/>
        <v>1.3733521549158167</v>
      </c>
      <c r="N97" s="304">
        <f t="shared" ca="1" si="46"/>
        <v>78.687282261873108</v>
      </c>
      <c r="P97" s="310">
        <f t="shared" ca="1" si="47"/>
        <v>3</v>
      </c>
      <c r="Q97" s="304">
        <f t="shared" ca="1" si="48"/>
        <v>747.84999999999991</v>
      </c>
      <c r="R97" s="306">
        <f t="shared" ca="1" si="49"/>
        <v>0.37531107138172431</v>
      </c>
      <c r="S97" s="307">
        <f t="shared" ca="1" si="50"/>
        <v>8.7891222376443494</v>
      </c>
      <c r="T97" s="304">
        <f t="shared" ca="1" si="30"/>
        <v>86.221289151291074</v>
      </c>
      <c r="U97" s="311">
        <f t="shared" ca="1" si="31"/>
        <v>0</v>
      </c>
      <c r="V97" s="306">
        <f t="shared" ca="1" si="32"/>
        <v>1.2209571148615126</v>
      </c>
      <c r="W97" s="304">
        <f t="shared" ca="1" si="33"/>
        <v>20.568092855083471</v>
      </c>
      <c r="Y97" s="314" t="str">
        <f t="shared" ca="1" si="51"/>
        <v/>
      </c>
      <c r="Z97" s="315" t="str">
        <f t="shared" ca="1" si="52"/>
        <v/>
      </c>
      <c r="AA97" s="316" t="str">
        <f t="shared" ca="1" si="53"/>
        <v/>
      </c>
      <c r="AC97" s="310" t="e">
        <f t="shared" ca="1" si="54"/>
        <v>#N/A</v>
      </c>
      <c r="AD97" s="323" t="e">
        <f t="shared" ca="1" si="55"/>
        <v>#N/A</v>
      </c>
      <c r="AE97" s="324">
        <f t="shared" ca="1" si="34"/>
        <v>33.057694380029439</v>
      </c>
      <c r="AG97" s="306">
        <f t="shared" ca="1" si="56"/>
        <v>73.175043622930204</v>
      </c>
      <c r="AH97" s="304">
        <f t="shared" ca="1" si="57"/>
        <v>82.794958045767657</v>
      </c>
    </row>
    <row r="98" spans="1:34" x14ac:dyDescent="0.2">
      <c r="A98" s="347">
        <f t="shared" ca="1" si="35"/>
        <v>0.01</v>
      </c>
      <c r="B98" s="304">
        <f t="shared" ca="1" si="36"/>
        <v>0.94000000000000061</v>
      </c>
      <c r="D98" s="306">
        <f t="shared" ca="1" si="37"/>
        <v>16.212729749601973</v>
      </c>
      <c r="E98" s="307">
        <f t="shared" ca="1" si="38"/>
        <v>71.233162251452953</v>
      </c>
      <c r="F98" s="304">
        <f t="shared" ca="1" si="39"/>
        <v>73.054883548435356</v>
      </c>
      <c r="G98" s="306">
        <f t="shared" ca="1" si="40"/>
        <v>14.334957111404915</v>
      </c>
      <c r="H98" s="307">
        <f t="shared" ca="1" si="41"/>
        <v>71.558571824541417</v>
      </c>
      <c r="I98" s="304">
        <f t="shared" ca="1" si="42"/>
        <v>72.980272656066944</v>
      </c>
      <c r="J98" s="306">
        <f t="shared" ca="1" si="43"/>
        <v>6.4127262626878769</v>
      </c>
      <c r="K98" s="307">
        <f t="shared" ca="1" si="44"/>
        <v>33.769718440162279</v>
      </c>
      <c r="L98" s="304">
        <f t="shared" ca="1" si="29"/>
        <v>34.373200922346513</v>
      </c>
      <c r="M98" s="306">
        <f t="shared" ca="1" si="45"/>
        <v>1.3730884717506358</v>
      </c>
      <c r="N98" s="304">
        <f t="shared" ca="1" si="46"/>
        <v>78.672174329379587</v>
      </c>
      <c r="P98" s="310">
        <f t="shared" ca="1" si="47"/>
        <v>3</v>
      </c>
      <c r="Q98" s="304">
        <f t="shared" ca="1" si="48"/>
        <v>746.67</v>
      </c>
      <c r="R98" s="306">
        <f t="shared" ca="1" si="49"/>
        <v>0.37471888435995465</v>
      </c>
      <c r="S98" s="307">
        <f t="shared" ca="1" si="50"/>
        <v>8.7853750488007503</v>
      </c>
      <c r="T98" s="304">
        <f t="shared" ca="1" si="30"/>
        <v>86.184529228735371</v>
      </c>
      <c r="U98" s="311">
        <f t="shared" ca="1" si="31"/>
        <v>0</v>
      </c>
      <c r="V98" s="306">
        <f t="shared" ca="1" si="32"/>
        <v>1.2208701826295705</v>
      </c>
      <c r="W98" s="304">
        <f t="shared" ca="1" si="33"/>
        <v>20.984501891941843</v>
      </c>
      <c r="Y98" s="314" t="str">
        <f t="shared" ca="1" si="51"/>
        <v/>
      </c>
      <c r="Z98" s="315" t="str">
        <f t="shared" ca="1" si="52"/>
        <v/>
      </c>
      <c r="AA98" s="316" t="str">
        <f t="shared" ca="1" si="53"/>
        <v/>
      </c>
      <c r="AC98" s="310" t="e">
        <f t="shared" ca="1" si="54"/>
        <v>#N/A</v>
      </c>
      <c r="AD98" s="323" t="e">
        <f t="shared" ca="1" si="55"/>
        <v>#N/A</v>
      </c>
      <c r="AE98" s="324">
        <f t="shared" ca="1" si="34"/>
        <v>33.769718440162279</v>
      </c>
      <c r="AG98" s="306">
        <f t="shared" ca="1" si="56"/>
        <v>73.029533904331828</v>
      </c>
      <c r="AH98" s="304">
        <f t="shared" ca="1" si="57"/>
        <v>82.648936796845476</v>
      </c>
    </row>
    <row r="99" spans="1:34" x14ac:dyDescent="0.2">
      <c r="A99" s="347">
        <f t="shared" ca="1" si="35"/>
        <v>0.01</v>
      </c>
      <c r="B99" s="304">
        <f t="shared" ca="1" si="36"/>
        <v>0.95000000000000062</v>
      </c>
      <c r="D99" s="306">
        <f t="shared" ca="1" si="37"/>
        <v>16.205307640423058</v>
      </c>
      <c r="E99" s="307">
        <f t="shared" ca="1" si="38"/>
        <v>71.085161507208241</v>
      </c>
      <c r="F99" s="304">
        <f t="shared" ca="1" si="39"/>
        <v>72.908930743953675</v>
      </c>
      <c r="G99" s="306">
        <f t="shared" ca="1" si="40"/>
        <v>14.497010187809146</v>
      </c>
      <c r="H99" s="307">
        <f t="shared" ca="1" si="41"/>
        <v>72.269423439613504</v>
      </c>
      <c r="I99" s="304">
        <f t="shared" ca="1" si="42"/>
        <v>73.709109807944358</v>
      </c>
      <c r="J99" s="306">
        <f t="shared" ca="1" si="43"/>
        <v>6.5568860991839468</v>
      </c>
      <c r="K99" s="307">
        <f t="shared" ca="1" si="44"/>
        <v>34.488858416483055</v>
      </c>
      <c r="L99" s="304">
        <f t="shared" ca="1" si="29"/>
        <v>35.10661063375224</v>
      </c>
      <c r="M99" s="306">
        <f t="shared" ca="1" si="45"/>
        <v>1.3728270517794388</v>
      </c>
      <c r="N99" s="304">
        <f t="shared" ca="1" si="46"/>
        <v>78.657196068349577</v>
      </c>
      <c r="P99" s="310">
        <f t="shared" ca="1" si="47"/>
        <v>3</v>
      </c>
      <c r="Q99" s="304">
        <f t="shared" ca="1" si="48"/>
        <v>745.4899999999999</v>
      </c>
      <c r="R99" s="306">
        <f t="shared" ca="1" si="49"/>
        <v>0.37412669733818499</v>
      </c>
      <c r="S99" s="307">
        <f t="shared" ca="1" si="50"/>
        <v>8.7816337818273684</v>
      </c>
      <c r="T99" s="304">
        <f t="shared" ca="1" si="30"/>
        <v>86.147827399726495</v>
      </c>
      <c r="U99" s="311">
        <f t="shared" ca="1" si="31"/>
        <v>0</v>
      </c>
      <c r="V99" s="306">
        <f t="shared" ca="1" si="32"/>
        <v>1.2207823878753519</v>
      </c>
      <c r="W99" s="304">
        <f t="shared" ca="1" si="33"/>
        <v>21.404190233977019</v>
      </c>
      <c r="Y99" s="314" t="str">
        <f t="shared" ca="1" si="51"/>
        <v/>
      </c>
      <c r="Z99" s="315" t="str">
        <f t="shared" ca="1" si="52"/>
        <v/>
      </c>
      <c r="AA99" s="316" t="str">
        <f t="shared" ca="1" si="53"/>
        <v/>
      </c>
      <c r="AC99" s="310" t="e">
        <f t="shared" ca="1" si="54"/>
        <v>#N/A</v>
      </c>
      <c r="AD99" s="323" t="e">
        <f t="shared" ca="1" si="55"/>
        <v>#N/A</v>
      </c>
      <c r="AE99" s="324">
        <f t="shared" ca="1" si="34"/>
        <v>34.488858416483055</v>
      </c>
      <c r="AG99" s="306">
        <f t="shared" ca="1" si="56"/>
        <v>72.883463322236508</v>
      </c>
      <c r="AH99" s="304">
        <f t="shared" ca="1" si="57"/>
        <v>82.502358457186304</v>
      </c>
    </row>
    <row r="100" spans="1:34" x14ac:dyDescent="0.2">
      <c r="A100" s="347">
        <f t="shared" ca="1" si="35"/>
        <v>0.01</v>
      </c>
      <c r="B100" s="304">
        <f t="shared" ca="1" si="36"/>
        <v>0.96000000000000063</v>
      </c>
      <c r="D100" s="306">
        <f t="shared" ca="1" si="37"/>
        <v>16.19751688481896</v>
      </c>
      <c r="E100" s="307">
        <f t="shared" ca="1" si="38"/>
        <v>70.936663708882648</v>
      </c>
      <c r="F100" s="304">
        <f t="shared" ca="1" si="39"/>
        <v>72.762420323825836</v>
      </c>
      <c r="G100" s="306">
        <f t="shared" ca="1" si="40"/>
        <v>14.658985356657334</v>
      </c>
      <c r="H100" s="307">
        <f t="shared" ca="1" si="41"/>
        <v>72.978790076702325</v>
      </c>
      <c r="I100" s="304">
        <f t="shared" ca="1" si="42"/>
        <v>74.436480657981676</v>
      </c>
      <c r="J100" s="306">
        <f t="shared" ca="1" si="43"/>
        <v>6.7026660769062794</v>
      </c>
      <c r="K100" s="307">
        <f t="shared" ca="1" si="44"/>
        <v>35.215099484064631</v>
      </c>
      <c r="L100" s="304">
        <f t="shared" ca="1" si="29"/>
        <v>35.847300654457641</v>
      </c>
      <c r="M100" s="306">
        <f t="shared" ca="1" si="45"/>
        <v>1.3725678485199195</v>
      </c>
      <c r="N100" s="304">
        <f t="shared" ca="1" si="46"/>
        <v>78.642344815543083</v>
      </c>
      <c r="P100" s="310">
        <f t="shared" ca="1" si="47"/>
        <v>3</v>
      </c>
      <c r="Q100" s="304">
        <f t="shared" ca="1" si="48"/>
        <v>744.31</v>
      </c>
      <c r="R100" s="306">
        <f t="shared" ca="1" si="49"/>
        <v>0.37353451031641538</v>
      </c>
      <c r="S100" s="307">
        <f t="shared" ca="1" si="50"/>
        <v>8.7778984367242039</v>
      </c>
      <c r="T100" s="304">
        <f t="shared" ca="1" si="30"/>
        <v>86.111183664264445</v>
      </c>
      <c r="U100" s="311">
        <f t="shared" ca="1" si="31"/>
        <v>0</v>
      </c>
      <c r="V100" s="306">
        <f t="shared" ca="1" si="32"/>
        <v>1.2206937325949561</v>
      </c>
      <c r="W100" s="304">
        <f t="shared" ca="1" si="33"/>
        <v>21.827127865741836</v>
      </c>
      <c r="Y100" s="314" t="str">
        <f t="shared" ca="1" si="51"/>
        <v/>
      </c>
      <c r="Z100" s="315" t="str">
        <f t="shared" ca="1" si="52"/>
        <v/>
      </c>
      <c r="AA100" s="316" t="str">
        <f t="shared" ca="1" si="53"/>
        <v/>
      </c>
      <c r="AC100" s="310" t="e">
        <f t="shared" ca="1" si="54"/>
        <v>#N/A</v>
      </c>
      <c r="AD100" s="323" t="e">
        <f t="shared" ca="1" si="55"/>
        <v>#N/A</v>
      </c>
      <c r="AE100" s="324">
        <f t="shared" ca="1" si="34"/>
        <v>35.215099484064631</v>
      </c>
      <c r="AG100" s="306">
        <f t="shared" ca="1" si="56"/>
        <v>72.736834948036332</v>
      </c>
      <c r="AH100" s="304">
        <f t="shared" ca="1" si="57"/>
        <v>82.355226023303345</v>
      </c>
    </row>
    <row r="101" spans="1:34" x14ac:dyDescent="0.2">
      <c r="A101" s="347">
        <f t="shared" ca="1" si="35"/>
        <v>0.01</v>
      </c>
      <c r="B101" s="304">
        <f t="shared" ca="1" si="36"/>
        <v>0.97000000000000064</v>
      </c>
      <c r="D101" s="306">
        <f t="shared" ca="1" si="37"/>
        <v>16.189362408790593</v>
      </c>
      <c r="E101" s="307">
        <f t="shared" ca="1" si="38"/>
        <v>70.78767111850064</v>
      </c>
      <c r="F101" s="304">
        <f t="shared" ca="1" si="39"/>
        <v>72.615355384272348</v>
      </c>
      <c r="G101" s="306">
        <f t="shared" ca="1" si="40"/>
        <v>14.82087898074524</v>
      </c>
      <c r="H101" s="307">
        <f t="shared" ca="1" si="41"/>
        <v>73.686666787887333</v>
      </c>
      <c r="I101" s="304">
        <f t="shared" ca="1" si="42"/>
        <v>75.16237965944822</v>
      </c>
      <c r="J101" s="306">
        <f t="shared" ca="1" si="43"/>
        <v>6.8500653985932924</v>
      </c>
      <c r="K101" s="307">
        <f t="shared" ca="1" si="44"/>
        <v>35.948426768387577</v>
      </c>
      <c r="L101" s="304">
        <f t="shared" ca="1" si="29"/>
        <v>36.595256292136135</v>
      </c>
      <c r="M101" s="306">
        <f t="shared" ca="1" si="45"/>
        <v>1.3723108168900982</v>
      </c>
      <c r="N101" s="304">
        <f t="shared" ca="1" si="46"/>
        <v>78.627617987952959</v>
      </c>
      <c r="P101" s="310">
        <f t="shared" ca="1" si="47"/>
        <v>3</v>
      </c>
      <c r="Q101" s="304">
        <f t="shared" ca="1" si="48"/>
        <v>743.12999999999988</v>
      </c>
      <c r="R101" s="306">
        <f t="shared" ca="1" si="49"/>
        <v>0.37294232329464566</v>
      </c>
      <c r="S101" s="307">
        <f t="shared" ca="1" si="50"/>
        <v>8.7741690134912567</v>
      </c>
      <c r="T101" s="304">
        <f t="shared" ca="1" si="30"/>
        <v>86.074598022349235</v>
      </c>
      <c r="U101" s="311">
        <f t="shared" ca="1" si="31"/>
        <v>0</v>
      </c>
      <c r="V101" s="306">
        <f t="shared" ca="1" si="32"/>
        <v>1.2206042187918151</v>
      </c>
      <c r="W101" s="304">
        <f t="shared" ca="1" si="33"/>
        <v>22.253284709939781</v>
      </c>
      <c r="Y101" s="314" t="str">
        <f t="shared" ca="1" si="51"/>
        <v/>
      </c>
      <c r="Z101" s="315" t="str">
        <f t="shared" ca="1" si="52"/>
        <v/>
      </c>
      <c r="AA101" s="316" t="str">
        <f t="shared" ca="1" si="53"/>
        <v/>
      </c>
      <c r="AC101" s="310" t="e">
        <f t="shared" ca="1" si="54"/>
        <v>#N/A</v>
      </c>
      <c r="AD101" s="323" t="e">
        <f t="shared" ca="1" si="55"/>
        <v>#N/A</v>
      </c>
      <c r="AE101" s="324">
        <f t="shared" ca="1" si="34"/>
        <v>35.948426768387577</v>
      </c>
      <c r="AG101" s="306">
        <f t="shared" ca="1" si="56"/>
        <v>72.589651865551971</v>
      </c>
      <c r="AH101" s="304">
        <f t="shared" ca="1" si="57"/>
        <v>82.207542506324529</v>
      </c>
    </row>
    <row r="102" spans="1:34" x14ac:dyDescent="0.2">
      <c r="A102" s="347">
        <f t="shared" ca="1" si="35"/>
        <v>0.01</v>
      </c>
      <c r="B102" s="304">
        <f t="shared" ca="1" si="36"/>
        <v>0.98000000000000065</v>
      </c>
      <c r="D102" s="306">
        <f t="shared" ca="1" si="37"/>
        <v>16.180849010818893</v>
      </c>
      <c r="E102" s="307">
        <f t="shared" ca="1" si="38"/>
        <v>70.638186032308738</v>
      </c>
      <c r="F102" s="304">
        <f t="shared" ca="1" si="39"/>
        <v>72.467739033627765</v>
      </c>
      <c r="G102" s="306">
        <f t="shared" ca="1" si="40"/>
        <v>14.982687470853429</v>
      </c>
      <c r="H102" s="307">
        <f t="shared" ca="1" si="41"/>
        <v>74.393048648210424</v>
      </c>
      <c r="I102" s="304">
        <f t="shared" ca="1" si="42"/>
        <v>75.886801296564542</v>
      </c>
      <c r="J102" s="306">
        <f t="shared" ca="1" si="43"/>
        <v>6.9990832308512854</v>
      </c>
      <c r="K102" s="307">
        <f t="shared" ca="1" si="44"/>
        <v>36.688825345568063</v>
      </c>
      <c r="L102" s="304">
        <f t="shared" ca="1" si="29"/>
        <v>37.350462799140537</v>
      </c>
      <c r="M102" s="306">
        <f t="shared" ca="1" si="45"/>
        <v>1.3720559131519776</v>
      </c>
      <c r="N102" s="304">
        <f t="shared" ca="1" si="46"/>
        <v>78.613013079576533</v>
      </c>
      <c r="P102" s="310">
        <f t="shared" ca="1" si="47"/>
        <v>3</v>
      </c>
      <c r="Q102" s="304">
        <f t="shared" ca="1" si="48"/>
        <v>741.94999999999993</v>
      </c>
      <c r="R102" s="306">
        <f t="shared" ca="1" si="49"/>
        <v>0.37235013627287605</v>
      </c>
      <c r="S102" s="307">
        <f t="shared" ca="1" si="50"/>
        <v>8.7704455121285285</v>
      </c>
      <c r="T102" s="304">
        <f t="shared" ca="1" si="30"/>
        <v>86.038070473980866</v>
      </c>
      <c r="U102" s="311">
        <f t="shared" ca="1" si="31"/>
        <v>0</v>
      </c>
      <c r="V102" s="306">
        <f t="shared" ca="1" si="32"/>
        <v>1.2205138484766536</v>
      </c>
      <c r="W102" s="304">
        <f t="shared" ca="1" si="33"/>
        <v>22.682630629312307</v>
      </c>
      <c r="Y102" s="314" t="str">
        <f t="shared" ca="1" si="51"/>
        <v/>
      </c>
      <c r="Z102" s="315" t="str">
        <f t="shared" ca="1" si="52"/>
        <v/>
      </c>
      <c r="AA102" s="316" t="str">
        <f t="shared" ca="1" si="53"/>
        <v/>
      </c>
      <c r="AC102" s="310" t="e">
        <f t="shared" ca="1" si="54"/>
        <v>#N/A</v>
      </c>
      <c r="AD102" s="323" t="e">
        <f t="shared" ca="1" si="55"/>
        <v>#N/A</v>
      </c>
      <c r="AE102" s="324">
        <f t="shared" ca="1" si="34"/>
        <v>36.688825345568063</v>
      </c>
      <c r="AG102" s="306">
        <f t="shared" ca="1" si="56"/>
        <v>72.441917170914678</v>
      </c>
      <c r="AH102" s="304">
        <f t="shared" ca="1" si="57"/>
        <v>82.059310931788076</v>
      </c>
    </row>
    <row r="103" spans="1:34" x14ac:dyDescent="0.2">
      <c r="A103" s="347">
        <f t="shared" ca="1" si="35"/>
        <v>0.01</v>
      </c>
      <c r="B103" s="304">
        <f t="shared" ca="1" si="36"/>
        <v>0.99000000000000066</v>
      </c>
      <c r="D103" s="306">
        <f t="shared" ca="1" si="37"/>
        <v>16.171981367120257</v>
      </c>
      <c r="E103" s="307">
        <f t="shared" ca="1" si="38"/>
        <v>70.4882107797781</v>
      </c>
      <c r="F103" s="304">
        <f t="shared" ca="1" si="39"/>
        <v>72.319574392227381</v>
      </c>
      <c r="G103" s="306">
        <f t="shared" ca="1" si="40"/>
        <v>15.144407284524632</v>
      </c>
      <c r="H103" s="307">
        <f t="shared" ca="1" si="41"/>
        <v>75.097930756008211</v>
      </c>
      <c r="I103" s="304">
        <f t="shared" ca="1" si="42"/>
        <v>76.609740084624789</v>
      </c>
      <c r="J103" s="306">
        <f t="shared" ca="1" si="43"/>
        <v>7.1497187046281754</v>
      </c>
      <c r="K103" s="307">
        <f t="shared" ca="1" si="44"/>
        <v>37.436280242589156</v>
      </c>
      <c r="L103" s="304">
        <f t="shared" ca="1" si="29"/>
        <v>38.112905372812776</v>
      </c>
      <c r="M103" s="306">
        <f t="shared" ca="1" si="45"/>
        <v>1.3718030948580184</v>
      </c>
      <c r="N103" s="304">
        <f t="shared" ca="1" si="46"/>
        <v>78.598527658348985</v>
      </c>
      <c r="P103" s="310">
        <f t="shared" ca="1" si="47"/>
        <v>3</v>
      </c>
      <c r="Q103" s="304">
        <f t="shared" ca="1" si="48"/>
        <v>740.77</v>
      </c>
      <c r="R103" s="306">
        <f t="shared" ca="1" si="49"/>
        <v>0.37175794925110639</v>
      </c>
      <c r="S103" s="307">
        <f t="shared" ca="1" si="50"/>
        <v>8.7667279326360177</v>
      </c>
      <c r="T103" s="304">
        <f t="shared" ca="1" si="30"/>
        <v>86.001601019159338</v>
      </c>
      <c r="U103" s="311">
        <f t="shared" ca="1" si="31"/>
        <v>0</v>
      </c>
      <c r="V103" s="306">
        <f t="shared" ca="1" si="32"/>
        <v>1.2204226236674409</v>
      </c>
      <c r="W103" s="304">
        <f t="shared" ca="1" si="33"/>
        <v>23.115135428525726</v>
      </c>
      <c r="Y103" s="314" t="str">
        <f t="shared" ca="1" si="51"/>
        <v/>
      </c>
      <c r="Z103" s="315" t="str">
        <f t="shared" ca="1" si="52"/>
        <v/>
      </c>
      <c r="AA103" s="316" t="str">
        <f t="shared" ca="1" si="53"/>
        <v/>
      </c>
      <c r="AC103" s="310" t="e">
        <f t="shared" ca="1" si="54"/>
        <v>#N/A</v>
      </c>
      <c r="AD103" s="323" t="e">
        <f t="shared" ca="1" si="55"/>
        <v>#N/A</v>
      </c>
      <c r="AE103" s="324">
        <f t="shared" ca="1" si="34"/>
        <v>37.436280242589156</v>
      </c>
      <c r="AG103" s="306">
        <f t="shared" ca="1" si="56"/>
        <v>72.29363397244326</v>
      </c>
      <c r="AH103" s="304">
        <f t="shared" ca="1" si="57"/>
        <v>81.910534339437419</v>
      </c>
    </row>
    <row r="104" spans="1:34" x14ac:dyDescent="0.2">
      <c r="A104" s="347">
        <f t="shared" ca="1" si="35"/>
        <v>0.01</v>
      </c>
      <c r="B104" s="304">
        <f t="shared" ca="1" si="36"/>
        <v>1.0000000000000007</v>
      </c>
      <c r="D104" s="306">
        <f t="shared" ca="1" si="37"/>
        <v>16.162764036637128</v>
      </c>
      <c r="E104" s="307">
        <f t="shared" ca="1" si="38"/>
        <v>70.33774772264546</v>
      </c>
      <c r="F104" s="304">
        <f t="shared" ca="1" si="39"/>
        <v>72.170864592289092</v>
      </c>
      <c r="G104" s="306">
        <f t="shared" ca="1" si="40"/>
        <v>15.306034924891003</v>
      </c>
      <c r="H104" s="307">
        <f t="shared" ca="1" si="41"/>
        <v>75.801308233234664</v>
      </c>
      <c r="I104" s="304">
        <f t="shared" ca="1" si="42"/>
        <v>77.331190570117514</v>
      </c>
      <c r="J104" s="306">
        <f t="shared" ca="1" si="43"/>
        <v>7.3019709156752537</v>
      </c>
      <c r="K104" s="307">
        <f t="shared" ca="1" si="44"/>
        <v>38.190776437535369</v>
      </c>
      <c r="L104" s="304">
        <f t="shared" ca="1" si="29"/>
        <v>38.882569155794911</v>
      </c>
      <c r="M104" s="306">
        <f t="shared" ca="1" si="45"/>
        <v>1.3715523208002676</v>
      </c>
      <c r="N104" s="304">
        <f t="shared" ca="1" si="46"/>
        <v>78.58415936322848</v>
      </c>
      <c r="P104" s="310">
        <f t="shared" ca="1" si="47"/>
        <v>3</v>
      </c>
      <c r="Q104" s="304">
        <f t="shared" ca="1" si="48"/>
        <v>739.58999999999992</v>
      </c>
      <c r="R104" s="306">
        <f t="shared" ca="1" si="49"/>
        <v>0.37116576222933673</v>
      </c>
      <c r="S104" s="307">
        <f t="shared" ca="1" si="50"/>
        <v>8.7630162750137242</v>
      </c>
      <c r="T104" s="304">
        <f t="shared" ca="1" si="30"/>
        <v>85.965189657884636</v>
      </c>
      <c r="U104" s="311">
        <f t="shared" ca="1" si="31"/>
        <v>0</v>
      </c>
      <c r="V104" s="306">
        <f t="shared" ca="1" si="32"/>
        <v>1.2203305463893483</v>
      </c>
      <c r="W104" s="304">
        <f t="shared" ca="1" si="33"/>
        <v>23.550768856057555</v>
      </c>
      <c r="Y104" s="314" t="str">
        <f t="shared" ca="1" si="51"/>
        <v/>
      </c>
      <c r="Z104" s="315" t="str">
        <f t="shared" ca="1" si="52"/>
        <v/>
      </c>
      <c r="AA104" s="316" t="str">
        <f t="shared" ca="1" si="53"/>
        <v/>
      </c>
      <c r="AC104" s="310">
        <f t="shared" ca="1" si="54"/>
        <v>1.0000000000000007</v>
      </c>
      <c r="AD104" s="323">
        <f t="shared" ca="1" si="55"/>
        <v>7.3019709156752537</v>
      </c>
      <c r="AE104" s="324">
        <f t="shared" ca="1" si="34"/>
        <v>38.190776437535369</v>
      </c>
      <c r="AG104" s="306">
        <f t="shared" ca="1" si="56"/>
        <v>72.144805390516439</v>
      </c>
      <c r="AH104" s="304">
        <f t="shared" ca="1" si="57"/>
        <v>81.761215783015544</v>
      </c>
    </row>
    <row r="105" spans="1:34" x14ac:dyDescent="0.2">
      <c r="A105" s="347">
        <f t="shared" ca="1" si="35"/>
        <v>0.01</v>
      </c>
      <c r="B105" s="304">
        <f t="shared" ca="1" si="36"/>
        <v>1.0100000000000007</v>
      </c>
      <c r="D105" s="306">
        <f t="shared" ca="1" si="37"/>
        <v>16.148454291676124</v>
      </c>
      <c r="E105" s="307">
        <f t="shared" ca="1" si="38"/>
        <v>70.163289441736993</v>
      </c>
      <c r="F105" s="304">
        <f t="shared" ca="1" si="39"/>
        <v>71.997637192447598</v>
      </c>
      <c r="G105" s="306">
        <f t="shared" ca="1" si="40"/>
        <v>15.467519467807765</v>
      </c>
      <c r="H105" s="307">
        <f t="shared" ca="1" si="41"/>
        <v>76.502941127652036</v>
      </c>
      <c r="I105" s="304">
        <f t="shared" ca="1" si="42"/>
        <v>78.050907487792898</v>
      </c>
      <c r="J105" s="306">
        <f t="shared" ca="1" si="43"/>
        <v>7.4558386876387477</v>
      </c>
      <c r="K105" s="307">
        <f t="shared" ca="1" si="44"/>
        <v>38.952297684339804</v>
      </c>
      <c r="L105" s="304">
        <f t="shared" ca="1" si="29"/>
        <v>39.659438037187499</v>
      </c>
      <c r="M105" s="306">
        <f t="shared" ca="1" si="45"/>
        <v>1.3713035501975355</v>
      </c>
      <c r="N105" s="304">
        <f t="shared" ca="1" si="46"/>
        <v>78.569905857625002</v>
      </c>
      <c r="P105" s="310">
        <f t="shared" ca="1" si="47"/>
        <v>4</v>
      </c>
      <c r="Q105" s="304">
        <f t="shared" ca="1" si="48"/>
        <v>738.19999999999982</v>
      </c>
      <c r="R105" s="306">
        <f t="shared" ca="1" si="49"/>
        <v>0.37046818599182835</v>
      </c>
      <c r="S105" s="307">
        <f t="shared" ca="1" si="50"/>
        <v>8.7593115931538055</v>
      </c>
      <c r="T105" s="304">
        <f t="shared" ca="1" si="30"/>
        <v>85.928846728838835</v>
      </c>
      <c r="U105" s="311">
        <f t="shared" ca="1" si="31"/>
        <v>0</v>
      </c>
      <c r="V105" s="306">
        <f t="shared" ca="1" si="32"/>
        <v>1.2202376188181425</v>
      </c>
      <c r="W105" s="304">
        <f t="shared" ca="1" si="33"/>
        <v>23.989353174651495</v>
      </c>
      <c r="Y105" s="314" t="str">
        <f t="shared" ca="1" si="51"/>
        <v/>
      </c>
      <c r="Z105" s="315" t="str">
        <f t="shared" ca="1" si="52"/>
        <v/>
      </c>
      <c r="AA105" s="316" t="str">
        <f t="shared" ca="1" si="53"/>
        <v/>
      </c>
      <c r="AC105" s="310" t="e">
        <f t="shared" ca="1" si="54"/>
        <v>#N/A</v>
      </c>
      <c r="AD105" s="323" t="e">
        <f t="shared" ca="1" si="55"/>
        <v>#N/A</v>
      </c>
      <c r="AE105" s="324">
        <f t="shared" ca="1" si="34"/>
        <v>38.952297684339804</v>
      </c>
      <c r="AG105" s="306">
        <f t="shared" ca="1" si="56"/>
        <v>71.971450251444224</v>
      </c>
      <c r="AH105" s="304">
        <f t="shared" ca="1" si="57"/>
        <v>81.587374024062044</v>
      </c>
    </row>
    <row r="106" spans="1:34" x14ac:dyDescent="0.2">
      <c r="A106" s="347">
        <f t="shared" ca="1" si="35"/>
        <v>0.01</v>
      </c>
      <c r="B106" s="304">
        <f t="shared" ca="1" si="36"/>
        <v>1.0200000000000007</v>
      </c>
      <c r="D106" s="306">
        <f t="shared" ca="1" si="37"/>
        <v>16.129034370774214</v>
      </c>
      <c r="E106" s="307">
        <f t="shared" ca="1" si="38"/>
        <v>69.964819063996984</v>
      </c>
      <c r="F106" s="304">
        <f t="shared" ca="1" si="39"/>
        <v>71.799872258879759</v>
      </c>
      <c r="G106" s="306">
        <f t="shared" ca="1" si="40"/>
        <v>15.628809811515508</v>
      </c>
      <c r="H106" s="307">
        <f t="shared" ca="1" si="41"/>
        <v>77.202589318292013</v>
      </c>
      <c r="I106" s="304">
        <f t="shared" ca="1" si="42"/>
        <v>78.768645370942991</v>
      </c>
      <c r="J106" s="306">
        <f t="shared" ca="1" si="43"/>
        <v>7.6113203340353639</v>
      </c>
      <c r="K106" s="307">
        <f t="shared" ca="1" si="44"/>
        <v>39.720825336569526</v>
      </c>
      <c r="L106" s="304">
        <f t="shared" ca="1" si="29"/>
        <v>40.443493452538981</v>
      </c>
      <c r="M106" s="306">
        <f t="shared" ca="1" si="45"/>
        <v>1.3710567426995073</v>
      </c>
      <c r="N106" s="304">
        <f t="shared" ca="1" si="46"/>
        <v>78.555764829635805</v>
      </c>
      <c r="P106" s="310">
        <f t="shared" ca="1" si="47"/>
        <v>4</v>
      </c>
      <c r="Q106" s="304">
        <f t="shared" ca="1" si="48"/>
        <v>736.59999999999991</v>
      </c>
      <c r="R106" s="306">
        <f t="shared" ca="1" si="49"/>
        <v>0.36966522053858142</v>
      </c>
      <c r="S106" s="307">
        <f t="shared" ca="1" si="50"/>
        <v>8.7556149409484192</v>
      </c>
      <c r="T106" s="304">
        <f t="shared" ca="1" si="30"/>
        <v>85.892582570703993</v>
      </c>
      <c r="U106" s="311">
        <f t="shared" ca="1" si="31"/>
        <v>0</v>
      </c>
      <c r="V106" s="306">
        <f t="shared" ca="1" si="32"/>
        <v>1.2201438434236294</v>
      </c>
      <c r="W106" s="304">
        <f t="shared" ca="1" si="33"/>
        <v>24.430705076064346</v>
      </c>
      <c r="Y106" s="314" t="str">
        <f t="shared" ca="1" si="51"/>
        <v/>
      </c>
      <c r="Z106" s="315" t="str">
        <f t="shared" ca="1" si="52"/>
        <v/>
      </c>
      <c r="AA106" s="316" t="str">
        <f t="shared" ca="1" si="53"/>
        <v/>
      </c>
      <c r="AC106" s="310" t="e">
        <f t="shared" ca="1" si="54"/>
        <v>#N/A</v>
      </c>
      <c r="AD106" s="323" t="e">
        <f t="shared" ca="1" si="55"/>
        <v>#N/A</v>
      </c>
      <c r="AE106" s="324">
        <f t="shared" ca="1" si="34"/>
        <v>39.720825336569526</v>
      </c>
      <c r="AG106" s="306">
        <f t="shared" ca="1" si="56"/>
        <v>71.773548409579035</v>
      </c>
      <c r="AH106" s="304">
        <f t="shared" ca="1" si="57"/>
        <v>81.388988852467463</v>
      </c>
    </row>
    <row r="107" spans="1:34" x14ac:dyDescent="0.2">
      <c r="A107" s="347">
        <f t="shared" ca="1" si="35"/>
        <v>0.01</v>
      </c>
      <c r="B107" s="304">
        <f t="shared" ca="1" si="36"/>
        <v>1.0300000000000007</v>
      </c>
      <c r="D107" s="306">
        <f t="shared" ca="1" si="37"/>
        <v>16.10924971230131</v>
      </c>
      <c r="E107" s="307">
        <f t="shared" ca="1" si="38"/>
        <v>69.765847730148622</v>
      </c>
      <c r="F107" s="304">
        <f t="shared" ca="1" si="39"/>
        <v>71.601546322684698</v>
      </c>
      <c r="G107" s="306">
        <f t="shared" ca="1" si="40"/>
        <v>15.789902308638521</v>
      </c>
      <c r="H107" s="307">
        <f t="shared" ca="1" si="41"/>
        <v>77.900247795593501</v>
      </c>
      <c r="I107" s="304">
        <f t="shared" ca="1" si="42"/>
        <v>79.484398604576597</v>
      </c>
      <c r="J107" s="306">
        <f t="shared" ca="1" si="43"/>
        <v>7.7684138946361339</v>
      </c>
      <c r="K107" s="307">
        <f t="shared" ca="1" si="44"/>
        <v>40.496339522138953</v>
      </c>
      <c r="L107" s="304">
        <f t="shared" ca="1" si="29"/>
        <v>41.234715582027832</v>
      </c>
      <c r="M107" s="306">
        <f t="shared" ca="1" si="45"/>
        <v>1.3708118591291263</v>
      </c>
      <c r="N107" s="304">
        <f t="shared" ca="1" si="46"/>
        <v>78.541734034580884</v>
      </c>
      <c r="P107" s="310">
        <f t="shared" ca="1" si="47"/>
        <v>4</v>
      </c>
      <c r="Q107" s="304">
        <f t="shared" ca="1" si="48"/>
        <v>734.99999999999989</v>
      </c>
      <c r="R107" s="306">
        <f t="shared" ca="1" si="49"/>
        <v>0.36886225508533443</v>
      </c>
      <c r="S107" s="307">
        <f t="shared" ca="1" si="50"/>
        <v>8.7519263183975653</v>
      </c>
      <c r="T107" s="304">
        <f t="shared" ca="1" si="30"/>
        <v>85.856397183480127</v>
      </c>
      <c r="U107" s="311">
        <f t="shared" ca="1" si="31"/>
        <v>0</v>
      </c>
      <c r="V107" s="306">
        <f t="shared" ca="1" si="32"/>
        <v>1.2200492228262045</v>
      </c>
      <c r="W107" s="304">
        <f t="shared" ca="1" si="33"/>
        <v>24.874785962232252</v>
      </c>
      <c r="Y107" s="314" t="str">
        <f t="shared" ca="1" si="51"/>
        <v/>
      </c>
      <c r="Z107" s="315" t="str">
        <f t="shared" ca="1" si="52"/>
        <v/>
      </c>
      <c r="AA107" s="316" t="str">
        <f t="shared" ca="1" si="53"/>
        <v/>
      </c>
      <c r="AC107" s="310" t="e">
        <f t="shared" ca="1" si="54"/>
        <v>#N/A</v>
      </c>
      <c r="AD107" s="323" t="e">
        <f t="shared" ca="1" si="55"/>
        <v>#N/A</v>
      </c>
      <c r="AE107" s="324">
        <f t="shared" ca="1" si="34"/>
        <v>40.496339522138953</v>
      </c>
      <c r="AG107" s="306">
        <f t="shared" ca="1" si="56"/>
        <v>71.575085037487327</v>
      </c>
      <c r="AH107" s="304">
        <f t="shared" ca="1" si="57"/>
        <v>81.190045376665978</v>
      </c>
    </row>
    <row r="108" spans="1:34" x14ac:dyDescent="0.2">
      <c r="A108" s="347">
        <f t="shared" ca="1" si="35"/>
        <v>0.01</v>
      </c>
      <c r="B108" s="304">
        <f t="shared" ca="1" si="36"/>
        <v>1.0400000000000007</v>
      </c>
      <c r="D108" s="306">
        <f t="shared" ca="1" si="37"/>
        <v>16.089105043645603</v>
      </c>
      <c r="E108" s="307">
        <f t="shared" ca="1" si="38"/>
        <v>69.566378980104929</v>
      </c>
      <c r="F108" s="304">
        <f t="shared" ca="1" si="39"/>
        <v>71.402663714381461</v>
      </c>
      <c r="G108" s="306">
        <f t="shared" ca="1" si="40"/>
        <v>15.950793359074977</v>
      </c>
      <c r="H108" s="307">
        <f t="shared" ca="1" si="41"/>
        <v>78.595911585394546</v>
      </c>
      <c r="I108" s="304">
        <f t="shared" ca="1" si="42"/>
        <v>80.198161616854208</v>
      </c>
      <c r="J108" s="306">
        <f t="shared" ca="1" si="43"/>
        <v>7.9271173729747018</v>
      </c>
      <c r="K108" s="307">
        <f t="shared" ca="1" si="44"/>
        <v>41.278820319043895</v>
      </c>
      <c r="L108" s="304">
        <f t="shared" ca="1" si="29"/>
        <v>42.033084549873671</v>
      </c>
      <c r="M108" s="306">
        <f t="shared" ca="1" si="45"/>
        <v>1.370568861436928</v>
      </c>
      <c r="N108" s="304">
        <f t="shared" ca="1" si="46"/>
        <v>78.527811292386502</v>
      </c>
      <c r="P108" s="310">
        <f t="shared" ca="1" si="47"/>
        <v>4</v>
      </c>
      <c r="Q108" s="304">
        <f t="shared" ca="1" si="48"/>
        <v>733.39999999999986</v>
      </c>
      <c r="R108" s="306">
        <f t="shared" ca="1" si="49"/>
        <v>0.36805928963208739</v>
      </c>
      <c r="S108" s="307">
        <f t="shared" ca="1" si="50"/>
        <v>8.7482457255012438</v>
      </c>
      <c r="T108" s="304">
        <f t="shared" ca="1" si="30"/>
        <v>85.820290567167206</v>
      </c>
      <c r="U108" s="311">
        <f t="shared" ca="1" si="31"/>
        <v>0</v>
      </c>
      <c r="V108" s="306">
        <f t="shared" ca="1" si="32"/>
        <v>1.2199537596533452</v>
      </c>
      <c r="W108" s="304">
        <f t="shared" ca="1" si="33"/>
        <v>25.32155723234461</v>
      </c>
      <c r="Y108" s="314" t="str">
        <f t="shared" ca="1" si="51"/>
        <v/>
      </c>
      <c r="Z108" s="315" t="str">
        <f t="shared" ca="1" si="52"/>
        <v/>
      </c>
      <c r="AA108" s="316" t="str">
        <f t="shared" ca="1" si="53"/>
        <v/>
      </c>
      <c r="AC108" s="310" t="e">
        <f t="shared" ca="1" si="54"/>
        <v>#N/A</v>
      </c>
      <c r="AD108" s="323" t="e">
        <f t="shared" ca="1" si="55"/>
        <v>#N/A</v>
      </c>
      <c r="AE108" s="324">
        <f t="shared" ca="1" si="34"/>
        <v>41.278820319043895</v>
      </c>
      <c r="AG108" s="306">
        <f t="shared" ca="1" si="56"/>
        <v>71.376064451197465</v>
      </c>
      <c r="AH108" s="304">
        <f t="shared" ca="1" si="57"/>
        <v>80.990547850343049</v>
      </c>
    </row>
    <row r="109" spans="1:34" x14ac:dyDescent="0.2">
      <c r="A109" s="347">
        <f t="shared" ca="1" si="35"/>
        <v>0.01</v>
      </c>
      <c r="B109" s="304">
        <f t="shared" ca="1" si="36"/>
        <v>1.0500000000000007</v>
      </c>
      <c r="D109" s="306">
        <f t="shared" ca="1" si="37"/>
        <v>16.068604983865196</v>
      </c>
      <c r="E109" s="307">
        <f t="shared" ca="1" si="38"/>
        <v>69.366416381444381</v>
      </c>
      <c r="F109" s="304">
        <f t="shared" ca="1" si="39"/>
        <v>71.203228773219351</v>
      </c>
      <c r="G109" s="306">
        <f t="shared" ca="1" si="40"/>
        <v>16.111479408913628</v>
      </c>
      <c r="H109" s="307">
        <f t="shared" ca="1" si="41"/>
        <v>79.289575749208993</v>
      </c>
      <c r="I109" s="304">
        <f t="shared" ca="1" si="42"/>
        <v>80.909928879176505</v>
      </c>
      <c r="J109" s="306">
        <f t="shared" ca="1" si="43"/>
        <v>8.087428736814644</v>
      </c>
      <c r="K109" s="307">
        <f t="shared" ca="1" si="44"/>
        <v>42.068247755716911</v>
      </c>
      <c r="L109" s="304">
        <f t="shared" ca="1" si="29"/>
        <v>42.838580424769404</v>
      </c>
      <c r="M109" s="306">
        <f t="shared" ca="1" si="45"/>
        <v>1.3703277126575852</v>
      </c>
      <c r="N109" s="304">
        <f t="shared" ca="1" si="46"/>
        <v>78.513994485095438</v>
      </c>
      <c r="P109" s="310">
        <f t="shared" ca="1" si="47"/>
        <v>4</v>
      </c>
      <c r="Q109" s="304">
        <f t="shared" ca="1" si="48"/>
        <v>731.79999999999984</v>
      </c>
      <c r="R109" s="306">
        <f t="shared" ca="1" si="49"/>
        <v>0.36725632417884041</v>
      </c>
      <c r="S109" s="307">
        <f t="shared" ca="1" si="50"/>
        <v>8.7445731622594547</v>
      </c>
      <c r="T109" s="304">
        <f t="shared" ca="1" si="30"/>
        <v>85.784262721765259</v>
      </c>
      <c r="U109" s="311">
        <f t="shared" ca="1" si="31"/>
        <v>0</v>
      </c>
      <c r="V109" s="306">
        <f t="shared" ca="1" si="32"/>
        <v>1.2198574565395444</v>
      </c>
      <c r="W109" s="304">
        <f t="shared" ca="1" si="33"/>
        <v>25.770980285318924</v>
      </c>
      <c r="Y109" s="314" t="str">
        <f t="shared" ca="1" si="51"/>
        <v/>
      </c>
      <c r="Z109" s="315" t="str">
        <f t="shared" ca="1" si="52"/>
        <v/>
      </c>
      <c r="AA109" s="316" t="str">
        <f t="shared" ca="1" si="53"/>
        <v/>
      </c>
      <c r="AC109" s="310" t="e">
        <f t="shared" ca="1" si="54"/>
        <v>#N/A</v>
      </c>
      <c r="AD109" s="323" t="e">
        <f t="shared" ca="1" si="55"/>
        <v>#N/A</v>
      </c>
      <c r="AE109" s="324">
        <f t="shared" ca="1" si="34"/>
        <v>42.068247755716911</v>
      </c>
      <c r="AG109" s="306">
        <f t="shared" ca="1" si="56"/>
        <v>71.176490975552241</v>
      </c>
      <c r="AH109" s="304">
        <f t="shared" ca="1" si="57"/>
        <v>80.790500537720106</v>
      </c>
    </row>
    <row r="110" spans="1:34" x14ac:dyDescent="0.2">
      <c r="A110" s="347">
        <f t="shared" ca="1" si="35"/>
        <v>0.01</v>
      </c>
      <c r="B110" s="304">
        <f t="shared" ca="1" si="36"/>
        <v>1.0600000000000007</v>
      </c>
      <c r="D110" s="306">
        <f t="shared" ca="1" si="37"/>
        <v>16.04775404792769</v>
      </c>
      <c r="E110" s="307">
        <f t="shared" ca="1" si="38"/>
        <v>69.165963528456345</v>
      </c>
      <c r="F110" s="304">
        <f t="shared" ca="1" si="39"/>
        <v>71.003245846950776</v>
      </c>
      <c r="G110" s="306">
        <f t="shared" ca="1" si="40"/>
        <v>16.271956949392905</v>
      </c>
      <c r="H110" s="307">
        <f t="shared" ca="1" si="41"/>
        <v>79.981235384493559</v>
      </c>
      <c r="I110" s="304">
        <f t="shared" ca="1" si="42"/>
        <v>81.619694906270396</v>
      </c>
      <c r="J110" s="306">
        <f t="shared" ca="1" si="43"/>
        <v>8.2493459186061759</v>
      </c>
      <c r="K110" s="307">
        <f t="shared" ca="1" si="44"/>
        <v>42.864601811385427</v>
      </c>
      <c r="L110" s="304">
        <f t="shared" ca="1" si="29"/>
        <v>43.65118322031433</v>
      </c>
      <c r="M110" s="306">
        <f t="shared" ca="1" si="45"/>
        <v>1.3700883768685341</v>
      </c>
      <c r="N110" s="304">
        <f t="shared" ca="1" si="46"/>
        <v>78.500281554496368</v>
      </c>
      <c r="P110" s="310">
        <f t="shared" ca="1" si="47"/>
        <v>4</v>
      </c>
      <c r="Q110" s="304">
        <f t="shared" ca="1" si="48"/>
        <v>730.19999999999982</v>
      </c>
      <c r="R110" s="306">
        <f t="shared" ca="1" si="49"/>
        <v>0.36645335872559343</v>
      </c>
      <c r="S110" s="307">
        <f t="shared" ca="1" si="50"/>
        <v>8.740908628672198</v>
      </c>
      <c r="T110" s="304">
        <f t="shared" ca="1" si="30"/>
        <v>85.748313647274273</v>
      </c>
      <c r="U110" s="311">
        <f t="shared" ca="1" si="31"/>
        <v>0</v>
      </c>
      <c r="V110" s="306">
        <f t="shared" ca="1" si="32"/>
        <v>1.2197603161262487</v>
      </c>
      <c r="W110" s="304">
        <f t="shared" ca="1" si="33"/>
        <v>26.22301652226686</v>
      </c>
      <c r="Y110" s="314" t="str">
        <f t="shared" ca="1" si="51"/>
        <v/>
      </c>
      <c r="Z110" s="315" t="str">
        <f t="shared" ca="1" si="52"/>
        <v/>
      </c>
      <c r="AA110" s="316" t="str">
        <f t="shared" ca="1" si="53"/>
        <v/>
      </c>
      <c r="AC110" s="310" t="e">
        <f t="shared" ca="1" si="54"/>
        <v>#N/A</v>
      </c>
      <c r="AD110" s="323" t="e">
        <f t="shared" ca="1" si="55"/>
        <v>#N/A</v>
      </c>
      <c r="AE110" s="324">
        <f t="shared" ca="1" si="34"/>
        <v>42.864601811385427</v>
      </c>
      <c r="AG110" s="306">
        <f t="shared" ca="1" si="56"/>
        <v>70.976368943973213</v>
      </c>
      <c r="AH110" s="304">
        <f t="shared" ca="1" si="57"/>
        <v>80.58990771325432</v>
      </c>
    </row>
    <row r="111" spans="1:34" x14ac:dyDescent="0.2">
      <c r="A111" s="347">
        <f t="shared" ca="1" si="35"/>
        <v>0.01</v>
      </c>
      <c r="B111" s="304">
        <f t="shared" ca="1" si="36"/>
        <v>1.0700000000000007</v>
      </c>
      <c r="D111" s="306">
        <f t="shared" ca="1" si="37"/>
        <v>16.026556650744141</v>
      </c>
      <c r="E111" s="307">
        <f t="shared" ca="1" si="38"/>
        <v>68.965024041217816</v>
      </c>
      <c r="F111" s="304">
        <f t="shared" ca="1" si="39"/>
        <v>70.802719291601093</v>
      </c>
      <c r="G111" s="306">
        <f t="shared" ca="1" si="40"/>
        <v>16.432222515900346</v>
      </c>
      <c r="H111" s="307">
        <f t="shared" ca="1" si="41"/>
        <v>80.670885624905736</v>
      </c>
      <c r="I111" s="304">
        <f t="shared" ca="1" si="42"/>
        <v>82.327454256272773</v>
      </c>
      <c r="J111" s="306">
        <f t="shared" ca="1" si="43"/>
        <v>8.4128668159326416</v>
      </c>
      <c r="K111" s="307">
        <f t="shared" ca="1" si="44"/>
        <v>43.667862416432421</v>
      </c>
      <c r="L111" s="304">
        <f t="shared" ca="1" si="29"/>
        <v>44.470872895448004</v>
      </c>
      <c r="M111" s="306">
        <f t="shared" ca="1" si="45"/>
        <v>1.3698508191505676</v>
      </c>
      <c r="N111" s="304">
        <f t="shared" ca="1" si="46"/>
        <v>78.486670499866136</v>
      </c>
      <c r="P111" s="310">
        <f t="shared" ca="1" si="47"/>
        <v>4</v>
      </c>
      <c r="Q111" s="304">
        <f t="shared" ca="1" si="48"/>
        <v>728.59999999999991</v>
      </c>
      <c r="R111" s="306">
        <f t="shared" ca="1" si="49"/>
        <v>0.3656503932723465</v>
      </c>
      <c r="S111" s="307">
        <f t="shared" ca="1" si="50"/>
        <v>8.7372521247394737</v>
      </c>
      <c r="T111" s="304">
        <f t="shared" ca="1" si="30"/>
        <v>85.712443343694247</v>
      </c>
      <c r="U111" s="311">
        <f t="shared" ca="1" si="31"/>
        <v>0</v>
      </c>
      <c r="V111" s="306">
        <f t="shared" ca="1" si="32"/>
        <v>1.2196623410617939</v>
      </c>
      <c r="W111" s="304">
        <f t="shared" ca="1" si="33"/>
        <v>26.677627348951479</v>
      </c>
      <c r="Y111" s="314" t="str">
        <f t="shared" ca="1" si="51"/>
        <v/>
      </c>
      <c r="Z111" s="315" t="str">
        <f t="shared" ca="1" si="52"/>
        <v/>
      </c>
      <c r="AA111" s="316" t="str">
        <f t="shared" ca="1" si="53"/>
        <v/>
      </c>
      <c r="AC111" s="310" t="e">
        <f t="shared" ca="1" si="54"/>
        <v>#N/A</v>
      </c>
      <c r="AD111" s="323" t="e">
        <f t="shared" ca="1" si="55"/>
        <v>#N/A</v>
      </c>
      <c r="AE111" s="324">
        <f t="shared" ca="1" si="34"/>
        <v>43.667862416432421</v>
      </c>
      <c r="AG111" s="306">
        <f t="shared" ca="1" si="56"/>
        <v>70.77570269822246</v>
      </c>
      <c r="AH111" s="304">
        <f t="shared" ca="1" si="57"/>
        <v>80.388773661338789</v>
      </c>
    </row>
    <row r="112" spans="1:34" x14ac:dyDescent="0.2">
      <c r="A112" s="347">
        <f t="shared" ca="1" si="35"/>
        <v>0.01</v>
      </c>
      <c r="B112" s="304">
        <f t="shared" ca="1" si="36"/>
        <v>1.0800000000000007</v>
      </c>
      <c r="D112" s="306">
        <f t="shared" ca="1" si="37"/>
        <v>16.005017111008559</v>
      </c>
      <c r="E112" s="307">
        <f t="shared" ca="1" si="38"/>
        <v>68.763601564699044</v>
      </c>
      <c r="F112" s="304">
        <f t="shared" ca="1" si="39"/>
        <v>70.601653471235068</v>
      </c>
      <c r="G112" s="306">
        <f t="shared" ca="1" si="40"/>
        <v>16.592272687010432</v>
      </c>
      <c r="H112" s="307">
        <f t="shared" ca="1" si="41"/>
        <v>81.358521640552723</v>
      </c>
      <c r="I112" s="304">
        <f t="shared" ca="1" si="42"/>
        <v>83.033201530811752</v>
      </c>
      <c r="J112" s="306">
        <f t="shared" ca="1" si="43"/>
        <v>8.5779892919471958</v>
      </c>
      <c r="K112" s="307">
        <f t="shared" ca="1" si="44"/>
        <v>44.478009452759714</v>
      </c>
      <c r="L112" s="304">
        <f t="shared" ca="1" si="29"/>
        <v>45.297629354885046</v>
      </c>
      <c r="M112" s="306">
        <f t="shared" ca="1" si="45"/>
        <v>1.3696150055502778</v>
      </c>
      <c r="N112" s="304">
        <f t="shared" ca="1" si="46"/>
        <v>78.473159375817744</v>
      </c>
      <c r="P112" s="310">
        <f t="shared" ca="1" si="47"/>
        <v>4</v>
      </c>
      <c r="Q112" s="304">
        <f t="shared" ca="1" si="48"/>
        <v>726.99999999999989</v>
      </c>
      <c r="R112" s="306">
        <f t="shared" ca="1" si="49"/>
        <v>0.36484742781909951</v>
      </c>
      <c r="S112" s="307">
        <f t="shared" ca="1" si="50"/>
        <v>8.7336036504612835</v>
      </c>
      <c r="T112" s="304">
        <f t="shared" ca="1" si="30"/>
        <v>85.676651811025195</v>
      </c>
      <c r="U112" s="311">
        <f t="shared" ca="1" si="31"/>
        <v>0</v>
      </c>
      <c r="V112" s="306">
        <f t="shared" ca="1" si="32"/>
        <v>1.2195635340013409</v>
      </c>
      <c r="W112" s="304">
        <f t="shared" ca="1" si="33"/>
        <v>27.134774178235091</v>
      </c>
      <c r="Y112" s="314" t="str">
        <f t="shared" ca="1" si="51"/>
        <v/>
      </c>
      <c r="Z112" s="315" t="str">
        <f t="shared" ca="1" si="52"/>
        <v/>
      </c>
      <c r="AA112" s="316" t="str">
        <f t="shared" ca="1" si="53"/>
        <v/>
      </c>
      <c r="AC112" s="310" t="e">
        <f t="shared" ca="1" si="54"/>
        <v>#N/A</v>
      </c>
      <c r="AD112" s="323" t="e">
        <f t="shared" ca="1" si="55"/>
        <v>#N/A</v>
      </c>
      <c r="AE112" s="324">
        <f t="shared" ca="1" si="34"/>
        <v>44.478009452759714</v>
      </c>
      <c r="AG112" s="306">
        <f t="shared" ca="1" si="56"/>
        <v>70.574496588161097</v>
      </c>
      <c r="AH112" s="304">
        <f t="shared" ca="1" si="57"/>
        <v>80.187102676002411</v>
      </c>
    </row>
    <row r="113" spans="1:34" x14ac:dyDescent="0.2">
      <c r="A113" s="347">
        <f t="shared" ca="1" si="35"/>
        <v>0.01</v>
      </c>
      <c r="B113" s="304">
        <f t="shared" ca="1" si="36"/>
        <v>1.0900000000000007</v>
      </c>
      <c r="D113" s="306">
        <f t="shared" ca="1" si="37"/>
        <v>15.9831396548546</v>
      </c>
      <c r="E113" s="307">
        <f t="shared" ca="1" si="38"/>
        <v>68.561699767897323</v>
      </c>
      <c r="F113" s="304">
        <f t="shared" ca="1" si="39"/>
        <v>70.400052757720843</v>
      </c>
      <c r="G113" s="306">
        <f t="shared" ca="1" si="40"/>
        <v>16.752104083558979</v>
      </c>
      <c r="H113" s="307">
        <f t="shared" ca="1" si="41"/>
        <v>82.044138638231701</v>
      </c>
      <c r="I113" s="304">
        <f t="shared" ca="1" si="42"/>
        <v>83.736931375085504</v>
      </c>
      <c r="J113" s="306">
        <f t="shared" ca="1" si="43"/>
        <v>8.7447111758000435</v>
      </c>
      <c r="K113" s="307">
        <f t="shared" ca="1" si="44"/>
        <v>45.295022754153635</v>
      </c>
      <c r="L113" s="304">
        <f t="shared" ca="1" si="29"/>
        <v>46.131432449550687</v>
      </c>
      <c r="M113" s="306">
        <f t="shared" ca="1" si="45"/>
        <v>1.3693809030442494</v>
      </c>
      <c r="N113" s="304">
        <f t="shared" ca="1" si="46"/>
        <v>78.459746290248873</v>
      </c>
      <c r="P113" s="310">
        <f t="shared" ca="1" si="47"/>
        <v>4</v>
      </c>
      <c r="Q113" s="304">
        <f t="shared" ca="1" si="48"/>
        <v>725.39999999999986</v>
      </c>
      <c r="R113" s="306">
        <f t="shared" ca="1" si="49"/>
        <v>0.36404446236585247</v>
      </c>
      <c r="S113" s="307">
        <f t="shared" ca="1" si="50"/>
        <v>8.7299632058376258</v>
      </c>
      <c r="T113" s="304">
        <f t="shared" ca="1" si="30"/>
        <v>85.640939049267118</v>
      </c>
      <c r="U113" s="311">
        <f t="shared" ca="1" si="31"/>
        <v>0</v>
      </c>
      <c r="V113" s="306">
        <f t="shared" ca="1" si="32"/>
        <v>1.2194638976068095</v>
      </c>
      <c r="W113" s="304">
        <f t="shared" ca="1" si="33"/>
        <v>27.594418432517667</v>
      </c>
      <c r="Y113" s="314" t="str">
        <f t="shared" ca="1" si="51"/>
        <v/>
      </c>
      <c r="Z113" s="315" t="str">
        <f t="shared" ca="1" si="52"/>
        <v/>
      </c>
      <c r="AA113" s="316" t="str">
        <f t="shared" ca="1" si="53"/>
        <v/>
      </c>
      <c r="AC113" s="310" t="e">
        <f t="shared" ca="1" si="54"/>
        <v>#N/A</v>
      </c>
      <c r="AD113" s="323" t="e">
        <f t="shared" ca="1" si="55"/>
        <v>#N/A</v>
      </c>
      <c r="AE113" s="324">
        <f t="shared" ca="1" si="34"/>
        <v>45.295022754153635</v>
      </c>
      <c r="AG113" s="306">
        <f t="shared" ca="1" si="56"/>
        <v>70.372754971505742</v>
      </c>
      <c r="AH113" s="304">
        <f t="shared" ca="1" si="57"/>
        <v>79.984899060610331</v>
      </c>
    </row>
    <row r="114" spans="1:34" x14ac:dyDescent="0.2">
      <c r="A114" s="347">
        <f t="shared" ca="1" si="35"/>
        <v>0.01</v>
      </c>
      <c r="B114" s="304">
        <f t="shared" ca="1" si="36"/>
        <v>1.1000000000000008</v>
      </c>
      <c r="D114" s="306">
        <f t="shared" ca="1" si="37"/>
        <v>15.960928419339186</v>
      </c>
      <c r="E114" s="307">
        <f t="shared" ca="1" si="38"/>
        <v>68.35932234299689</v>
      </c>
      <c r="F114" s="304">
        <f t="shared" ca="1" si="39"/>
        <v>70.197921530491371</v>
      </c>
      <c r="G114" s="306">
        <f t="shared" ca="1" si="40"/>
        <v>16.91171336775237</v>
      </c>
      <c r="H114" s="307">
        <f t="shared" ca="1" si="41"/>
        <v>82.727731861661667</v>
      </c>
      <c r="I114" s="304">
        <f t="shared" ca="1" si="42"/>
        <v>84.438638477938554</v>
      </c>
      <c r="J114" s="306">
        <f t="shared" ca="1" si="43"/>
        <v>8.9130302630565996</v>
      </c>
      <c r="K114" s="307">
        <f t="shared" ca="1" si="44"/>
        <v>46.118882106653103</v>
      </c>
      <c r="L114" s="304">
        <f t="shared" ca="1" si="29"/>
        <v>46.972261977017148</v>
      </c>
      <c r="M114" s="306">
        <f t="shared" ca="1" si="45"/>
        <v>1.3691484795049047</v>
      </c>
      <c r="N114" s="304">
        <f t="shared" ca="1" si="46"/>
        <v>78.446429402384936</v>
      </c>
      <c r="P114" s="310">
        <f t="shared" ca="1" si="47"/>
        <v>4</v>
      </c>
      <c r="Q114" s="304">
        <f t="shared" ca="1" si="48"/>
        <v>723.79999999999984</v>
      </c>
      <c r="R114" s="306">
        <f t="shared" ca="1" si="49"/>
        <v>0.36324149691260549</v>
      </c>
      <c r="S114" s="307">
        <f t="shared" ca="1" si="50"/>
        <v>8.7263307908685004</v>
      </c>
      <c r="T114" s="304">
        <f t="shared" ca="1" si="30"/>
        <v>85.605305058419987</v>
      </c>
      <c r="U114" s="311">
        <f t="shared" ca="1" si="31"/>
        <v>0</v>
      </c>
      <c r="V114" s="306">
        <f t="shared" ca="1" si="32"/>
        <v>1.2193634345468161</v>
      </c>
      <c r="W114" s="304">
        <f t="shared" ca="1" si="33"/>
        <v>28.056521546165644</v>
      </c>
      <c r="Y114" s="314" t="str">
        <f t="shared" ca="1" si="51"/>
        <v/>
      </c>
      <c r="Z114" s="315" t="str">
        <f t="shared" ca="1" si="52"/>
        <v/>
      </c>
      <c r="AA114" s="316" t="str">
        <f t="shared" ca="1" si="53"/>
        <v/>
      </c>
      <c r="AC114" s="310" t="e">
        <f t="shared" ca="1" si="54"/>
        <v>#N/A</v>
      </c>
      <c r="AD114" s="323" t="e">
        <f t="shared" ca="1" si="55"/>
        <v>#N/A</v>
      </c>
      <c r="AE114" s="324">
        <f t="shared" ca="1" si="34"/>
        <v>46.118882106653103</v>
      </c>
      <c r="AG114" s="306">
        <f t="shared" ca="1" si="56"/>
        <v>70.17048221358246</v>
      </c>
      <c r="AH114" s="304">
        <f t="shared" ca="1" si="57"/>
        <v>79.782167127564435</v>
      </c>
    </row>
    <row r="115" spans="1:34" x14ac:dyDescent="0.2">
      <c r="A115" s="347">
        <f t="shared" ca="1" si="35"/>
        <v>0.01</v>
      </c>
      <c r="B115" s="304">
        <f t="shared" ca="1" si="36"/>
        <v>1.1100000000000008</v>
      </c>
      <c r="D115" s="306">
        <f t="shared" ca="1" si="37"/>
        <v>15.938387455762735</v>
      </c>
      <c r="E115" s="307">
        <f t="shared" ca="1" si="38"/>
        <v>68.156473004553519</v>
      </c>
      <c r="F115" s="304">
        <f t="shared" ca="1" si="39"/>
        <v>69.99526417630301</v>
      </c>
      <c r="G115" s="306">
        <f t="shared" ca="1" si="40"/>
        <v>17.071097242309996</v>
      </c>
      <c r="H115" s="307">
        <f t="shared" ca="1" si="41"/>
        <v>83.409296591707204</v>
      </c>
      <c r="I115" s="304">
        <f t="shared" ca="1" si="42"/>
        <v>85.138317571935744</v>
      </c>
      <c r="J115" s="306">
        <f t="shared" ca="1" si="43"/>
        <v>9.0829443161069108</v>
      </c>
      <c r="K115" s="307">
        <f t="shared" ca="1" si="44"/>
        <v>46.949567248919948</v>
      </c>
      <c r="L115" s="304">
        <f t="shared" ca="1" si="29"/>
        <v>47.820097681940759</v>
      </c>
      <c r="M115" s="306">
        <f t="shared" ca="1" si="45"/>
        <v>1.3689177036679077</v>
      </c>
      <c r="N115" s="304">
        <f t="shared" ca="1" si="46"/>
        <v>78.433206920911402</v>
      </c>
      <c r="P115" s="310">
        <f t="shared" ca="1" si="47"/>
        <v>4</v>
      </c>
      <c r="Q115" s="304">
        <f t="shared" ca="1" si="48"/>
        <v>722.19999999999982</v>
      </c>
      <c r="R115" s="306">
        <f t="shared" ca="1" si="49"/>
        <v>0.3624385314593585</v>
      </c>
      <c r="S115" s="307">
        <f t="shared" ca="1" si="50"/>
        <v>8.7227064055539074</v>
      </c>
      <c r="T115" s="304">
        <f t="shared" ca="1" si="30"/>
        <v>85.56974983848383</v>
      </c>
      <c r="U115" s="311">
        <f t="shared" ca="1" si="31"/>
        <v>0</v>
      </c>
      <c r="V115" s="306">
        <f t="shared" ca="1" si="32"/>
        <v>1.2192621474966059</v>
      </c>
      <c r="W115" s="304">
        <f t="shared" ca="1" si="33"/>
        <v>28.521044967930692</v>
      </c>
      <c r="Y115" s="314" t="str">
        <f t="shared" ca="1" si="51"/>
        <v/>
      </c>
      <c r="Z115" s="315" t="str">
        <f t="shared" ca="1" si="52"/>
        <v/>
      </c>
      <c r="AA115" s="316" t="str">
        <f t="shared" ca="1" si="53"/>
        <v/>
      </c>
      <c r="AC115" s="310" t="e">
        <f t="shared" ca="1" si="54"/>
        <v>#N/A</v>
      </c>
      <c r="AD115" s="323" t="e">
        <f t="shared" ca="1" si="55"/>
        <v>#N/A</v>
      </c>
      <c r="AE115" s="324">
        <f t="shared" ca="1" si="34"/>
        <v>46.949567248919948</v>
      </c>
      <c r="AG115" s="306">
        <f t="shared" ca="1" si="56"/>
        <v>69.967682687078309</v>
      </c>
      <c r="AH115" s="304">
        <f t="shared" ca="1" si="57"/>
        <v>79.578911198003894</v>
      </c>
    </row>
    <row r="116" spans="1:34" x14ac:dyDescent="0.2">
      <c r="A116" s="347">
        <f t="shared" ca="1" si="35"/>
        <v>0.01</v>
      </c>
      <c r="B116" s="304">
        <f t="shared" ca="1" si="36"/>
        <v>1.1200000000000008</v>
      </c>
      <c r="D116" s="306">
        <f t="shared" ca="1" si="37"/>
        <v>15.915520732835278</v>
      </c>
      <c r="E116" s="307">
        <f t="shared" ca="1" si="38"/>
        <v>67.953155488703118</v>
      </c>
      <c r="F116" s="304">
        <f t="shared" ca="1" si="39"/>
        <v>69.792085088992522</v>
      </c>
      <c r="G116" s="306">
        <f t="shared" ca="1" si="40"/>
        <v>17.23025244963835</v>
      </c>
      <c r="H116" s="307">
        <f t="shared" ca="1" si="41"/>
        <v>84.088828146594238</v>
      </c>
      <c r="I116" s="304">
        <f t="shared" ca="1" si="42"/>
        <v>85.835963433433463</v>
      </c>
      <c r="J116" s="306">
        <f t="shared" ca="1" si="43"/>
        <v>9.254451064566652</v>
      </c>
      <c r="K116" s="307">
        <f t="shared" ca="1" si="44"/>
        <v>47.787057872611456</v>
      </c>
      <c r="L116" s="304">
        <f t="shared" ca="1" si="29"/>
        <v>48.674919256499805</v>
      </c>
      <c r="M116" s="306">
        <f t="shared" ca="1" si="45"/>
        <v>1.368688545101046</v>
      </c>
      <c r="N116" s="304">
        <f t="shared" ca="1" si="46"/>
        <v>78.420077102190959</v>
      </c>
      <c r="P116" s="310">
        <f t="shared" ca="1" si="47"/>
        <v>4</v>
      </c>
      <c r="Q116" s="304">
        <f t="shared" ca="1" si="48"/>
        <v>720.59999999999991</v>
      </c>
      <c r="R116" s="306">
        <f t="shared" ca="1" si="49"/>
        <v>0.36163556600611158</v>
      </c>
      <c r="S116" s="307">
        <f t="shared" ca="1" si="50"/>
        <v>8.7190900498938468</v>
      </c>
      <c r="T116" s="304">
        <f t="shared" ca="1" si="30"/>
        <v>85.534273389458647</v>
      </c>
      <c r="U116" s="311">
        <f t="shared" ca="1" si="31"/>
        <v>0</v>
      </c>
      <c r="V116" s="306">
        <f t="shared" ca="1" si="32"/>
        <v>1.2191600391379898</v>
      </c>
      <c r="W116" s="304">
        <f t="shared" ca="1" si="33"/>
        <v>28.987950163358345</v>
      </c>
      <c r="Y116" s="314" t="str">
        <f t="shared" ca="1" si="51"/>
        <v/>
      </c>
      <c r="Z116" s="315" t="str">
        <f t="shared" ca="1" si="52"/>
        <v/>
      </c>
      <c r="AA116" s="316" t="str">
        <f t="shared" ca="1" si="53"/>
        <v/>
      </c>
      <c r="AC116" s="310" t="e">
        <f t="shared" ca="1" si="54"/>
        <v>#N/A</v>
      </c>
      <c r="AD116" s="323" t="e">
        <f t="shared" ca="1" si="55"/>
        <v>#N/A</v>
      </c>
      <c r="AE116" s="324">
        <f t="shared" ca="1" si="34"/>
        <v>47.787057872611456</v>
      </c>
      <c r="AG116" s="306">
        <f t="shared" ca="1" si="56"/>
        <v>69.764360771791317</v>
      </c>
      <c r="AH116" s="304">
        <f t="shared" ca="1" si="57"/>
        <v>79.375135601506386</v>
      </c>
    </row>
    <row r="117" spans="1:34" x14ac:dyDescent="0.2">
      <c r="A117" s="347">
        <f t="shared" ca="1" si="35"/>
        <v>0.01</v>
      </c>
      <c r="B117" s="304">
        <f t="shared" ca="1" si="36"/>
        <v>1.1300000000000008</v>
      </c>
      <c r="D117" s="306">
        <f t="shared" ca="1" si="37"/>
        <v>15.892332139696341</v>
      </c>
      <c r="E117" s="307">
        <f t="shared" ca="1" si="38"/>
        <v>67.749373552392186</v>
      </c>
      <c r="F117" s="304">
        <f t="shared" ca="1" si="39"/>
        <v>69.588388669231335</v>
      </c>
      <c r="G117" s="306">
        <f t="shared" ca="1" si="40"/>
        <v>17.389175771035312</v>
      </c>
      <c r="H117" s="307">
        <f t="shared" ca="1" si="41"/>
        <v>84.766321882118163</v>
      </c>
      <c r="I117" s="304">
        <f t="shared" ca="1" si="42"/>
        <v>86.531570882648523</v>
      </c>
      <c r="J117" s="306">
        <f t="shared" ca="1" si="43"/>
        <v>9.4275482056700195</v>
      </c>
      <c r="K117" s="307">
        <f t="shared" ca="1" si="44"/>
        <v>48.631333622755015</v>
      </c>
      <c r="L117" s="304">
        <f t="shared" ca="1" si="29"/>
        <v>49.536706340833099</v>
      </c>
      <c r="M117" s="306">
        <f t="shared" ca="1" si="45"/>
        <v>1.3684609741745075</v>
      </c>
      <c r="N117" s="304">
        <f t="shared" ca="1" si="46"/>
        <v>78.407038248560426</v>
      </c>
      <c r="P117" s="310">
        <f t="shared" ca="1" si="47"/>
        <v>4</v>
      </c>
      <c r="Q117" s="304">
        <f t="shared" ca="1" si="48"/>
        <v>718.99999999999989</v>
      </c>
      <c r="R117" s="306">
        <f t="shared" ca="1" si="49"/>
        <v>0.36083260055286454</v>
      </c>
      <c r="S117" s="307">
        <f t="shared" ca="1" si="50"/>
        <v>8.7154817238883187</v>
      </c>
      <c r="T117" s="304">
        <f t="shared" ca="1" si="30"/>
        <v>85.498875711344411</v>
      </c>
      <c r="U117" s="311">
        <f t="shared" ca="1" si="31"/>
        <v>0</v>
      </c>
      <c r="V117" s="306">
        <f t="shared" ca="1" si="32"/>
        <v>1.2190571121592759</v>
      </c>
      <c r="W117" s="304">
        <f t="shared" ca="1" si="33"/>
        <v>29.457198617186194</v>
      </c>
      <c r="Y117" s="314" t="str">
        <f t="shared" ca="1" si="51"/>
        <v/>
      </c>
      <c r="Z117" s="315" t="str">
        <f t="shared" ca="1" si="52"/>
        <v/>
      </c>
      <c r="AA117" s="316" t="str">
        <f t="shared" ca="1" si="53"/>
        <v/>
      </c>
      <c r="AC117" s="310" t="e">
        <f t="shared" ca="1" si="54"/>
        <v>#N/A</v>
      </c>
      <c r="AD117" s="323" t="e">
        <f t="shared" ca="1" si="55"/>
        <v>#N/A</v>
      </c>
      <c r="AE117" s="324">
        <f t="shared" ca="1" si="34"/>
        <v>48.631333622755015</v>
      </c>
      <c r="AG117" s="306">
        <f t="shared" ca="1" si="56"/>
        <v>69.560520854378197</v>
      </c>
      <c r="AH117" s="304">
        <f t="shared" ca="1" si="57"/>
        <v>79.170844675789198</v>
      </c>
    </row>
    <row r="118" spans="1:34" x14ac:dyDescent="0.2">
      <c r="A118" s="347">
        <f t="shared" ca="1" si="35"/>
        <v>0.01</v>
      </c>
      <c r="B118" s="304">
        <f t="shared" ca="1" si="36"/>
        <v>1.1400000000000008</v>
      </c>
      <c r="D118" s="306">
        <f t="shared" ca="1" si="37"/>
        <v>15.868825488796945</v>
      </c>
      <c r="E118" s="307">
        <f t="shared" ca="1" si="38"/>
        <v>67.545130972630091</v>
      </c>
      <c r="F118" s="304">
        <f t="shared" ca="1" si="39"/>
        <v>69.384179324278563</v>
      </c>
      <c r="G118" s="306">
        <f t="shared" ca="1" si="40"/>
        <v>17.547864025923282</v>
      </c>
      <c r="H118" s="307">
        <f t="shared" ca="1" si="41"/>
        <v>85.441773191844462</v>
      </c>
      <c r="I118" s="304">
        <f t="shared" ca="1" si="42"/>
        <v>87.225134783724371</v>
      </c>
      <c r="J118" s="306">
        <f t="shared" ca="1" si="43"/>
        <v>9.6022334046548128</v>
      </c>
      <c r="K118" s="307">
        <f t="shared" ca="1" si="44"/>
        <v>49.482374098124829</v>
      </c>
      <c r="L118" s="304">
        <f t="shared" ca="1" si="29"/>
        <v>50.405438523479226</v>
      </c>
      <c r="M118" s="306">
        <f t="shared" ca="1" si="45"/>
        <v>1.3682349620324776</v>
      </c>
      <c r="N118" s="304">
        <f t="shared" ca="1" si="46"/>
        <v>78.3940887067034</v>
      </c>
      <c r="P118" s="310">
        <f t="shared" ca="1" si="47"/>
        <v>4</v>
      </c>
      <c r="Q118" s="304">
        <f t="shared" ca="1" si="48"/>
        <v>717.39999999999986</v>
      </c>
      <c r="R118" s="306">
        <f t="shared" ca="1" si="49"/>
        <v>0.36002963509961755</v>
      </c>
      <c r="S118" s="307">
        <f t="shared" ca="1" si="50"/>
        <v>8.7118814275373229</v>
      </c>
      <c r="T118" s="304">
        <f t="shared" ca="1" si="30"/>
        <v>85.463556804141135</v>
      </c>
      <c r="U118" s="311">
        <f t="shared" ca="1" si="31"/>
        <v>0</v>
      </c>
      <c r="V118" s="306">
        <f t="shared" ca="1" si="32"/>
        <v>1.218953369255207</v>
      </c>
      <c r="W118" s="304">
        <f t="shared" ca="1" si="33"/>
        <v>29.928751835731504</v>
      </c>
      <c r="Y118" s="314" t="str">
        <f t="shared" ca="1" si="51"/>
        <v/>
      </c>
      <c r="Z118" s="315" t="str">
        <f t="shared" ca="1" si="52"/>
        <v/>
      </c>
      <c r="AA118" s="316" t="str">
        <f t="shared" ca="1" si="53"/>
        <v/>
      </c>
      <c r="AC118" s="310" t="e">
        <f t="shared" ca="1" si="54"/>
        <v>#N/A</v>
      </c>
      <c r="AD118" s="323" t="e">
        <f t="shared" ca="1" si="55"/>
        <v>#N/A</v>
      </c>
      <c r="AE118" s="324">
        <f t="shared" ca="1" si="34"/>
        <v>49.482374098124829</v>
      </c>
      <c r="AG118" s="306">
        <f t="shared" ca="1" si="56"/>
        <v>69.356167328100568</v>
      </c>
      <c r="AH118" s="304">
        <f t="shared" ca="1" si="57"/>
        <v>78.966042766410965</v>
      </c>
    </row>
    <row r="119" spans="1:34" x14ac:dyDescent="0.2">
      <c r="A119" s="347">
        <f t="shared" ca="1" si="35"/>
        <v>0.01</v>
      </c>
      <c r="B119" s="304">
        <f t="shared" ca="1" si="36"/>
        <v>1.1500000000000008</v>
      </c>
      <c r="D119" s="306">
        <f t="shared" ca="1" si="37"/>
        <v>15.845004518650843</v>
      </c>
      <c r="E119" s="307">
        <f t="shared" ca="1" si="38"/>
        <v>67.340431545760993</v>
      </c>
      <c r="F119" s="304">
        <f t="shared" ca="1" si="39"/>
        <v>69.179461467731798</v>
      </c>
      <c r="G119" s="306">
        <f t="shared" ca="1" si="40"/>
        <v>17.706314071109791</v>
      </c>
      <c r="H119" s="307">
        <f t="shared" ca="1" si="41"/>
        <v>86.115177507302064</v>
      </c>
      <c r="I119" s="304">
        <f t="shared" ca="1" si="42"/>
        <v>87.916650044794835</v>
      </c>
      <c r="J119" s="306">
        <f t="shared" ca="1" si="43"/>
        <v>9.7785042951399781</v>
      </c>
      <c r="K119" s="307">
        <f t="shared" ca="1" si="44"/>
        <v>50.340158851620565</v>
      </c>
      <c r="L119" s="304">
        <f t="shared" ca="1" si="29"/>
        <v>51.281095341816396</v>
      </c>
      <c r="M119" s="306">
        <f t="shared" ca="1" si="45"/>
        <v>1.3680104805659883</v>
      </c>
      <c r="N119" s="304">
        <f t="shared" ca="1" si="46"/>
        <v>78.38122686609465</v>
      </c>
      <c r="P119" s="310">
        <f t="shared" ca="1" si="47"/>
        <v>4</v>
      </c>
      <c r="Q119" s="304">
        <f t="shared" ca="1" si="48"/>
        <v>715.79999999999984</v>
      </c>
      <c r="R119" s="306">
        <f t="shared" ca="1" si="49"/>
        <v>0.35922666964637057</v>
      </c>
      <c r="S119" s="307">
        <f t="shared" ca="1" si="50"/>
        <v>8.7082891608408595</v>
      </c>
      <c r="T119" s="304">
        <f t="shared" ca="1" si="30"/>
        <v>85.428316667848833</v>
      </c>
      <c r="U119" s="311">
        <f t="shared" ca="1" si="31"/>
        <v>0</v>
      </c>
      <c r="V119" s="306">
        <f t="shared" ca="1" si="32"/>
        <v>1.2188488131268924</v>
      </c>
      <c r="W119" s="304">
        <f t="shared" ca="1" si="33"/>
        <v>30.402571349267948</v>
      </c>
      <c r="Y119" s="314" t="str">
        <f t="shared" ca="1" si="51"/>
        <v/>
      </c>
      <c r="Z119" s="315" t="str">
        <f t="shared" ca="1" si="52"/>
        <v/>
      </c>
      <c r="AA119" s="316" t="str">
        <f t="shared" ca="1" si="53"/>
        <v/>
      </c>
      <c r="AC119" s="310" t="e">
        <f t="shared" ca="1" si="54"/>
        <v>#N/A</v>
      </c>
      <c r="AD119" s="323" t="e">
        <f t="shared" ca="1" si="55"/>
        <v>#N/A</v>
      </c>
      <c r="AE119" s="324">
        <f t="shared" ca="1" si="34"/>
        <v>50.340158851620565</v>
      </c>
      <c r="AG119" s="306">
        <f t="shared" ca="1" si="56"/>
        <v>69.15130459256963</v>
      </c>
      <c r="AH119" s="304">
        <f t="shared" ca="1" si="57"/>
        <v>78.760734226473659</v>
      </c>
    </row>
    <row r="120" spans="1:34" x14ac:dyDescent="0.2">
      <c r="A120" s="347">
        <f t="shared" ca="1" si="35"/>
        <v>0.01</v>
      </c>
      <c r="B120" s="304">
        <f t="shared" ca="1" si="36"/>
        <v>1.1600000000000008</v>
      </c>
      <c r="D120" s="306">
        <f t="shared" ca="1" si="37"/>
        <v>15.820872896461983</v>
      </c>
      <c r="E120" s="307">
        <f t="shared" ca="1" si="38"/>
        <v>67.135279086755403</v>
      </c>
      <c r="F120" s="304">
        <f t="shared" ca="1" si="39"/>
        <v>68.974239519276637</v>
      </c>
      <c r="G120" s="306">
        <f t="shared" ca="1" si="40"/>
        <v>17.864522800074411</v>
      </c>
      <c r="H120" s="307">
        <f t="shared" ca="1" si="41"/>
        <v>86.786530298169623</v>
      </c>
      <c r="I120" s="304">
        <f t="shared" ca="1" si="42"/>
        <v>88.606111618045247</v>
      </c>
      <c r="J120" s="306">
        <f t="shared" ca="1" si="43"/>
        <v>9.9563584794958988</v>
      </c>
      <c r="K120" s="307">
        <f t="shared" ca="1" si="44"/>
        <v>51.20466739064792</v>
      </c>
      <c r="L120" s="304">
        <f t="shared" ca="1" si="29"/>
        <v>52.163656282502977</v>
      </c>
      <c r="M120" s="306">
        <f t="shared" ca="1" si="45"/>
        <v>1.3677875023869535</v>
      </c>
      <c r="N120" s="304">
        <f t="shared" ca="1" si="46"/>
        <v>78.368451157512453</v>
      </c>
      <c r="P120" s="310">
        <f t="shared" ca="1" si="47"/>
        <v>4</v>
      </c>
      <c r="Q120" s="304">
        <f t="shared" ca="1" si="48"/>
        <v>714.19999999999982</v>
      </c>
      <c r="R120" s="306">
        <f t="shared" ca="1" si="49"/>
        <v>0.35842370419312358</v>
      </c>
      <c r="S120" s="307">
        <f t="shared" ca="1" si="50"/>
        <v>8.7047049237989285</v>
      </c>
      <c r="T120" s="304">
        <f t="shared" ca="1" si="30"/>
        <v>85.393155302467491</v>
      </c>
      <c r="U120" s="311">
        <f t="shared" ca="1" si="31"/>
        <v>0</v>
      </c>
      <c r="V120" s="306">
        <f t="shared" ca="1" si="32"/>
        <v>1.2187434464817415</v>
      </c>
      <c r="W120" s="304">
        <f t="shared" ca="1" si="33"/>
        <v>30.878618714391227</v>
      </c>
      <c r="Y120" s="314" t="str">
        <f t="shared" ca="1" si="51"/>
        <v/>
      </c>
      <c r="Z120" s="315" t="str">
        <f t="shared" ca="1" si="52"/>
        <v/>
      </c>
      <c r="AA120" s="316" t="str">
        <f t="shared" ca="1" si="53"/>
        <v/>
      </c>
      <c r="AC120" s="310" t="e">
        <f t="shared" ca="1" si="54"/>
        <v>#N/A</v>
      </c>
      <c r="AD120" s="323" t="e">
        <f t="shared" ca="1" si="55"/>
        <v>#N/A</v>
      </c>
      <c r="AE120" s="324">
        <f t="shared" ca="1" si="34"/>
        <v>51.20466739064792</v>
      </c>
      <c r="AG120" s="306">
        <f t="shared" ca="1" si="56"/>
        <v>68.945937053489274</v>
      </c>
      <c r="AH120" s="304">
        <f t="shared" ca="1" si="57"/>
        <v>78.554923416324982</v>
      </c>
    </row>
    <row r="121" spans="1:34" x14ac:dyDescent="0.2">
      <c r="A121" s="347">
        <f t="shared" ca="1" si="35"/>
        <v>0.01</v>
      </c>
      <c r="B121" s="304">
        <f t="shared" ca="1" si="36"/>
        <v>1.1700000000000008</v>
      </c>
      <c r="D121" s="306">
        <f t="shared" ca="1" si="37"/>
        <v>15.796434220634552</v>
      </c>
      <c r="E121" s="307">
        <f t="shared" ca="1" si="38"/>
        <v>66.929677428519611</v>
      </c>
      <c r="F121" s="304">
        <f t="shared" ca="1" si="39"/>
        <v>68.768517904434447</v>
      </c>
      <c r="G121" s="306">
        <f t="shared" ca="1" si="40"/>
        <v>18.022487142280756</v>
      </c>
      <c r="H121" s="307">
        <f t="shared" ca="1" si="41"/>
        <v>87.455827072454824</v>
      </c>
      <c r="I121" s="304">
        <f t="shared" ca="1" si="42"/>
        <v>89.293514499770907</v>
      </c>
      <c r="J121" s="306">
        <f t="shared" ca="1" si="43"/>
        <v>10.135793529207675</v>
      </c>
      <c r="K121" s="307">
        <f t="shared" ca="1" si="44"/>
        <v>52.075879177501044</v>
      </c>
      <c r="L121" s="304">
        <f t="shared" ca="1" si="29"/>
        <v>53.05310078191863</v>
      </c>
      <c r="M121" s="306">
        <f t="shared" ca="1" si="45"/>
        <v>1.3675660008033248</v>
      </c>
      <c r="N121" s="304">
        <f t="shared" ca="1" si="46"/>
        <v>78.355760051615064</v>
      </c>
      <c r="P121" s="310">
        <f t="shared" ca="1" si="47"/>
        <v>4</v>
      </c>
      <c r="Q121" s="304">
        <f t="shared" ca="1" si="48"/>
        <v>712.59999999999991</v>
      </c>
      <c r="R121" s="306">
        <f t="shared" ca="1" si="49"/>
        <v>0.3576207387398766</v>
      </c>
      <c r="S121" s="307">
        <f t="shared" ca="1" si="50"/>
        <v>8.7011287164115299</v>
      </c>
      <c r="T121" s="304">
        <f t="shared" ca="1" si="30"/>
        <v>85.35807270799711</v>
      </c>
      <c r="U121" s="311">
        <f t="shared" ca="1" si="31"/>
        <v>0</v>
      </c>
      <c r="V121" s="306">
        <f t="shared" ca="1" si="32"/>
        <v>1.2186372720333978</v>
      </c>
      <c r="W121" s="304">
        <f t="shared" ca="1" si="33"/>
        <v>31.35685551637334</v>
      </c>
      <c r="Y121" s="314" t="str">
        <f t="shared" ca="1" si="51"/>
        <v/>
      </c>
      <c r="Z121" s="315" t="str">
        <f t="shared" ca="1" si="52"/>
        <v/>
      </c>
      <c r="AA121" s="316" t="str">
        <f t="shared" ca="1" si="53"/>
        <v/>
      </c>
      <c r="AC121" s="310" t="e">
        <f t="shared" ca="1" si="54"/>
        <v>#N/A</v>
      </c>
      <c r="AD121" s="323" t="e">
        <f t="shared" ca="1" si="55"/>
        <v>#N/A</v>
      </c>
      <c r="AE121" s="324">
        <f t="shared" ca="1" si="34"/>
        <v>52.075879177501044</v>
      </c>
      <c r="AG121" s="306">
        <f t="shared" ca="1" si="56"/>
        <v>68.740069122397955</v>
      </c>
      <c r="AH121" s="304">
        <f t="shared" ca="1" si="57"/>
        <v>78.348614703261205</v>
      </c>
    </row>
    <row r="122" spans="1:34" x14ac:dyDescent="0.2">
      <c r="A122" s="347">
        <f t="shared" ca="1" si="35"/>
        <v>0.01</v>
      </c>
      <c r="B122" s="304">
        <f t="shared" ca="1" si="36"/>
        <v>1.1800000000000008</v>
      </c>
      <c r="D122" s="306">
        <f t="shared" ca="1" si="37"/>
        <v>15.771692023172116</v>
      </c>
      <c r="E122" s="307">
        <f t="shared" ca="1" si="38"/>
        <v>66.723630421222779</v>
      </c>
      <c r="F122" s="304">
        <f t="shared" ca="1" si="39"/>
        <v>68.562301054309117</v>
      </c>
      <c r="G122" s="306">
        <f t="shared" ca="1" si="40"/>
        <v>18.180204062512477</v>
      </c>
      <c r="H122" s="307">
        <f t="shared" ca="1" si="41"/>
        <v>88.123063376667048</v>
      </c>
      <c r="I122" s="304">
        <f t="shared" ca="1" si="42"/>
        <v>89.978853730433087</v>
      </c>
      <c r="J122" s="306">
        <f t="shared" ca="1" si="43"/>
        <v>10.31680698523164</v>
      </c>
      <c r="K122" s="307">
        <f t="shared" ca="1" si="44"/>
        <v>52.953773629746649</v>
      </c>
      <c r="L122" s="304">
        <f t="shared" ca="1" si="29"/>
        <v>53.949408226605932</v>
      </c>
      <c r="M122" s="306">
        <f t="shared" ca="1" si="45"/>
        <v>1.3673459497953171</v>
      </c>
      <c r="N122" s="304">
        <f t="shared" ca="1" si="46"/>
        <v>78.343152057578621</v>
      </c>
      <c r="P122" s="310">
        <f t="shared" ca="1" si="47"/>
        <v>4</v>
      </c>
      <c r="Q122" s="304">
        <f t="shared" ca="1" si="48"/>
        <v>710.99999999999989</v>
      </c>
      <c r="R122" s="306">
        <f t="shared" ca="1" si="49"/>
        <v>0.35681777328662961</v>
      </c>
      <c r="S122" s="307">
        <f t="shared" ca="1" si="50"/>
        <v>8.6975605386786636</v>
      </c>
      <c r="T122" s="304">
        <f t="shared" ca="1" si="30"/>
        <v>85.323068884437689</v>
      </c>
      <c r="U122" s="311">
        <f t="shared" ca="1" si="31"/>
        <v>0</v>
      </c>
      <c r="V122" s="306">
        <f t="shared" ca="1" si="32"/>
        <v>1.2185302925016721</v>
      </c>
      <c r="W122" s="304">
        <f t="shared" ca="1" si="33"/>
        <v>31.837243371505458</v>
      </c>
      <c r="Y122" s="314" t="str">
        <f t="shared" ca="1" si="51"/>
        <v/>
      </c>
      <c r="Z122" s="315" t="str">
        <f t="shared" ca="1" si="52"/>
        <v/>
      </c>
      <c r="AA122" s="316" t="str">
        <f t="shared" ca="1" si="53"/>
        <v/>
      </c>
      <c r="AC122" s="310" t="e">
        <f t="shared" ca="1" si="54"/>
        <v>#N/A</v>
      </c>
      <c r="AD122" s="323" t="e">
        <f t="shared" ca="1" si="55"/>
        <v>#N/A</v>
      </c>
      <c r="AE122" s="324">
        <f t="shared" ca="1" si="34"/>
        <v>52.953773629746649</v>
      </c>
      <c r="AG122" s="306">
        <f t="shared" ca="1" si="56"/>
        <v>68.533705216409402</v>
      </c>
      <c r="AH122" s="304">
        <f t="shared" ca="1" si="57"/>
        <v>78.141812461230444</v>
      </c>
    </row>
    <row r="123" spans="1:34" x14ac:dyDescent="0.2">
      <c r="A123" s="347">
        <f t="shared" ca="1" si="35"/>
        <v>0.01</v>
      </c>
      <c r="B123" s="304">
        <f t="shared" ca="1" si="36"/>
        <v>1.1900000000000008</v>
      </c>
      <c r="D123" s="306">
        <f t="shared" ca="1" si="37"/>
        <v>15.746649771970961</v>
      </c>
      <c r="E123" s="307">
        <f t="shared" ca="1" si="38"/>
        <v>66.517141931640495</v>
      </c>
      <c r="F123" s="304">
        <f t="shared" ca="1" si="39"/>
        <v>68.355593405332385</v>
      </c>
      <c r="G123" s="306">
        <f t="shared" ca="1" si="40"/>
        <v>18.337670560232187</v>
      </c>
      <c r="H123" s="307">
        <f t="shared" ca="1" si="41"/>
        <v>88.788234795983456</v>
      </c>
      <c r="I123" s="304">
        <f t="shared" ca="1" si="42"/>
        <v>90.662124394712336</v>
      </c>
      <c r="J123" s="306">
        <f t="shared" ca="1" si="43"/>
        <v>10.499396358345363</v>
      </c>
      <c r="K123" s="307">
        <f t="shared" ca="1" si="44"/>
        <v>53.838330120609903</v>
      </c>
      <c r="L123" s="304">
        <f t="shared" ca="1" si="29"/>
        <v>54.852557953712676</v>
      </c>
      <c r="M123" s="306">
        <f t="shared" ca="1" si="45"/>
        <v>1.3671273239926405</v>
      </c>
      <c r="N123" s="304">
        <f t="shared" ca="1" si="46"/>
        <v>78.330625721792586</v>
      </c>
      <c r="P123" s="310">
        <f t="shared" ca="1" si="47"/>
        <v>4</v>
      </c>
      <c r="Q123" s="304">
        <f t="shared" ca="1" si="48"/>
        <v>709.39999999999986</v>
      </c>
      <c r="R123" s="306">
        <f t="shared" ca="1" si="49"/>
        <v>0.35601480783338263</v>
      </c>
      <c r="S123" s="307">
        <f t="shared" ca="1" si="50"/>
        <v>8.6940003906003298</v>
      </c>
      <c r="T123" s="304">
        <f t="shared" ca="1" si="30"/>
        <v>85.288143831789242</v>
      </c>
      <c r="U123" s="311">
        <f t="shared" ca="1" si="31"/>
        <v>0</v>
      </c>
      <c r="V123" s="306">
        <f t="shared" ca="1" si="32"/>
        <v>1.218422510612476</v>
      </c>
      <c r="W123" s="304">
        <f t="shared" ca="1" si="33"/>
        <v>32.319743929428981</v>
      </c>
      <c r="Y123" s="314" t="str">
        <f t="shared" ca="1" si="51"/>
        <v/>
      </c>
      <c r="Z123" s="315" t="str">
        <f t="shared" ca="1" si="52"/>
        <v/>
      </c>
      <c r="AA123" s="316" t="str">
        <f t="shared" ca="1" si="53"/>
        <v/>
      </c>
      <c r="AC123" s="310" t="e">
        <f t="shared" ca="1" si="54"/>
        <v>#N/A</v>
      </c>
      <c r="AD123" s="323" t="e">
        <f t="shared" ca="1" si="55"/>
        <v>#N/A</v>
      </c>
      <c r="AE123" s="324">
        <f t="shared" ca="1" si="34"/>
        <v>53.838330120609903</v>
      </c>
      <c r="AG123" s="306">
        <f t="shared" ca="1" si="56"/>
        <v>68.326849757952218</v>
      </c>
      <c r="AH123" s="304">
        <f t="shared" ca="1" si="57"/>
        <v>77.934521070536547</v>
      </c>
    </row>
    <row r="124" spans="1:34" x14ac:dyDescent="0.2">
      <c r="A124" s="347">
        <f t="shared" ca="1" si="35"/>
        <v>0.01</v>
      </c>
      <c r="B124" s="304">
        <f t="shared" ca="1" si="36"/>
        <v>1.2000000000000008</v>
      </c>
      <c r="D124" s="306">
        <f t="shared" ca="1" si="37"/>
        <v>15.721310873013705</v>
      </c>
      <c r="E124" s="307">
        <f t="shared" ca="1" si="38"/>
        <v>66.310215842513998</v>
      </c>
      <c r="F124" s="304">
        <f t="shared" ca="1" si="39"/>
        <v>68.148399399008142</v>
      </c>
      <c r="G124" s="306">
        <f t="shared" ca="1" si="40"/>
        <v>18.494883668962323</v>
      </c>
      <c r="H124" s="307">
        <f t="shared" ca="1" si="41"/>
        <v>89.451336954408589</v>
      </c>
      <c r="I124" s="304">
        <f t="shared" ca="1" si="42"/>
        <v>91.343321621559127</v>
      </c>
      <c r="J124" s="306">
        <f t="shared" ca="1" si="43"/>
        <v>10.683559129491336</v>
      </c>
      <c r="K124" s="307">
        <f t="shared" ca="1" si="44"/>
        <v>54.729527979361862</v>
      </c>
      <c r="L124" s="304">
        <f t="shared" ca="1" si="29"/>
        <v>55.762529251434522</v>
      </c>
      <c r="M124" s="306">
        <f t="shared" ca="1" si="45"/>
        <v>1.3669100986526952</v>
      </c>
      <c r="N124" s="304">
        <f t="shared" ca="1" si="46"/>
        <v>78.31817962661043</v>
      </c>
      <c r="P124" s="310">
        <f t="shared" ca="1" si="47"/>
        <v>4</v>
      </c>
      <c r="Q124" s="304">
        <f t="shared" ca="1" si="48"/>
        <v>707.79999999999984</v>
      </c>
      <c r="R124" s="306">
        <f t="shared" ca="1" si="49"/>
        <v>0.35521184238013565</v>
      </c>
      <c r="S124" s="307">
        <f t="shared" ca="1" si="50"/>
        <v>8.6904482721765284</v>
      </c>
      <c r="T124" s="304">
        <f t="shared" ca="1" si="30"/>
        <v>85.253297550051741</v>
      </c>
      <c r="U124" s="311">
        <f t="shared" ca="1" si="31"/>
        <v>0</v>
      </c>
      <c r="V124" s="306">
        <f t="shared" ca="1" si="32"/>
        <v>1.218313929097754</v>
      </c>
      <c r="W124" s="304">
        <f t="shared" ca="1" si="33"/>
        <v>32.804318875454562</v>
      </c>
      <c r="Y124" s="314" t="str">
        <f t="shared" ca="1" si="51"/>
        <v/>
      </c>
      <c r="Z124" s="315" t="str">
        <f t="shared" ca="1" si="52"/>
        <v/>
      </c>
      <c r="AA124" s="316" t="str">
        <f t="shared" ca="1" si="53"/>
        <v/>
      </c>
      <c r="AC124" s="310" t="e">
        <f t="shared" ca="1" si="54"/>
        <v>#N/A</v>
      </c>
      <c r="AD124" s="323" t="e">
        <f t="shared" ca="1" si="55"/>
        <v>#N/A</v>
      </c>
      <c r="AE124" s="324">
        <f t="shared" ca="1" si="34"/>
        <v>54.729527979361862</v>
      </c>
      <c r="AG124" s="306">
        <f t="shared" ca="1" si="56"/>
        <v>68.119507174508584</v>
      </c>
      <c r="AH124" s="304">
        <f t="shared" ca="1" si="57"/>
        <v>77.7267449175434</v>
      </c>
    </row>
    <row r="125" spans="1:34" x14ac:dyDescent="0.2">
      <c r="A125" s="347">
        <f t="shared" ca="1" si="35"/>
        <v>0.01</v>
      </c>
      <c r="B125" s="304">
        <f t="shared" ca="1" si="36"/>
        <v>1.2100000000000009</v>
      </c>
      <c r="D125" s="306">
        <f t="shared" ca="1" si="37"/>
        <v>15.695678672467666</v>
      </c>
      <c r="E125" s="307">
        <f t="shared" ca="1" si="38"/>
        <v>66.102856051924718</v>
      </c>
      <c r="F125" s="304">
        <f t="shared" ca="1" si="39"/>
        <v>67.940723481655951</v>
      </c>
      <c r="G125" s="306">
        <f t="shared" ca="1" si="40"/>
        <v>18.651840455687001</v>
      </c>
      <c r="H125" s="307">
        <f t="shared" ca="1" si="41"/>
        <v>90.112365514927831</v>
      </c>
      <c r="I125" s="304">
        <f t="shared" ca="1" si="42"/>
        <v>92.022440584242048</v>
      </c>
      <c r="J125" s="306">
        <f t="shared" ca="1" si="43"/>
        <v>10.869292750114582</v>
      </c>
      <c r="K125" s="307">
        <f t="shared" ca="1" si="44"/>
        <v>55.627346491708543</v>
      </c>
      <c r="L125" s="304">
        <f t="shared" ca="1" si="29"/>
        <v>56.679301359458307</v>
      </c>
      <c r="M125" s="306">
        <f t="shared" ca="1" si="45"/>
        <v>1.3666942496396761</v>
      </c>
      <c r="N125" s="304">
        <f t="shared" ca="1" si="46"/>
        <v>78.305812389152379</v>
      </c>
      <c r="P125" s="310">
        <f t="shared" ca="1" si="47"/>
        <v>4</v>
      </c>
      <c r="Q125" s="304">
        <f t="shared" ca="1" si="48"/>
        <v>706.19999999999982</v>
      </c>
      <c r="R125" s="306">
        <f t="shared" ca="1" si="49"/>
        <v>0.35440887692688861</v>
      </c>
      <c r="S125" s="307">
        <f t="shared" ca="1" si="50"/>
        <v>8.6869041834072593</v>
      </c>
      <c r="T125" s="304">
        <f t="shared" ca="1" si="30"/>
        <v>85.218530039225215</v>
      </c>
      <c r="U125" s="311">
        <f t="shared" ca="1" si="31"/>
        <v>0</v>
      </c>
      <c r="V125" s="306">
        <f t="shared" ca="1" si="32"/>
        <v>1.2182045506954171</v>
      </c>
      <c r="W125" s="304">
        <f t="shared" ca="1" si="33"/>
        <v>33.290929932869098</v>
      </c>
      <c r="Y125" s="314" t="str">
        <f t="shared" ca="1" si="51"/>
        <v/>
      </c>
      <c r="Z125" s="315" t="str">
        <f t="shared" ca="1" si="52"/>
        <v/>
      </c>
      <c r="AA125" s="316" t="str">
        <f t="shared" ca="1" si="53"/>
        <v/>
      </c>
      <c r="AC125" s="310" t="e">
        <f t="shared" ca="1" si="54"/>
        <v>#N/A</v>
      </c>
      <c r="AD125" s="323" t="e">
        <f t="shared" ca="1" si="55"/>
        <v>#N/A</v>
      </c>
      <c r="AE125" s="324">
        <f t="shared" ca="1" si="34"/>
        <v>55.627346491708543</v>
      </c>
      <c r="AG125" s="306">
        <f t="shared" ca="1" si="56"/>
        <v>67.911681898352057</v>
      </c>
      <c r="AH125" s="304">
        <f t="shared" ca="1" si="57"/>
        <v>77.51848839437983</v>
      </c>
    </row>
    <row r="126" spans="1:34" x14ac:dyDescent="0.2">
      <c r="A126" s="347">
        <f t="shared" ca="1" si="35"/>
        <v>0.01</v>
      </c>
      <c r="B126" s="304">
        <f t="shared" ca="1" si="36"/>
        <v>1.2200000000000009</v>
      </c>
      <c r="D126" s="306">
        <f t="shared" ca="1" si="37"/>
        <v>15.669756458693175</v>
      </c>
      <c r="E126" s="307">
        <f t="shared" ca="1" si="38"/>
        <v>65.895066472682885</v>
      </c>
      <c r="F126" s="304">
        <f t="shared" ca="1" si="39"/>
        <v>67.732570104153382</v>
      </c>
      <c r="G126" s="306">
        <f t="shared" ca="1" si="40"/>
        <v>18.808538020273932</v>
      </c>
      <c r="H126" s="307">
        <f t="shared" ca="1" si="41"/>
        <v>90.771316179654661</v>
      </c>
      <c r="I126" s="304">
        <f t="shared" ca="1" si="42"/>
        <v>92.699476500393061</v>
      </c>
      <c r="J126" s="306">
        <f t="shared" ca="1" si="43"/>
        <v>11.056594642494387</v>
      </c>
      <c r="K126" s="307">
        <f t="shared" ca="1" si="44"/>
        <v>56.531764900181457</v>
      </c>
      <c r="L126" s="304">
        <f t="shared" ca="1" si="29"/>
        <v>57.602853469405694</v>
      </c>
      <c r="M126" s="306">
        <f t="shared" ca="1" si="45"/>
        <v>1.3664797534045439</v>
      </c>
      <c r="N126" s="304">
        <f t="shared" ca="1" si="46"/>
        <v>78.293522660157848</v>
      </c>
      <c r="P126" s="310">
        <f t="shared" ca="1" si="47"/>
        <v>4</v>
      </c>
      <c r="Q126" s="304">
        <f t="shared" ca="1" si="48"/>
        <v>704.5999999999998</v>
      </c>
      <c r="R126" s="306">
        <f t="shared" ca="1" si="49"/>
        <v>0.35360591147364162</v>
      </c>
      <c r="S126" s="307">
        <f t="shared" ca="1" si="50"/>
        <v>8.6833681242925227</v>
      </c>
      <c r="T126" s="304">
        <f t="shared" ca="1" si="30"/>
        <v>85.183841299309648</v>
      </c>
      <c r="U126" s="311">
        <f t="shared" ca="1" si="31"/>
        <v>0</v>
      </c>
      <c r="V126" s="306">
        <f t="shared" ca="1" si="32"/>
        <v>1.2180943781492757</v>
      </c>
      <c r="W126" s="304">
        <f t="shared" ca="1" si="33"/>
        <v>33.779538865230229</v>
      </c>
      <c r="Y126" s="314" t="str">
        <f t="shared" ca="1" si="51"/>
        <v/>
      </c>
      <c r="Z126" s="315" t="str">
        <f t="shared" ca="1" si="52"/>
        <v/>
      </c>
      <c r="AA126" s="316" t="str">
        <f t="shared" ca="1" si="53"/>
        <v/>
      </c>
      <c r="AC126" s="310" t="e">
        <f t="shared" ca="1" si="54"/>
        <v>#N/A</v>
      </c>
      <c r="AD126" s="323" t="e">
        <f t="shared" ca="1" si="55"/>
        <v>#N/A</v>
      </c>
      <c r="AE126" s="324">
        <f t="shared" ca="1" si="34"/>
        <v>56.531764900181457</v>
      </c>
      <c r="AG126" s="306">
        <f t="shared" ca="1" si="56"/>
        <v>67.70337836628461</v>
      </c>
      <c r="AH126" s="304">
        <f t="shared" ca="1" si="57"/>
        <v>77.309755898645108</v>
      </c>
    </row>
    <row r="127" spans="1:34" x14ac:dyDescent="0.2">
      <c r="A127" s="347">
        <f t="shared" ca="1" si="35"/>
        <v>0.01</v>
      </c>
      <c r="B127" s="304">
        <f t="shared" ca="1" si="36"/>
        <v>1.2300000000000009</v>
      </c>
      <c r="D127" s="306">
        <f t="shared" ca="1" si="37"/>
        <v>15.643547464166069</v>
      </c>
      <c r="E127" s="307">
        <f t="shared" ca="1" si="38"/>
        <v>65.686851031730114</v>
      </c>
      <c r="F127" s="304">
        <f t="shared" ca="1" si="39"/>
        <v>67.523943721677867</v>
      </c>
      <c r="G127" s="306">
        <f t="shared" ca="1" si="40"/>
        <v>18.964973494915593</v>
      </c>
      <c r="H127" s="307">
        <f t="shared" ca="1" si="41"/>
        <v>91.428184689971957</v>
      </c>
      <c r="I127" s="304">
        <f t="shared" ca="1" si="42"/>
        <v>93.374424632050463</v>
      </c>
      <c r="J127" s="306">
        <f t="shared" ca="1" si="43"/>
        <v>11.245462200070335</v>
      </c>
      <c r="K127" s="307">
        <f t="shared" ca="1" si="44"/>
        <v>57.442762404529589</v>
      </c>
      <c r="L127" s="304">
        <f t="shared" ca="1" si="29"/>
        <v>58.533164725277317</v>
      </c>
      <c r="M127" s="306">
        <f t="shared" ca="1" si="45"/>
        <v>1.3662665869658177</v>
      </c>
      <c r="N127" s="304">
        <f t="shared" ca="1" si="46"/>
        <v>78.281309122885006</v>
      </c>
      <c r="P127" s="310">
        <f t="shared" ca="1" si="47"/>
        <v>4</v>
      </c>
      <c r="Q127" s="304">
        <f t="shared" ca="1" si="48"/>
        <v>702.99999999999989</v>
      </c>
      <c r="R127" s="306">
        <f t="shared" ca="1" si="49"/>
        <v>0.35280294602039469</v>
      </c>
      <c r="S127" s="307">
        <f t="shared" ca="1" si="50"/>
        <v>8.6798400948323184</v>
      </c>
      <c r="T127" s="304">
        <f t="shared" ca="1" si="30"/>
        <v>85.149231330305042</v>
      </c>
      <c r="U127" s="311">
        <f t="shared" ca="1" si="31"/>
        <v>0</v>
      </c>
      <c r="V127" s="306">
        <f t="shared" ca="1" si="32"/>
        <v>1.2179834142089694</v>
      </c>
      <c r="W127" s="304">
        <f t="shared" ca="1" si="33"/>
        <v>34.270107478648285</v>
      </c>
      <c r="Y127" s="314" t="str">
        <f t="shared" ca="1" si="51"/>
        <v/>
      </c>
      <c r="Z127" s="315" t="str">
        <f t="shared" ca="1" si="52"/>
        <v/>
      </c>
      <c r="AA127" s="316" t="str">
        <f t="shared" ca="1" si="53"/>
        <v/>
      </c>
      <c r="AC127" s="310" t="e">
        <f t="shared" ca="1" si="54"/>
        <v>#N/A</v>
      </c>
      <c r="AD127" s="323" t="e">
        <f t="shared" ca="1" si="55"/>
        <v>#N/A</v>
      </c>
      <c r="AE127" s="324">
        <f t="shared" ca="1" si="34"/>
        <v>57.442762404529589</v>
      </c>
      <c r="AG127" s="306">
        <f t="shared" ca="1" si="56"/>
        <v>67.494601019373036</v>
      </c>
      <c r="AH127" s="304">
        <f t="shared" ca="1" si="57"/>
        <v>77.100551833115077</v>
      </c>
    </row>
    <row r="128" spans="1:34" x14ac:dyDescent="0.2">
      <c r="A128" s="347">
        <f t="shared" ca="1" si="35"/>
        <v>0.01</v>
      </c>
      <c r="B128" s="304">
        <f t="shared" ca="1" si="36"/>
        <v>1.2400000000000009</v>
      </c>
      <c r="D128" s="306">
        <f t="shared" ca="1" si="37"/>
        <v>15.617054867318842</v>
      </c>
      <c r="E128" s="307">
        <f t="shared" ca="1" si="38"/>
        <v>65.478213669554961</v>
      </c>
      <c r="F128" s="304">
        <f t="shared" ca="1" si="39"/>
        <v>67.314848793447794</v>
      </c>
      <c r="G128" s="306">
        <f t="shared" ca="1" si="40"/>
        <v>19.121144043588782</v>
      </c>
      <c r="H128" s="307">
        <f t="shared" ca="1" si="41"/>
        <v>92.082966826667501</v>
      </c>
      <c r="I128" s="304">
        <f t="shared" ca="1" si="42"/>
        <v>94.047280285698946</v>
      </c>
      <c r="J128" s="306">
        <f t="shared" ca="1" si="43"/>
        <v>11.435892787762857</v>
      </c>
      <c r="K128" s="307">
        <f t="shared" ca="1" si="44"/>
        <v>58.360318162112783</v>
      </c>
      <c r="L128" s="304">
        <f t="shared" ca="1" si="29"/>
        <v>59.470214223897308</v>
      </c>
      <c r="M128" s="306">
        <f t="shared" ca="1" si="45"/>
        <v>1.3660547278911528</v>
      </c>
      <c r="N128" s="304">
        <f t="shared" ca="1" si="46"/>
        <v>78.269170492055153</v>
      </c>
      <c r="P128" s="310">
        <f t="shared" ca="1" si="47"/>
        <v>4</v>
      </c>
      <c r="Q128" s="304">
        <f t="shared" ca="1" si="48"/>
        <v>701.39999999999986</v>
      </c>
      <c r="R128" s="306">
        <f t="shared" ca="1" si="49"/>
        <v>0.35199998056714771</v>
      </c>
      <c r="S128" s="307">
        <f t="shared" ca="1" si="50"/>
        <v>8.6763200950266466</v>
      </c>
      <c r="T128" s="304">
        <f t="shared" ca="1" si="30"/>
        <v>85.114700132211411</v>
      </c>
      <c r="U128" s="311">
        <f t="shared" ca="1" si="31"/>
        <v>0</v>
      </c>
      <c r="V128" s="306">
        <f t="shared" ca="1" si="32"/>
        <v>1.2178716616299037</v>
      </c>
      <c r="W128" s="304">
        <f t="shared" ca="1" si="33"/>
        <v>34.762597624055545</v>
      </c>
      <c r="Y128" s="314" t="str">
        <f t="shared" ca="1" si="51"/>
        <v/>
      </c>
      <c r="Z128" s="315" t="str">
        <f t="shared" ca="1" si="52"/>
        <v/>
      </c>
      <c r="AA128" s="316" t="str">
        <f t="shared" ca="1" si="53"/>
        <v/>
      </c>
      <c r="AC128" s="310" t="e">
        <f t="shared" ca="1" si="54"/>
        <v>#N/A</v>
      </c>
      <c r="AD128" s="323" t="e">
        <f t="shared" ca="1" si="55"/>
        <v>#N/A</v>
      </c>
      <c r="AE128" s="324">
        <f t="shared" ca="1" si="34"/>
        <v>58.360318162112783</v>
      </c>
      <c r="AG128" s="306">
        <f t="shared" ca="1" si="56"/>
        <v>67.28535430268488</v>
      </c>
      <c r="AH128" s="304">
        <f t="shared" ca="1" si="57"/>
        <v>76.890880605448984</v>
      </c>
    </row>
    <row r="129" spans="1:34" x14ac:dyDescent="0.2">
      <c r="A129" s="347">
        <f t="shared" ca="1" si="35"/>
        <v>0.01</v>
      </c>
      <c r="B129" s="304">
        <f t="shared" ca="1" si="36"/>
        <v>1.2500000000000009</v>
      </c>
      <c r="D129" s="306">
        <f t="shared" ca="1" si="37"/>
        <v>15.590281794304138</v>
      </c>
      <c r="E129" s="307">
        <f t="shared" ca="1" si="38"/>
        <v>65.269158339621185</v>
      </c>
      <c r="F129" s="304">
        <f t="shared" ca="1" si="39"/>
        <v>67.105289782463146</v>
      </c>
      <c r="G129" s="306">
        <f t="shared" ca="1" si="40"/>
        <v>19.277046861531822</v>
      </c>
      <c r="H129" s="307">
        <f t="shared" ca="1" si="41"/>
        <v>92.735658410063706</v>
      </c>
      <c r="I129" s="304">
        <f t="shared" ca="1" si="42"/>
        <v>94.7180388123071</v>
      </c>
      <c r="J129" s="306">
        <f t="shared" ca="1" si="43"/>
        <v>11.627883742288459</v>
      </c>
      <c r="K129" s="307">
        <f t="shared" ca="1" si="44"/>
        <v>59.28441128829644</v>
      </c>
      <c r="L129" s="304">
        <f t="shared" ca="1" si="29"/>
        <v>60.413981015358246</v>
      </c>
      <c r="M129" s="306">
        <f t="shared" ca="1" si="45"/>
        <v>1.3658441542796593</v>
      </c>
      <c r="N129" s="304">
        <f t="shared" ca="1" si="46"/>
        <v>78.257105512839757</v>
      </c>
      <c r="P129" s="310">
        <f t="shared" ca="1" si="47"/>
        <v>4</v>
      </c>
      <c r="Q129" s="304">
        <f t="shared" ca="1" si="48"/>
        <v>699.79999999999984</v>
      </c>
      <c r="R129" s="306">
        <f t="shared" ca="1" si="49"/>
        <v>0.35119701511390067</v>
      </c>
      <c r="S129" s="307">
        <f t="shared" ca="1" si="50"/>
        <v>8.6728081248755071</v>
      </c>
      <c r="T129" s="304">
        <f t="shared" ca="1" si="30"/>
        <v>85.080247705028725</v>
      </c>
      <c r="U129" s="311">
        <f t="shared" ca="1" si="31"/>
        <v>0</v>
      </c>
      <c r="V129" s="306">
        <f t="shared" ca="1" si="32"/>
        <v>1.2177591231731784</v>
      </c>
      <c r="W129" s="304">
        <f t="shared" ca="1" si="33"/>
        <v>35.256971199462257</v>
      </c>
      <c r="Y129" s="314" t="str">
        <f t="shared" ca="1" si="51"/>
        <v/>
      </c>
      <c r="Z129" s="315" t="str">
        <f t="shared" ca="1" si="52"/>
        <v/>
      </c>
      <c r="AA129" s="316" t="str">
        <f t="shared" ca="1" si="53"/>
        <v/>
      </c>
      <c r="AC129" s="310" t="e">
        <f t="shared" ca="1" si="54"/>
        <v>#N/A</v>
      </c>
      <c r="AD129" s="323" t="e">
        <f t="shared" ca="1" si="55"/>
        <v>#N/A</v>
      </c>
      <c r="AE129" s="324">
        <f t="shared" ca="1" si="34"/>
        <v>59.28441128829644</v>
      </c>
      <c r="AG129" s="306">
        <f t="shared" ca="1" si="56"/>
        <v>67.07564266502375</v>
      </c>
      <c r="AH129" s="304">
        <f t="shared" ca="1" si="57"/>
        <v>76.680746627896895</v>
      </c>
    </row>
    <row r="130" spans="1:34" x14ac:dyDescent="0.2">
      <c r="A130" s="347">
        <f t="shared" ca="1" si="35"/>
        <v>0.01</v>
      </c>
      <c r="B130" s="304">
        <f t="shared" ca="1" si="36"/>
        <v>1.2600000000000009</v>
      </c>
      <c r="D130" s="306">
        <f t="shared" ca="1" si="37"/>
        <v>15.563231320684768</v>
      </c>
      <c r="E130" s="307">
        <f t="shared" ca="1" si="38"/>
        <v>65.059689007807904</v>
      </c>
      <c r="F130" s="304">
        <f t="shared" ca="1" si="39"/>
        <v>66.895271155245524</v>
      </c>
      <c r="G130" s="306">
        <f t="shared" ca="1" si="40"/>
        <v>19.43267917473867</v>
      </c>
      <c r="H130" s="307">
        <f t="shared" ca="1" si="41"/>
        <v>93.386255300141784</v>
      </c>
      <c r="I130" s="304">
        <f t="shared" ca="1" si="42"/>
        <v>95.386695607362242</v>
      </c>
      <c r="J130" s="306">
        <f t="shared" ca="1" si="43"/>
        <v>11.821432372469811</v>
      </c>
      <c r="K130" s="307">
        <f t="shared" ca="1" si="44"/>
        <v>60.215020856847467</v>
      </c>
      <c r="L130" s="304">
        <f t="shared" ca="1" si="29"/>
        <v>61.364444103466404</v>
      </c>
      <c r="M130" s="306">
        <f t="shared" ca="1" si="45"/>
        <v>1.3656348447449336</v>
      </c>
      <c r="N130" s="304">
        <f t="shared" ca="1" si="46"/>
        <v>78.245112959888118</v>
      </c>
      <c r="P130" s="310">
        <f t="shared" ca="1" si="47"/>
        <v>4</v>
      </c>
      <c r="Q130" s="304">
        <f t="shared" ca="1" si="48"/>
        <v>698.19999999999982</v>
      </c>
      <c r="R130" s="306">
        <f t="shared" ca="1" si="49"/>
        <v>0.35039404966065368</v>
      </c>
      <c r="S130" s="307">
        <f t="shared" ca="1" si="50"/>
        <v>8.6693041843789</v>
      </c>
      <c r="T130" s="304">
        <f t="shared" ca="1" si="30"/>
        <v>85.045874048757014</v>
      </c>
      <c r="U130" s="311">
        <f t="shared" ca="1" si="31"/>
        <v>0</v>
      </c>
      <c r="V130" s="306">
        <f t="shared" ca="1" si="32"/>
        <v>1.2176458016055214</v>
      </c>
      <c r="W130" s="304">
        <f t="shared" ca="1" si="33"/>
        <v>35.75319015219975</v>
      </c>
      <c r="Y130" s="314" t="str">
        <f t="shared" ca="1" si="51"/>
        <v/>
      </c>
      <c r="Z130" s="315" t="str">
        <f t="shared" ca="1" si="52"/>
        <v/>
      </c>
      <c r="AA130" s="316" t="str">
        <f t="shared" ca="1" si="53"/>
        <v/>
      </c>
      <c r="AC130" s="310" t="e">
        <f t="shared" ca="1" si="54"/>
        <v>#N/A</v>
      </c>
      <c r="AD130" s="323" t="e">
        <f t="shared" ca="1" si="55"/>
        <v>#N/A</v>
      </c>
      <c r="AE130" s="324">
        <f t="shared" ca="1" si="34"/>
        <v>60.215020856847467</v>
      </c>
      <c r="AG130" s="306">
        <f t="shared" ca="1" si="56"/>
        <v>66.865470558664398</v>
      </c>
      <c r="AH130" s="304">
        <f t="shared" ca="1" si="57"/>
        <v>76.470154317007996</v>
      </c>
    </row>
    <row r="131" spans="1:34" x14ac:dyDescent="0.2">
      <c r="A131" s="347">
        <f t="shared" ca="1" si="35"/>
        <v>0.01</v>
      </c>
      <c r="B131" s="304">
        <f t="shared" ca="1" si="36"/>
        <v>1.2700000000000009</v>
      </c>
      <c r="D131" s="306">
        <f t="shared" ca="1" si="37"/>
        <v>15.535906473053279</v>
      </c>
      <c r="E131" s="307">
        <f t="shared" ca="1" si="38"/>
        <v>64.849809651861364</v>
      </c>
      <c r="F131" s="304">
        <f t="shared" ca="1" si="39"/>
        <v>66.684797381577994</v>
      </c>
      <c r="G131" s="306">
        <f t="shared" ca="1" si="40"/>
        <v>19.588038239469203</v>
      </c>
      <c r="H131" s="307">
        <f t="shared" ca="1" si="41"/>
        <v>94.034753396660392</v>
      </c>
      <c r="I131" s="304">
        <f t="shared" ca="1" si="42"/>
        <v>96.053246110902677</v>
      </c>
      <c r="J131" s="306">
        <f t="shared" ca="1" si="43"/>
        <v>12.01653595954085</v>
      </c>
      <c r="K131" s="307">
        <f t="shared" ca="1" si="44"/>
        <v>61.152125900331477</v>
      </c>
      <c r="L131" s="304">
        <f t="shared" ca="1" si="29"/>
        <v>62.321582446187371</v>
      </c>
      <c r="M131" s="306">
        <f t="shared" ca="1" si="45"/>
        <v>1.3654267783987597</v>
      </c>
      <c r="N131" s="304">
        <f t="shared" ca="1" si="46"/>
        <v>78.233191636393656</v>
      </c>
      <c r="P131" s="310">
        <f t="shared" ca="1" si="47"/>
        <v>4</v>
      </c>
      <c r="Q131" s="304">
        <f t="shared" ca="1" si="48"/>
        <v>696.5999999999998</v>
      </c>
      <c r="R131" s="306">
        <f t="shared" ca="1" si="49"/>
        <v>0.3495910842074067</v>
      </c>
      <c r="S131" s="307">
        <f t="shared" ca="1" si="50"/>
        <v>8.6658082735368254</v>
      </c>
      <c r="T131" s="304">
        <f t="shared" ca="1" si="30"/>
        <v>85.011579163396263</v>
      </c>
      <c r="U131" s="311">
        <f t="shared" ca="1" si="31"/>
        <v>0</v>
      </c>
      <c r="V131" s="306">
        <f t="shared" ca="1" si="32"/>
        <v>1.2175316996992223</v>
      </c>
      <c r="W131" s="304">
        <f t="shared" ca="1" si="33"/>
        <v>36.251216481150074</v>
      </c>
      <c r="Y131" s="314" t="str">
        <f t="shared" ca="1" si="51"/>
        <v/>
      </c>
      <c r="Z131" s="315" t="str">
        <f t="shared" ca="1" si="52"/>
        <v/>
      </c>
      <c r="AA131" s="316" t="str">
        <f t="shared" ca="1" si="53"/>
        <v/>
      </c>
      <c r="AC131" s="310" t="e">
        <f t="shared" ca="1" si="54"/>
        <v>#N/A</v>
      </c>
      <c r="AD131" s="323" t="e">
        <f t="shared" ca="1" si="55"/>
        <v>#N/A</v>
      </c>
      <c r="AE131" s="324">
        <f t="shared" ca="1" si="34"/>
        <v>61.152125900331477</v>
      </c>
      <c r="AG131" s="306">
        <f t="shared" ca="1" si="56"/>
        <v>66.654842439087332</v>
      </c>
      <c r="AH131" s="304">
        <f t="shared" ca="1" si="57"/>
        <v>76.259108093339449</v>
      </c>
    </row>
    <row r="132" spans="1:34" x14ac:dyDescent="0.2">
      <c r="A132" s="347">
        <f t="shared" ca="1" si="35"/>
        <v>0.01</v>
      </c>
      <c r="B132" s="304">
        <f t="shared" ca="1" si="36"/>
        <v>1.2800000000000009</v>
      </c>
      <c r="D132" s="306">
        <f t="shared" ca="1" si="37"/>
        <v>15.508310230585042</v>
      </c>
      <c r="E132" s="307">
        <f t="shared" ca="1" si="38"/>
        <v>64.639524260857669</v>
      </c>
      <c r="F132" s="304">
        <f t="shared" ca="1" si="39"/>
        <v>66.47387293424444</v>
      </c>
      <c r="G132" s="306">
        <f t="shared" ca="1" si="40"/>
        <v>19.743121341775055</v>
      </c>
      <c r="H132" s="307">
        <f t="shared" ca="1" si="41"/>
        <v>94.681148639268969</v>
      </c>
      <c r="I132" s="304">
        <f t="shared" ca="1" si="42"/>
        <v>96.717685807547099</v>
      </c>
      <c r="J132" s="306">
        <f t="shared" ca="1" si="43"/>
        <v>12.213191757447071</v>
      </c>
      <c r="K132" s="307">
        <f t="shared" ca="1" si="44"/>
        <v>62.095705410511123</v>
      </c>
      <c r="L132" s="304">
        <f t="shared" ref="L132:L195" ca="1" si="58">SQRT(pos_x^2+pos_z^2)</f>
        <v>63.285374956091971</v>
      </c>
      <c r="M132" s="306">
        <f t="shared" ca="1" si="45"/>
        <v>1.3652199348354577</v>
      </c>
      <c r="N132" s="304">
        <f t="shared" ca="1" si="46"/>
        <v>78.221340373196995</v>
      </c>
      <c r="P132" s="310">
        <f t="shared" ca="1" si="47"/>
        <v>4</v>
      </c>
      <c r="Q132" s="304">
        <f t="shared" ca="1" si="48"/>
        <v>694.99999999999989</v>
      </c>
      <c r="R132" s="306">
        <f t="shared" ca="1" si="49"/>
        <v>0.34878811875415977</v>
      </c>
      <c r="S132" s="307">
        <f t="shared" ca="1" si="50"/>
        <v>8.6623203923492831</v>
      </c>
      <c r="T132" s="304">
        <f t="shared" ref="T132:T195" ca="1" si="59">m*g</f>
        <v>84.977363048946472</v>
      </c>
      <c r="U132" s="311">
        <f t="shared" ref="U132:U195" ca="1" si="60">IF(pos_xz&lt;L_rampe,Poids*COS(Beta),0)</f>
        <v>0</v>
      </c>
      <c r="V132" s="306">
        <f t="shared" ref="V132:V195" ca="1" si="61">Rho_moyen*(20000-Alt_rampe-pos_z)/(20000+Alt_rampe+pos_z)</f>
        <v>1.2174168202320597</v>
      </c>
      <c r="W132" s="304">
        <f t="shared" ref="W132:W195" ca="1" si="62">1/2*Rho*Sref*Cx*vit_xz^2</f>
        <v>36.751012238961827</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62.095705410511123</v>
      </c>
      <c r="AG132" s="306">
        <f t="shared" ca="1" si="56"/>
        <v>66.443762764713412</v>
      </c>
      <c r="AH132" s="304">
        <f t="shared" ca="1" si="57"/>
        <v>76.047612381166203</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15.480445526527442</v>
      </c>
      <c r="E133" s="307">
        <f t="shared" ref="E133:E196" ca="1" si="67">IF(AND(L132&lt;L_rampe,Poussee&lt;Poids*SIN(M132)),0,(-W132+Poussee)/m*SIN(M132)+U132/m*COS(M132)-Poids/m)</f>
        <v>64.42883683467619</v>
      </c>
      <c r="F133" s="304">
        <f t="shared" ref="F133:F196" ca="1" si="68">SQRT(acc_x^2+acc_z^2)</f>
        <v>66.262502288768957</v>
      </c>
      <c r="G133" s="306">
        <f t="shared" ref="G133:G196" ca="1" si="69">G132+acc_x*pas</f>
        <v>19.89792579704033</v>
      </c>
      <c r="H133" s="307">
        <f t="shared" ref="H133:H196" ca="1" si="70">H132+acc_z*pas</f>
        <v>95.325437007615733</v>
      </c>
      <c r="I133" s="304">
        <f t="shared" ref="I133:I196" ca="1" si="71">SQRT(vit_x^2+vit_z^2)</f>
        <v>97.380010226521534</v>
      </c>
      <c r="J133" s="306">
        <f t="shared" ref="J133:J196" ca="1" si="72">J132+0.5*(vit_x+G132)*pas*(K132&gt;=0)</f>
        <v>12.411396993141148</v>
      </c>
      <c r="K133" s="307">
        <f t="shared" ref="K133:K196" ca="1" si="73">K132+0.5*(vit_z+H132)*pas</f>
        <v>63.045738338745544</v>
      </c>
      <c r="L133" s="304">
        <f t="shared" ca="1" si="58"/>
        <v>64.255800500802437</v>
      </c>
      <c r="M133" s="306">
        <f t="shared" ref="M133:M196" ca="1" si="74">IF(AND(L132&gt;L_rampe,G133&gt;0),ATAN2(G133,H133),$M$4)</f>
        <v>1.3650142941168406</v>
      </c>
      <c r="N133" s="304">
        <f t="shared" ref="N133:N196" ca="1" si="75">DEGREES(Beta)</f>
        <v>78.209558027924203</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8.6588405408162732</v>
      </c>
      <c r="T133" s="304">
        <f t="shared" ca="1" si="59"/>
        <v>84.943225705407642</v>
      </c>
      <c r="U133" s="311">
        <f t="shared" ca="1" si="60"/>
        <v>0</v>
      </c>
      <c r="V133" s="306">
        <f t="shared" ca="1" si="61"/>
        <v>1.2173011659872381</v>
      </c>
      <c r="W133" s="304">
        <f t="shared" ca="1" si="62"/>
        <v>37.252539534252634</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63.045738338745544</v>
      </c>
      <c r="AG133" s="306">
        <f t="shared" ref="AG133:AG196" ca="1" si="85">IF(AND(L132&lt;L_rampe,Poussee&lt;Poids*SIN(M132)),0,(-W132+Poussee)/m-Poids*SIN(M132)/m)</f>
        <v>66.232235996638096</v>
      </c>
      <c r="AH133" s="304">
        <f t="shared" ref="AH133:AH196" ca="1" si="86">IF(AND(L132&lt;L_rampe,Poussee&lt;Poids*SIN(M132)), g*SIN(M132), (-W132+Poussee)/m)</f>
        <v>75.835671608191475</v>
      </c>
    </row>
    <row r="134" spans="1:34" x14ac:dyDescent="0.2">
      <c r="A134" s="347">
        <f t="shared" ca="1" si="64"/>
        <v>0.01</v>
      </c>
      <c r="B134" s="304">
        <f t="shared" ca="1" si="65"/>
        <v>1.3000000000000009</v>
      </c>
      <c r="D134" s="306">
        <f t="shared" ca="1" si="66"/>
        <v>15.452315249628684</v>
      </c>
      <c r="E134" s="307">
        <f t="shared" ca="1" si="67"/>
        <v>64.217751383483204</v>
      </c>
      <c r="F134" s="304">
        <f t="shared" ca="1" si="68"/>
        <v>66.050689923154977</v>
      </c>
      <c r="G134" s="306">
        <f t="shared" ca="1" si="69"/>
        <v>20.052448949536615</v>
      </c>
      <c r="H134" s="307">
        <f t="shared" ca="1" si="70"/>
        <v>95.967614521450571</v>
      </c>
      <c r="I134" s="304">
        <f t="shared" ca="1" si="71"/>
        <v>98.040214941683502</v>
      </c>
      <c r="J134" s="306">
        <f t="shared" ca="1" si="72"/>
        <v>12.611148866874032</v>
      </c>
      <c r="K134" s="307">
        <f t="shared" ca="1" si="73"/>
        <v>64.002203596390871</v>
      </c>
      <c r="L134" s="304">
        <f t="shared" ca="1" si="58"/>
        <v>65.232837903438835</v>
      </c>
      <c r="M134" s="306">
        <f t="shared" ca="1" si="74"/>
        <v>1.3648098367577581</v>
      </c>
      <c r="N134" s="304">
        <f t="shared" ca="1" si="75"/>
        <v>78.197843484158383</v>
      </c>
      <c r="P134" s="310">
        <f t="shared" ca="1" si="76"/>
        <v>4</v>
      </c>
      <c r="Q134" s="304">
        <f t="shared" ca="1" si="77"/>
        <v>691.79999999999984</v>
      </c>
      <c r="R134" s="306">
        <f t="shared" ca="1" si="78"/>
        <v>0.34718218784766575</v>
      </c>
      <c r="S134" s="307">
        <f t="shared" ca="1" si="79"/>
        <v>8.6553687189377957</v>
      </c>
      <c r="T134" s="304">
        <f t="shared" ca="1" si="59"/>
        <v>84.909167132779785</v>
      </c>
      <c r="U134" s="311">
        <f t="shared" ca="1" si="60"/>
        <v>0</v>
      </c>
      <c r="V134" s="306">
        <f t="shared" ca="1" si="61"/>
        <v>1.2171847397533153</v>
      </c>
      <c r="W134" s="304">
        <f t="shared" ca="1" si="62"/>
        <v>37.755760533797329</v>
      </c>
      <c r="Y134" s="314" t="str">
        <f t="shared" ca="1" si="80"/>
        <v/>
      </c>
      <c r="Z134" s="315" t="str">
        <f t="shared" ca="1" si="81"/>
        <v/>
      </c>
      <c r="AA134" s="316" t="str">
        <f t="shared" ca="1" si="82"/>
        <v/>
      </c>
      <c r="AC134" s="310" t="e">
        <f t="shared" ca="1" si="83"/>
        <v>#N/A</v>
      </c>
      <c r="AD134" s="323" t="e">
        <f t="shared" ca="1" si="84"/>
        <v>#N/A</v>
      </c>
      <c r="AE134" s="324">
        <f t="shared" ca="1" si="63"/>
        <v>64.002203596390871</v>
      </c>
      <c r="AG134" s="306">
        <f t="shared" ca="1" si="85"/>
        <v>66.020266598365836</v>
      </c>
      <c r="AH134" s="304">
        <f t="shared" ca="1" si="86"/>
        <v>75.623290205258243</v>
      </c>
    </row>
    <row r="135" spans="1:34" x14ac:dyDescent="0.2">
      <c r="A135" s="347">
        <f t="shared" ca="1" si="64"/>
        <v>0.01</v>
      </c>
      <c r="B135" s="304">
        <f t="shared" ca="1" si="65"/>
        <v>1.3100000000000009</v>
      </c>
      <c r="D135" s="306">
        <f t="shared" ca="1" si="66"/>
        <v>15.423922245508576</v>
      </c>
      <c r="E135" s="307">
        <f t="shared" ca="1" si="67"/>
        <v>64.006271927225086</v>
      </c>
      <c r="F135" s="304">
        <f t="shared" ca="1" si="68"/>
        <v>65.83844031762429</v>
      </c>
      <c r="G135" s="306">
        <f t="shared" ca="1" si="69"/>
        <v>20.206688171991701</v>
      </c>
      <c r="H135" s="307">
        <f t="shared" ca="1" si="70"/>
        <v>96.607677240722822</v>
      </c>
      <c r="I135" s="304">
        <f t="shared" ca="1" si="71"/>
        <v>98.698295571543611</v>
      </c>
      <c r="J135" s="306">
        <f t="shared" ca="1" si="72"/>
        <v>12.812444552481674</v>
      </c>
      <c r="K135" s="307">
        <f t="shared" ca="1" si="73"/>
        <v>64.965080055201739</v>
      </c>
      <c r="L135" s="304">
        <f t="shared" ca="1" si="58"/>
        <v>66.216465943065771</v>
      </c>
      <c r="M135" s="306">
        <f t="shared" ca="1" si="74"/>
        <v>1.3646065437121935</v>
      </c>
      <c r="N135" s="304">
        <f t="shared" ca="1" si="75"/>
        <v>78.186195650643171</v>
      </c>
      <c r="P135" s="310">
        <f t="shared" ca="1" si="76"/>
        <v>4</v>
      </c>
      <c r="Q135" s="304">
        <f t="shared" ca="1" si="77"/>
        <v>690.19999999999982</v>
      </c>
      <c r="R135" s="306">
        <f t="shared" ca="1" si="78"/>
        <v>0.34637922239441876</v>
      </c>
      <c r="S135" s="307">
        <f t="shared" ca="1" si="79"/>
        <v>8.6519049267138524</v>
      </c>
      <c r="T135" s="304">
        <f t="shared" ca="1" si="59"/>
        <v>84.875187331062889</v>
      </c>
      <c r="U135" s="311">
        <f t="shared" ca="1" si="60"/>
        <v>0</v>
      </c>
      <c r="V135" s="306">
        <f t="shared" ca="1" si="61"/>
        <v>1.2170675443241388</v>
      </c>
      <c r="W135" s="304">
        <f t="shared" ca="1" si="62"/>
        <v>38.26063746470227</v>
      </c>
      <c r="Y135" s="314" t="str">
        <f t="shared" ca="1" si="80"/>
        <v/>
      </c>
      <c r="Z135" s="315" t="str">
        <f t="shared" ca="1" si="81"/>
        <v/>
      </c>
      <c r="AA135" s="316" t="str">
        <f t="shared" ca="1" si="82"/>
        <v/>
      </c>
      <c r="AC135" s="310" t="e">
        <f t="shared" ca="1" si="83"/>
        <v>#N/A</v>
      </c>
      <c r="AD135" s="323" t="e">
        <f t="shared" ca="1" si="84"/>
        <v>#N/A</v>
      </c>
      <c r="AE135" s="324">
        <f t="shared" ca="1" si="63"/>
        <v>64.965080055201739</v>
      </c>
      <c r="AG135" s="306">
        <f t="shared" ca="1" si="85"/>
        <v>65.807859035544212</v>
      </c>
      <c r="AH135" s="304">
        <f t="shared" ca="1" si="86"/>
        <v>75.410472606061376</v>
      </c>
    </row>
    <row r="136" spans="1:34" x14ac:dyDescent="0.2">
      <c r="A136" s="347">
        <f t="shared" ca="1" si="64"/>
        <v>0.01</v>
      </c>
      <c r="B136" s="304">
        <f t="shared" ca="1" si="65"/>
        <v>1.320000000000001</v>
      </c>
      <c r="D136" s="306">
        <f t="shared" ca="1" si="66"/>
        <v>15.395269317974504</v>
      </c>
      <c r="E136" s="307">
        <f t="shared" ca="1" si="67"/>
        <v>63.794402495131209</v>
      </c>
      <c r="F136" s="304">
        <f t="shared" ca="1" si="68"/>
        <v>65.625757954356388</v>
      </c>
      <c r="G136" s="306">
        <f t="shared" ca="1" si="69"/>
        <v>20.360640865171447</v>
      </c>
      <c r="H136" s="307">
        <f t="shared" ca="1" si="70"/>
        <v>97.245621265674131</v>
      </c>
      <c r="I136" s="304">
        <f t="shared" ca="1" si="71"/>
        <v>99.354247779284321</v>
      </c>
      <c r="J136" s="306">
        <f t="shared" ca="1" si="72"/>
        <v>13.015281197667489</v>
      </c>
      <c r="K136" s="307">
        <f t="shared" ca="1" si="73"/>
        <v>65.934346547733725</v>
      </c>
      <c r="L136" s="304">
        <f t="shared" ca="1" si="58"/>
        <v>67.206663355139142</v>
      </c>
      <c r="M136" s="306">
        <f t="shared" ca="1" si="74"/>
        <v>1.3644043963598951</v>
      </c>
      <c r="N136" s="304">
        <f t="shared" ca="1" si="75"/>
        <v>78.174613460516724</v>
      </c>
      <c r="P136" s="310">
        <f t="shared" ca="1" si="76"/>
        <v>4</v>
      </c>
      <c r="Q136" s="304">
        <f t="shared" ca="1" si="77"/>
        <v>688.5999999999998</v>
      </c>
      <c r="R136" s="306">
        <f t="shared" ca="1" si="78"/>
        <v>0.34557625694117178</v>
      </c>
      <c r="S136" s="307">
        <f t="shared" ca="1" si="79"/>
        <v>8.6484491641444414</v>
      </c>
      <c r="T136" s="304">
        <f t="shared" ca="1" si="59"/>
        <v>84.841286300256968</v>
      </c>
      <c r="U136" s="311">
        <f t="shared" ca="1" si="60"/>
        <v>0</v>
      </c>
      <c r="V136" s="306">
        <f t="shared" ca="1" si="61"/>
        <v>1.2169495824987719</v>
      </c>
      <c r="W136" s="304">
        <f t="shared" ca="1" si="62"/>
        <v>38.767132616565007</v>
      </c>
      <c r="Y136" s="314" t="str">
        <f t="shared" ca="1" si="80"/>
        <v/>
      </c>
      <c r="Z136" s="315" t="str">
        <f t="shared" ca="1" si="81"/>
        <v/>
      </c>
      <c r="AA136" s="316" t="str">
        <f t="shared" ca="1" si="82"/>
        <v/>
      </c>
      <c r="AC136" s="310" t="e">
        <f t="shared" ca="1" si="83"/>
        <v>#N/A</v>
      </c>
      <c r="AD136" s="323" t="e">
        <f t="shared" ca="1" si="84"/>
        <v>#N/A</v>
      </c>
      <c r="AE136" s="324">
        <f t="shared" ca="1" si="63"/>
        <v>65.934346547733725</v>
      </c>
      <c r="AG136" s="306">
        <f t="shared" ca="1" si="85"/>
        <v>65.595017775698437</v>
      </c>
      <c r="AH136" s="304">
        <f t="shared" ca="1" si="86"/>
        <v>75.197223246860943</v>
      </c>
    </row>
    <row r="137" spans="1:34" x14ac:dyDescent="0.2">
      <c r="A137" s="347">
        <f t="shared" ca="1" si="64"/>
        <v>0.01</v>
      </c>
      <c r="B137" s="304">
        <f t="shared" ca="1" si="65"/>
        <v>1.330000000000001</v>
      </c>
      <c r="D137" s="306">
        <f t="shared" ca="1" si="66"/>
        <v>15.366359230284512</v>
      </c>
      <c r="E137" s="307">
        <f t="shared" ca="1" si="67"/>
        <v>63.582147125225617</v>
      </c>
      <c r="F137" s="304">
        <f t="shared" ca="1" si="68"/>
        <v>65.412647317227467</v>
      </c>
      <c r="G137" s="306">
        <f t="shared" ca="1" si="69"/>
        <v>20.514304457474292</v>
      </c>
      <c r="H137" s="307">
        <f t="shared" ca="1" si="70"/>
        <v>97.881442736926388</v>
      </c>
      <c r="I137" s="304">
        <f t="shared" ca="1" si="71"/>
        <v>100.0080672727763</v>
      </c>
      <c r="J137" s="306">
        <f t="shared" ca="1" si="72"/>
        <v>13.219655924280717</v>
      </c>
      <c r="K137" s="307">
        <f t="shared" ca="1" si="73"/>
        <v>66.909981867746723</v>
      </c>
      <c r="L137" s="304">
        <f t="shared" ca="1" si="58"/>
        <v>68.203408831953297</v>
      </c>
      <c r="M137" s="306">
        <f t="shared" ca="1" si="74"/>
        <v>1.3642033764935118</v>
      </c>
      <c r="N137" s="304">
        <f t="shared" ca="1" si="75"/>
        <v>78.163095870574679</v>
      </c>
      <c r="P137" s="310">
        <f t="shared" ca="1" si="76"/>
        <v>4</v>
      </c>
      <c r="Q137" s="304">
        <f t="shared" ca="1" si="77"/>
        <v>686.99999999999977</v>
      </c>
      <c r="R137" s="306">
        <f t="shared" ca="1" si="78"/>
        <v>0.34477329148792474</v>
      </c>
      <c r="S137" s="307">
        <f t="shared" ca="1" si="79"/>
        <v>8.6450014312295629</v>
      </c>
      <c r="T137" s="304">
        <f t="shared" ca="1" si="59"/>
        <v>84.807464040362021</v>
      </c>
      <c r="U137" s="311">
        <f t="shared" ca="1" si="60"/>
        <v>0</v>
      </c>
      <c r="V137" s="306">
        <f t="shared" ca="1" si="61"/>
        <v>1.216830857081429</v>
      </c>
      <c r="W137" s="304">
        <f t="shared" ca="1" si="62"/>
        <v>39.275208343619859</v>
      </c>
      <c r="Y137" s="314" t="str">
        <f t="shared" ca="1" si="80"/>
        <v/>
      </c>
      <c r="Z137" s="315" t="str">
        <f t="shared" ca="1" si="81"/>
        <v/>
      </c>
      <c r="AA137" s="316" t="str">
        <f t="shared" ca="1" si="82"/>
        <v/>
      </c>
      <c r="AC137" s="310" t="e">
        <f t="shared" ca="1" si="83"/>
        <v>#N/A</v>
      </c>
      <c r="AD137" s="323" t="e">
        <f t="shared" ca="1" si="84"/>
        <v>#N/A</v>
      </c>
      <c r="AE137" s="324">
        <f t="shared" ca="1" si="63"/>
        <v>66.909981867746723</v>
      </c>
      <c r="AG137" s="306">
        <f t="shared" ca="1" si="85"/>
        <v>65.381747287965723</v>
      </c>
      <c r="AH137" s="304">
        <f t="shared" ca="1" si="86"/>
        <v>74.983546566196196</v>
      </c>
    </row>
    <row r="138" spans="1:34" x14ac:dyDescent="0.2">
      <c r="A138" s="347">
        <f t="shared" ca="1" si="64"/>
        <v>0.01</v>
      </c>
      <c r="B138" s="304">
        <f t="shared" ca="1" si="65"/>
        <v>1.340000000000001</v>
      </c>
      <c r="D138" s="306">
        <f t="shared" ca="1" si="66"/>
        <v>15.337194706360485</v>
      </c>
      <c r="E138" s="307">
        <f t="shared" ca="1" si="67"/>
        <v>63.369509863847696</v>
      </c>
      <c r="F138" s="304">
        <f t="shared" ca="1" si="68"/>
        <v>65.199112891550172</v>
      </c>
      <c r="G138" s="306">
        <f t="shared" ca="1" si="69"/>
        <v>20.667676404537897</v>
      </c>
      <c r="H138" s="307">
        <f t="shared" ca="1" si="70"/>
        <v>98.515137835564872</v>
      </c>
      <c r="I138" s="304">
        <f t="shared" ca="1" si="71"/>
        <v>100.6597498045919</v>
      </c>
      <c r="J138" s="306">
        <f t="shared" ca="1" si="72"/>
        <v>13.425565828590779</v>
      </c>
      <c r="K138" s="307">
        <f t="shared" ca="1" si="73"/>
        <v>67.891964770609178</v>
      </c>
      <c r="L138" s="304">
        <f t="shared" ca="1" si="58"/>
        <v>69.206681023088095</v>
      </c>
      <c r="M138" s="306">
        <f t="shared" ca="1" si="74"/>
        <v>1.3640034663062135</v>
      </c>
      <c r="N138" s="304">
        <f t="shared" ca="1" si="75"/>
        <v>78.151641860560815</v>
      </c>
      <c r="P138" s="310">
        <f t="shared" ca="1" si="76"/>
        <v>4</v>
      </c>
      <c r="Q138" s="304">
        <f t="shared" ca="1" si="77"/>
        <v>685.39999999999986</v>
      </c>
      <c r="R138" s="306">
        <f t="shared" ca="1" si="78"/>
        <v>0.34397032603467781</v>
      </c>
      <c r="S138" s="307">
        <f t="shared" ca="1" si="79"/>
        <v>8.6415617279692167</v>
      </c>
      <c r="T138" s="304">
        <f t="shared" ca="1" si="59"/>
        <v>84.77372055137802</v>
      </c>
      <c r="U138" s="311">
        <f t="shared" ca="1" si="60"/>
        <v>0</v>
      </c>
      <c r="V138" s="306">
        <f t="shared" ca="1" si="61"/>
        <v>1.2167113708814064</v>
      </c>
      <c r="W138" s="304">
        <f t="shared" ca="1" si="62"/>
        <v>39.784827066868502</v>
      </c>
      <c r="Y138" s="314" t="str">
        <f t="shared" ca="1" si="80"/>
        <v/>
      </c>
      <c r="Z138" s="315" t="str">
        <f t="shared" ca="1" si="81"/>
        <v/>
      </c>
      <c r="AA138" s="316" t="str">
        <f t="shared" ca="1" si="82"/>
        <v/>
      </c>
      <c r="AC138" s="310" t="e">
        <f t="shared" ca="1" si="83"/>
        <v>#N/A</v>
      </c>
      <c r="AD138" s="323" t="e">
        <f t="shared" ca="1" si="84"/>
        <v>#N/A</v>
      </c>
      <c r="AE138" s="324">
        <f t="shared" ca="1" si="63"/>
        <v>67.891964770609178</v>
      </c>
      <c r="AG138" s="306">
        <f t="shared" ca="1" si="85"/>
        <v>65.168052042830126</v>
      </c>
      <c r="AH138" s="304">
        <f t="shared" ca="1" si="86"/>
        <v>74.769447004600707</v>
      </c>
    </row>
    <row r="139" spans="1:34" x14ac:dyDescent="0.2">
      <c r="A139" s="347">
        <f t="shared" ca="1" si="64"/>
        <v>0.01</v>
      </c>
      <c r="B139" s="304">
        <f t="shared" ca="1" si="65"/>
        <v>1.350000000000001</v>
      </c>
      <c r="D139" s="306">
        <f t="shared" ca="1" si="66"/>
        <v>15.307778431953292</v>
      </c>
      <c r="E139" s="307">
        <f t="shared" ca="1" si="67"/>
        <v>63.156494765180824</v>
      </c>
      <c r="F139" s="304">
        <f t="shared" ca="1" si="68"/>
        <v>64.985159163812838</v>
      </c>
      <c r="G139" s="306">
        <f t="shared" ca="1" si="69"/>
        <v>20.820754188857428</v>
      </c>
      <c r="H139" s="307">
        <f t="shared" ca="1" si="70"/>
        <v>99.146702783216682</v>
      </c>
      <c r="I139" s="304">
        <f t="shared" ca="1" si="71"/>
        <v>101.30929117201606</v>
      </c>
      <c r="J139" s="306">
        <f t="shared" ca="1" si="72"/>
        <v>13.633007981557755</v>
      </c>
      <c r="K139" s="307">
        <f t="shared" ca="1" si="73"/>
        <v>68.880273973703083</v>
      </c>
      <c r="L139" s="304">
        <f t="shared" ca="1" si="58"/>
        <v>70.216458535856219</v>
      </c>
      <c r="M139" s="306">
        <f t="shared" ca="1" si="74"/>
        <v>1.3638046483797734</v>
      </c>
      <c r="N139" s="304">
        <f t="shared" ca="1" si="75"/>
        <v>78.140250432484265</v>
      </c>
      <c r="P139" s="310">
        <f t="shared" ca="1" si="76"/>
        <v>4</v>
      </c>
      <c r="Q139" s="304">
        <f t="shared" ca="1" si="77"/>
        <v>683.79999999999984</v>
      </c>
      <c r="R139" s="306">
        <f t="shared" ca="1" si="78"/>
        <v>0.34316736058143082</v>
      </c>
      <c r="S139" s="307">
        <f t="shared" ca="1" si="79"/>
        <v>8.638130054363403</v>
      </c>
      <c r="T139" s="304">
        <f t="shared" ca="1" si="59"/>
        <v>84.740055833304993</v>
      </c>
      <c r="U139" s="311">
        <f t="shared" ca="1" si="60"/>
        <v>0</v>
      </c>
      <c r="V139" s="306">
        <f t="shared" ca="1" si="61"/>
        <v>1.2165911267130123</v>
      </c>
      <c r="W139" s="304">
        <f t="shared" ca="1" si="62"/>
        <v>40.295951276195851</v>
      </c>
      <c r="Y139" s="314" t="str">
        <f t="shared" ca="1" si="80"/>
        <v/>
      </c>
      <c r="Z139" s="315" t="str">
        <f t="shared" ca="1" si="81"/>
        <v/>
      </c>
      <c r="AA139" s="316" t="str">
        <f t="shared" ca="1" si="82"/>
        <v/>
      </c>
      <c r="AC139" s="310" t="e">
        <f t="shared" ca="1" si="83"/>
        <v>#N/A</v>
      </c>
      <c r="AD139" s="323" t="e">
        <f t="shared" ca="1" si="84"/>
        <v>#N/A</v>
      </c>
      <c r="AE139" s="324">
        <f t="shared" ca="1" si="63"/>
        <v>68.880273973703083</v>
      </c>
      <c r="AG139" s="306">
        <f t="shared" ca="1" si="85"/>
        <v>64.953936511857236</v>
      </c>
      <c r="AH139" s="304">
        <f t="shared" ca="1" si="86"/>
        <v>74.554929004318254</v>
      </c>
    </row>
    <row r="140" spans="1:34" x14ac:dyDescent="0.2">
      <c r="A140" s="347">
        <f t="shared" ca="1" si="64"/>
        <v>0.01</v>
      </c>
      <c r="B140" s="304">
        <f t="shared" ca="1" si="65"/>
        <v>1.360000000000001</v>
      </c>
      <c r="D140" s="306">
        <f t="shared" ca="1" si="66"/>
        <v>15.278113055762322</v>
      </c>
      <c r="E140" s="307">
        <f t="shared" ca="1" si="67"/>
        <v>62.943105890789738</v>
      </c>
      <c r="F140" s="304">
        <f t="shared" ca="1" si="68"/>
        <v>64.770790621419977</v>
      </c>
      <c r="G140" s="306">
        <f t="shared" ca="1" si="69"/>
        <v>20.973535319415053</v>
      </c>
      <c r="H140" s="307">
        <f t="shared" ca="1" si="70"/>
        <v>99.77613384212458</v>
      </c>
      <c r="I140" s="304">
        <f t="shared" ca="1" si="71"/>
        <v>101.95668721705462</v>
      </c>
      <c r="J140" s="306">
        <f t="shared" ca="1" si="72"/>
        <v>13.841979429099117</v>
      </c>
      <c r="K140" s="307">
        <f t="shared" ca="1" si="73"/>
        <v>69.874888156829783</v>
      </c>
      <c r="L140" s="304">
        <f t="shared" ca="1" si="58"/>
        <v>71.232719935750552</v>
      </c>
      <c r="M140" s="306">
        <f t="shared" ca="1" si="74"/>
        <v>1.363606905673092</v>
      </c>
      <c r="N140" s="304">
        <f t="shared" ca="1" si="75"/>
        <v>78.128920609961924</v>
      </c>
      <c r="P140" s="310">
        <f t="shared" ca="1" si="76"/>
        <v>4</v>
      </c>
      <c r="Q140" s="304">
        <f t="shared" ca="1" si="77"/>
        <v>682.19999999999982</v>
      </c>
      <c r="R140" s="306">
        <f t="shared" ca="1" si="78"/>
        <v>0.34236439512818384</v>
      </c>
      <c r="S140" s="307">
        <f t="shared" ca="1" si="79"/>
        <v>8.6347064104121216</v>
      </c>
      <c r="T140" s="304">
        <f t="shared" ca="1" si="59"/>
        <v>84.706469886142912</v>
      </c>
      <c r="U140" s="311">
        <f t="shared" ca="1" si="60"/>
        <v>0</v>
      </c>
      <c r="V140" s="306">
        <f t="shared" ca="1" si="61"/>
        <v>1.2164701273955001</v>
      </c>
      <c r="W140" s="304">
        <f t="shared" ca="1" si="62"/>
        <v>40.808543532471028</v>
      </c>
      <c r="Y140" s="314" t="str">
        <f t="shared" ca="1" si="80"/>
        <v/>
      </c>
      <c r="Z140" s="315" t="str">
        <f t="shared" ca="1" si="81"/>
        <v/>
      </c>
      <c r="AA140" s="316" t="str">
        <f t="shared" ca="1" si="82"/>
        <v/>
      </c>
      <c r="AC140" s="310" t="e">
        <f t="shared" ca="1" si="83"/>
        <v>#N/A</v>
      </c>
      <c r="AD140" s="323" t="e">
        <f t="shared" ca="1" si="84"/>
        <v>#N/A</v>
      </c>
      <c r="AE140" s="324">
        <f t="shared" ca="1" si="63"/>
        <v>69.874888156829783</v>
      </c>
      <c r="AG140" s="306">
        <f t="shared" ca="1" si="85"/>
        <v>64.739405167429808</v>
      </c>
      <c r="AH140" s="304">
        <f t="shared" ca="1" si="86"/>
        <v>74.339997009020124</v>
      </c>
    </row>
    <row r="141" spans="1:34" x14ac:dyDescent="0.2">
      <c r="A141" s="347">
        <f t="shared" ca="1" si="64"/>
        <v>0.01</v>
      </c>
      <c r="B141" s="304">
        <f t="shared" ca="1" si="65"/>
        <v>1.370000000000001</v>
      </c>
      <c r="D141" s="306">
        <f t="shared" ca="1" si="66"/>
        <v>15.248201190511205</v>
      </c>
      <c r="E141" s="307">
        <f t="shared" ca="1" si="67"/>
        <v>62.729347309165078</v>
      </c>
      <c r="F141" s="304">
        <f t="shared" ca="1" si="68"/>
        <v>64.556011752432198</v>
      </c>
      <c r="G141" s="306">
        <f t="shared" ca="1" si="69"/>
        <v>21.126017331320163</v>
      </c>
      <c r="H141" s="307">
        <f t="shared" ca="1" si="70"/>
        <v>100.40342731521623</v>
      </c>
      <c r="I141" s="304">
        <f t="shared" ca="1" si="71"/>
        <v>102.60193382643989</v>
      </c>
      <c r="J141" s="306">
        <f t="shared" ca="1" si="72"/>
        <v>14.052477192352793</v>
      </c>
      <c r="K141" s="307">
        <f t="shared" ca="1" si="73"/>
        <v>70.87578596261649</v>
      </c>
      <c r="L141" s="304">
        <f t="shared" ca="1" si="58"/>
        <v>72.255443746891629</v>
      </c>
      <c r="M141" s="306">
        <f t="shared" ca="1" si="74"/>
        <v>1.3634102215111412</v>
      </c>
      <c r="N141" s="304">
        <f t="shared" ca="1" si="75"/>
        <v>78.117651437585081</v>
      </c>
      <c r="P141" s="310">
        <f t="shared" ca="1" si="76"/>
        <v>4</v>
      </c>
      <c r="Q141" s="304">
        <f t="shared" ca="1" si="77"/>
        <v>680.5999999999998</v>
      </c>
      <c r="R141" s="306">
        <f t="shared" ca="1" si="78"/>
        <v>0.34156142967493686</v>
      </c>
      <c r="S141" s="307">
        <f t="shared" ca="1" si="79"/>
        <v>8.6312907961153726</v>
      </c>
      <c r="T141" s="304">
        <f t="shared" ca="1" si="59"/>
        <v>84.672962709891806</v>
      </c>
      <c r="U141" s="311">
        <f t="shared" ca="1" si="60"/>
        <v>0</v>
      </c>
      <c r="V141" s="306">
        <f t="shared" ca="1" si="61"/>
        <v>1.2163483757529976</v>
      </c>
      <c r="W141" s="304">
        <f t="shared" ca="1" si="62"/>
        <v>41.32256646963291</v>
      </c>
      <c r="Y141" s="314" t="str">
        <f t="shared" ca="1" si="80"/>
        <v/>
      </c>
      <c r="Z141" s="315" t="str">
        <f t="shared" ca="1" si="81"/>
        <v/>
      </c>
      <c r="AA141" s="316" t="str">
        <f t="shared" ca="1" si="82"/>
        <v/>
      </c>
      <c r="AC141" s="310" t="e">
        <f t="shared" ca="1" si="83"/>
        <v>#N/A</v>
      </c>
      <c r="AD141" s="323" t="e">
        <f t="shared" ca="1" si="84"/>
        <v>#N/A</v>
      </c>
      <c r="AE141" s="324">
        <f t="shared" ca="1" si="63"/>
        <v>70.87578596261649</v>
      </c>
      <c r="AG141" s="306">
        <f t="shared" ca="1" si="85"/>
        <v>64.524462482483116</v>
      </c>
      <c r="AH141" s="304">
        <f t="shared" ca="1" si="86"/>
        <v>74.124655463522956</v>
      </c>
    </row>
    <row r="142" spans="1:34" x14ac:dyDescent="0.2">
      <c r="A142" s="347">
        <f t="shared" ca="1" si="64"/>
        <v>0.01</v>
      </c>
      <c r="B142" s="304">
        <f t="shared" ca="1" si="65"/>
        <v>1.380000000000001</v>
      </c>
      <c r="D142" s="306">
        <f t="shared" ca="1" si="66"/>
        <v>15.218045413981958</v>
      </c>
      <c r="E142" s="307">
        <f t="shared" ca="1" si="67"/>
        <v>62.515223095275942</v>
      </c>
      <c r="F142" s="304">
        <f t="shared" ca="1" si="68"/>
        <v>64.34082704530725</v>
      </c>
      <c r="G142" s="306">
        <f t="shared" ca="1" si="69"/>
        <v>21.278197785459984</v>
      </c>
      <c r="H142" s="307">
        <f t="shared" ca="1" si="70"/>
        <v>101.028579546169</v>
      </c>
      <c r="I142" s="304">
        <f t="shared" ca="1" si="71"/>
        <v>103.24502693163362</v>
      </c>
      <c r="J142" s="306">
        <f t="shared" ca="1" si="72"/>
        <v>14.264498267936693</v>
      </c>
      <c r="K142" s="307">
        <f t="shared" ca="1" si="73"/>
        <v>71.882945996923411</v>
      </c>
      <c r="L142" s="304">
        <f t="shared" ca="1" si="58"/>
        <v>73.284608452475041</v>
      </c>
      <c r="M142" s="306">
        <f t="shared" ca="1" si="74"/>
        <v>1.3632145795743151</v>
      </c>
      <c r="N142" s="304">
        <f t="shared" ca="1" si="75"/>
        <v>78.106441980309171</v>
      </c>
      <c r="P142" s="310">
        <f t="shared" ca="1" si="76"/>
        <v>4</v>
      </c>
      <c r="Q142" s="304">
        <f t="shared" ca="1" si="77"/>
        <v>678.99999999999977</v>
      </c>
      <c r="R142" s="306">
        <f t="shared" ca="1" si="78"/>
        <v>0.34075846422168982</v>
      </c>
      <c r="S142" s="307">
        <f t="shared" ca="1" si="79"/>
        <v>8.6278832114731561</v>
      </c>
      <c r="T142" s="304">
        <f t="shared" ca="1" si="59"/>
        <v>84.63953430455166</v>
      </c>
      <c r="U142" s="311">
        <f t="shared" ca="1" si="60"/>
        <v>0</v>
      </c>
      <c r="V142" s="306">
        <f t="shared" ca="1" si="61"/>
        <v>1.2162258746144399</v>
      </c>
      <c r="W142" s="304">
        <f t="shared" ca="1" si="62"/>
        <v>41.837982796760585</v>
      </c>
      <c r="Y142" s="314" t="str">
        <f t="shared" ca="1" si="80"/>
        <v/>
      </c>
      <c r="Z142" s="315" t="str">
        <f t="shared" ca="1" si="81"/>
        <v/>
      </c>
      <c r="AA142" s="316" t="str">
        <f t="shared" ca="1" si="82"/>
        <v/>
      </c>
      <c r="AC142" s="310" t="e">
        <f t="shared" ca="1" si="83"/>
        <v>#N/A</v>
      </c>
      <c r="AD142" s="323" t="e">
        <f t="shared" ca="1" si="84"/>
        <v>#N/A</v>
      </c>
      <c r="AE142" s="324">
        <f t="shared" ca="1" si="63"/>
        <v>71.882945996923411</v>
      </c>
      <c r="AG142" s="306">
        <f t="shared" ca="1" si="85"/>
        <v>64.309112930241284</v>
      </c>
      <c r="AH142" s="304">
        <f t="shared" ca="1" si="86"/>
        <v>73.908908813508091</v>
      </c>
    </row>
    <row r="143" spans="1:34" x14ac:dyDescent="0.2">
      <c r="A143" s="347">
        <f t="shared" ca="1" si="64"/>
        <v>0.01</v>
      </c>
      <c r="B143" s="304">
        <f t="shared" ca="1" si="65"/>
        <v>1.390000000000001</v>
      </c>
      <c r="D143" s="306">
        <f t="shared" ca="1" si="66"/>
        <v>15.187648270009076</v>
      </c>
      <c r="E143" s="307">
        <f t="shared" ca="1" si="67"/>
        <v>62.300737330129493</v>
      </c>
      <c r="F143" s="304">
        <f t="shared" ca="1" si="68"/>
        <v>64.125240988641139</v>
      </c>
      <c r="G143" s="306">
        <f t="shared" ca="1" si="69"/>
        <v>21.430074268160073</v>
      </c>
      <c r="H143" s="307">
        <f t="shared" ca="1" si="70"/>
        <v>101.65158691947029</v>
      </c>
      <c r="I143" s="304">
        <f t="shared" ca="1" si="71"/>
        <v>103.88596250882735</v>
      </c>
      <c r="J143" s="306">
        <f t="shared" ca="1" si="72"/>
        <v>14.478039628204794</v>
      </c>
      <c r="K143" s="307">
        <f t="shared" ca="1" si="73"/>
        <v>72.896346829251613</v>
      </c>
      <c r="L143" s="304">
        <f t="shared" ca="1" si="58"/>
        <v>74.320192495219032</v>
      </c>
      <c r="M143" s="306">
        <f t="shared" ca="1" si="74"/>
        <v>1.3630199638881626</v>
      </c>
      <c r="N143" s="304">
        <f t="shared" ca="1" si="75"/>
        <v>78.095291322865592</v>
      </c>
      <c r="P143" s="310">
        <f t="shared" ca="1" si="76"/>
        <v>4</v>
      </c>
      <c r="Q143" s="304">
        <f t="shared" ca="1" si="77"/>
        <v>677.39999999999986</v>
      </c>
      <c r="R143" s="306">
        <f t="shared" ca="1" si="78"/>
        <v>0.33995549876844289</v>
      </c>
      <c r="S143" s="307">
        <f t="shared" ca="1" si="79"/>
        <v>8.6244836564854719</v>
      </c>
      <c r="T143" s="304">
        <f t="shared" ca="1" si="59"/>
        <v>84.606184670122488</v>
      </c>
      <c r="U143" s="311">
        <f t="shared" ca="1" si="60"/>
        <v>0</v>
      </c>
      <c r="V143" s="306">
        <f t="shared" ca="1" si="61"/>
        <v>1.2161026268135</v>
      </c>
      <c r="W143" s="304">
        <f t="shared" ca="1" si="62"/>
        <v>42.354755300128254</v>
      </c>
      <c r="Y143" s="314" t="str">
        <f t="shared" ca="1" si="80"/>
        <v/>
      </c>
      <c r="Z143" s="315" t="str">
        <f t="shared" ca="1" si="81"/>
        <v/>
      </c>
      <c r="AA143" s="316" t="str">
        <f t="shared" ca="1" si="82"/>
        <v/>
      </c>
      <c r="AC143" s="310" t="e">
        <f t="shared" ca="1" si="83"/>
        <v>#N/A</v>
      </c>
      <c r="AD143" s="323" t="e">
        <f t="shared" ca="1" si="84"/>
        <v>#N/A</v>
      </c>
      <c r="AE143" s="324">
        <f t="shared" ca="1" si="63"/>
        <v>72.896346829251613</v>
      </c>
      <c r="AG143" s="306">
        <f t="shared" ca="1" si="85"/>
        <v>64.093360983953758</v>
      </c>
      <c r="AH143" s="304">
        <f t="shared" ca="1" si="86"/>
        <v>73.692761505241762</v>
      </c>
    </row>
    <row r="144" spans="1:34" x14ac:dyDescent="0.2">
      <c r="A144" s="347">
        <f t="shared" ca="1" si="64"/>
        <v>0.01</v>
      </c>
      <c r="B144" s="304">
        <f t="shared" ca="1" si="65"/>
        <v>1.400000000000001</v>
      </c>
      <c r="D144" s="306">
        <f t="shared" ca="1" si="66"/>
        <v>15.157012269435594</v>
      </c>
      <c r="E144" s="307">
        <f t="shared" ca="1" si="67"/>
        <v>62.085894100337725</v>
      </c>
      <c r="F144" s="304">
        <f t="shared" ca="1" si="68"/>
        <v>63.909258070909978</v>
      </c>
      <c r="G144" s="306">
        <f t="shared" ca="1" si="69"/>
        <v>21.581644390854429</v>
      </c>
      <c r="H144" s="307">
        <f t="shared" ca="1" si="70"/>
        <v>102.27244586047367</v>
      </c>
      <c r="I144" s="304">
        <f t="shared" ca="1" si="71"/>
        <v>104.52473657894008</v>
      </c>
      <c r="J144" s="306">
        <f t="shared" ca="1" si="72"/>
        <v>14.693098221499866</v>
      </c>
      <c r="K144" s="307">
        <f t="shared" ca="1" si="73"/>
        <v>73.915966993151329</v>
      </c>
      <c r="L144" s="304">
        <f t="shared" ca="1" si="58"/>
        <v>75.362174277811803</v>
      </c>
      <c r="M144" s="306">
        <f t="shared" ca="1" si="74"/>
        <v>1.3628263588134926</v>
      </c>
      <c r="N144" s="304">
        <f t="shared" ca="1" si="75"/>
        <v>78.084198569194683</v>
      </c>
      <c r="P144" s="310">
        <f t="shared" ca="1" si="76"/>
        <v>4</v>
      </c>
      <c r="Q144" s="304">
        <f t="shared" ca="1" si="77"/>
        <v>675.79999999999984</v>
      </c>
      <c r="R144" s="306">
        <f t="shared" ca="1" si="78"/>
        <v>0.3391525333151959</v>
      </c>
      <c r="S144" s="307">
        <f t="shared" ca="1" si="79"/>
        <v>8.6210921311523201</v>
      </c>
      <c r="T144" s="304">
        <f t="shared" ca="1" si="59"/>
        <v>84.572913806604262</v>
      </c>
      <c r="U144" s="311">
        <f t="shared" ca="1" si="60"/>
        <v>0</v>
      </c>
      <c r="V144" s="306">
        <f t="shared" ca="1" si="61"/>
        <v>1.2159786351885211</v>
      </c>
      <c r="W144" s="304">
        <f t="shared" ca="1" si="62"/>
        <v>42.872846845244396</v>
      </c>
      <c r="Y144" s="314" t="str">
        <f t="shared" ca="1" si="80"/>
        <v/>
      </c>
      <c r="Z144" s="315" t="str">
        <f t="shared" ca="1" si="81"/>
        <v/>
      </c>
      <c r="AA144" s="316" t="str">
        <f t="shared" ca="1" si="82"/>
        <v/>
      </c>
      <c r="AC144" s="310" t="e">
        <f t="shared" ca="1" si="83"/>
        <v>#N/A</v>
      </c>
      <c r="AD144" s="323" t="e">
        <f t="shared" ca="1" si="84"/>
        <v>#N/A</v>
      </c>
      <c r="AE144" s="324">
        <f t="shared" ca="1" si="63"/>
        <v>73.915966993151329</v>
      </c>
      <c r="AG144" s="306">
        <f t="shared" ca="1" si="85"/>
        <v>63.877211116632438</v>
      </c>
      <c r="AH144" s="304">
        <f t="shared" ca="1" si="86"/>
        <v>73.476217985296429</v>
      </c>
    </row>
    <row r="145" spans="1:34" x14ac:dyDescent="0.2">
      <c r="A145" s="347">
        <f t="shared" ca="1" si="64"/>
        <v>0.01</v>
      </c>
      <c r="B145" s="304">
        <f t="shared" ca="1" si="65"/>
        <v>1.410000000000001</v>
      </c>
      <c r="D145" s="306">
        <f t="shared" ca="1" si="66"/>
        <v>15.126139891032548</v>
      </c>
      <c r="E145" s="307">
        <f t="shared" ca="1" si="67"/>
        <v>61.870697497691083</v>
      </c>
      <c r="F145" s="304">
        <f t="shared" ca="1" si="68"/>
        <v>63.692882780212457</v>
      </c>
      <c r="G145" s="306">
        <f t="shared" ca="1" si="69"/>
        <v>21.732905789764754</v>
      </c>
      <c r="H145" s="307">
        <f t="shared" ca="1" si="70"/>
        <v>102.89115283545058</v>
      </c>
      <c r="I145" s="304">
        <f t="shared" ca="1" si="71"/>
        <v>105.16134520761344</v>
      </c>
      <c r="J145" s="306">
        <f t="shared" ca="1" si="72"/>
        <v>14.909670972402962</v>
      </c>
      <c r="K145" s="307">
        <f t="shared" ca="1" si="73"/>
        <v>74.94178498663095</v>
      </c>
      <c r="L145" s="304">
        <f t="shared" ca="1" si="58"/>
        <v>76.410532163359122</v>
      </c>
      <c r="M145" s="306">
        <f t="shared" ca="1" si="74"/>
        <v>1.3626337490368288</v>
      </c>
      <c r="N145" s="304">
        <f t="shared" ca="1" si="75"/>
        <v>78.073162841898892</v>
      </c>
      <c r="P145" s="310">
        <f t="shared" ca="1" si="76"/>
        <v>4</v>
      </c>
      <c r="Q145" s="304">
        <f t="shared" ca="1" si="77"/>
        <v>674.19999999999982</v>
      </c>
      <c r="R145" s="306">
        <f t="shared" ca="1" si="78"/>
        <v>0.33834956786194892</v>
      </c>
      <c r="S145" s="307">
        <f t="shared" ca="1" si="79"/>
        <v>8.6177086354737007</v>
      </c>
      <c r="T145" s="304">
        <f t="shared" ca="1" si="59"/>
        <v>84.539721713997011</v>
      </c>
      <c r="U145" s="311">
        <f t="shared" ca="1" si="60"/>
        <v>0</v>
      </c>
      <c r="V145" s="306">
        <f t="shared" ca="1" si="61"/>
        <v>1.2158539025824446</v>
      </c>
      <c r="W145" s="304">
        <f t="shared" ca="1" si="62"/>
        <v>43.392220378875237</v>
      </c>
      <c r="Y145" s="314" t="str">
        <f t="shared" ca="1" si="80"/>
        <v/>
      </c>
      <c r="Z145" s="315" t="str">
        <f t="shared" ca="1" si="81"/>
        <v/>
      </c>
      <c r="AA145" s="316" t="str">
        <f t="shared" ca="1" si="82"/>
        <v/>
      </c>
      <c r="AC145" s="310" t="e">
        <f t="shared" ca="1" si="83"/>
        <v>#N/A</v>
      </c>
      <c r="AD145" s="323" t="e">
        <f t="shared" ca="1" si="84"/>
        <v>#N/A</v>
      </c>
      <c r="AE145" s="324">
        <f t="shared" ca="1" si="63"/>
        <v>74.94178498663095</v>
      </c>
      <c r="AG145" s="306">
        <f t="shared" ca="1" si="85"/>
        <v>63.660667800789504</v>
      </c>
      <c r="AH145" s="304">
        <f t="shared" ca="1" si="86"/>
        <v>73.259282700273431</v>
      </c>
    </row>
    <row r="146" spans="1:34" x14ac:dyDescent="0.2">
      <c r="A146" s="347">
        <f t="shared" ca="1" si="64"/>
        <v>0.01</v>
      </c>
      <c r="B146" s="304">
        <f t="shared" ca="1" si="65"/>
        <v>1.420000000000001</v>
      </c>
      <c r="D146" s="306">
        <f t="shared" ca="1" si="66"/>
        <v>15.095033582383699</v>
      </c>
      <c r="E146" s="307">
        <f t="shared" ca="1" si="67"/>
        <v>61.655151618738628</v>
      </c>
      <c r="F146" s="304">
        <f t="shared" ca="1" si="68"/>
        <v>63.476119604012816</v>
      </c>
      <c r="G146" s="306">
        <f t="shared" ca="1" si="69"/>
        <v>21.88385612558859</v>
      </c>
      <c r="H146" s="307">
        <f t="shared" ca="1" si="70"/>
        <v>103.50770435163797</v>
      </c>
      <c r="I146" s="304">
        <f t="shared" ca="1" si="71"/>
        <v>105.79578450520395</v>
      </c>
      <c r="J146" s="306">
        <f t="shared" ca="1" si="72"/>
        <v>15.127754781979728</v>
      </c>
      <c r="K146" s="307">
        <f t="shared" ca="1" si="73"/>
        <v>75.973779272566389</v>
      </c>
      <c r="L146" s="304">
        <f t="shared" ca="1" si="58"/>
        <v>77.46524447583154</v>
      </c>
      <c r="M146" s="306">
        <f t="shared" ca="1" si="74"/>
        <v>1.362442119561206</v>
      </c>
      <c r="N146" s="304">
        <f t="shared" ca="1" si="75"/>
        <v>78.062183281715406</v>
      </c>
      <c r="P146" s="310">
        <f t="shared" ca="1" si="76"/>
        <v>4</v>
      </c>
      <c r="Q146" s="304">
        <f t="shared" ca="1" si="77"/>
        <v>672.5999999999998</v>
      </c>
      <c r="R146" s="306">
        <f t="shared" ca="1" si="78"/>
        <v>0.33754660240870188</v>
      </c>
      <c r="S146" s="307">
        <f t="shared" ca="1" si="79"/>
        <v>8.6143331694496137</v>
      </c>
      <c r="T146" s="304">
        <f t="shared" ca="1" si="59"/>
        <v>84.50660839230072</v>
      </c>
      <c r="U146" s="311">
        <f t="shared" ca="1" si="60"/>
        <v>0</v>
      </c>
      <c r="V146" s="306">
        <f t="shared" ca="1" si="61"/>
        <v>1.2157284318427455</v>
      </c>
      <c r="W146" s="304">
        <f t="shared" ca="1" si="62"/>
        <v>43.91283893105215</v>
      </c>
      <c r="Y146" s="314" t="str">
        <f t="shared" ca="1" si="80"/>
        <v/>
      </c>
      <c r="Z146" s="315" t="str">
        <f t="shared" ca="1" si="81"/>
        <v/>
      </c>
      <c r="AA146" s="316" t="str">
        <f t="shared" ca="1" si="82"/>
        <v/>
      </c>
      <c r="AC146" s="310" t="e">
        <f t="shared" ca="1" si="83"/>
        <v>#N/A</v>
      </c>
      <c r="AD146" s="323" t="e">
        <f t="shared" ca="1" si="84"/>
        <v>#N/A</v>
      </c>
      <c r="AE146" s="324">
        <f t="shared" ca="1" si="63"/>
        <v>75.973779272566389</v>
      </c>
      <c r="AG146" s="306">
        <f t="shared" ca="1" si="85"/>
        <v>63.44373550817577</v>
      </c>
      <c r="AH146" s="304">
        <f t="shared" ca="1" si="86"/>
        <v>73.041960096526651</v>
      </c>
    </row>
    <row r="147" spans="1:34" x14ac:dyDescent="0.2">
      <c r="A147" s="347">
        <f t="shared" ca="1" si="64"/>
        <v>0.01</v>
      </c>
      <c r="B147" s="304">
        <f t="shared" ca="1" si="65"/>
        <v>1.430000000000001</v>
      </c>
      <c r="D147" s="306">
        <f t="shared" ca="1" si="66"/>
        <v>15.063695760736618</v>
      </c>
      <c r="E147" s="307">
        <f t="shared" ca="1" si="67"/>
        <v>61.439260564374678</v>
      </c>
      <c r="F147" s="304">
        <f t="shared" ca="1" si="68"/>
        <v>63.258973028884682</v>
      </c>
      <c r="G147" s="306">
        <f t="shared" ca="1" si="69"/>
        <v>22.034493083195954</v>
      </c>
      <c r="H147" s="307">
        <f t="shared" ca="1" si="70"/>
        <v>104.12209695728171</v>
      </c>
      <c r="I147" s="304">
        <f t="shared" ca="1" si="71"/>
        <v>106.42805062677313</v>
      </c>
      <c r="J147" s="306">
        <f t="shared" ca="1" si="72"/>
        <v>15.347346528023651</v>
      </c>
      <c r="K147" s="307">
        <f t="shared" ca="1" si="73"/>
        <v>77.01192827911099</v>
      </c>
      <c r="L147" s="304">
        <f t="shared" ca="1" si="58"/>
        <v>78.526289500511695</v>
      </c>
      <c r="M147" s="306">
        <f t="shared" ca="1" si="74"/>
        <v>1.3622514556972876</v>
      </c>
      <c r="N147" s="304">
        <f t="shared" ca="1" si="75"/>
        <v>78.051259047007221</v>
      </c>
      <c r="P147" s="310">
        <f t="shared" ca="1" si="76"/>
        <v>4</v>
      </c>
      <c r="Q147" s="304">
        <f t="shared" ca="1" si="77"/>
        <v>670.99999999999977</v>
      </c>
      <c r="R147" s="306">
        <f t="shared" ca="1" si="78"/>
        <v>0.33674363695545489</v>
      </c>
      <c r="S147" s="307">
        <f t="shared" ca="1" si="79"/>
        <v>8.6109657330800591</v>
      </c>
      <c r="T147" s="304">
        <f t="shared" ca="1" si="59"/>
        <v>84.473573841515389</v>
      </c>
      <c r="U147" s="311">
        <f t="shared" ca="1" si="60"/>
        <v>0</v>
      </c>
      <c r="V147" s="306">
        <f t="shared" ca="1" si="61"/>
        <v>1.2156022258213606</v>
      </c>
      <c r="W147" s="304">
        <f t="shared" ca="1" si="62"/>
        <v>44.43466561706321</v>
      </c>
      <c r="Y147" s="314" t="str">
        <f t="shared" ca="1" si="80"/>
        <v/>
      </c>
      <c r="Z147" s="315" t="str">
        <f t="shared" ca="1" si="81"/>
        <v/>
      </c>
      <c r="AA147" s="316" t="str">
        <f t="shared" ca="1" si="82"/>
        <v/>
      </c>
      <c r="AC147" s="310" t="e">
        <f t="shared" ca="1" si="83"/>
        <v>#N/A</v>
      </c>
      <c r="AD147" s="323" t="e">
        <f t="shared" ca="1" si="84"/>
        <v>#N/A</v>
      </c>
      <c r="AE147" s="324">
        <f t="shared" ca="1" si="63"/>
        <v>77.01192827911099</v>
      </c>
      <c r="AG147" s="306">
        <f t="shared" ca="1" si="85"/>
        <v>63.226418709519706</v>
      </c>
      <c r="AH147" s="304">
        <f t="shared" ca="1" si="86"/>
        <v>72.824254619887398</v>
      </c>
    </row>
    <row r="148" spans="1:34" x14ac:dyDescent="0.2">
      <c r="A148" s="347">
        <f t="shared" ca="1" si="64"/>
        <v>0.01</v>
      </c>
      <c r="B148" s="304">
        <f t="shared" ca="1" si="65"/>
        <v>1.4400000000000011</v>
      </c>
      <c r="D148" s="306">
        <f t="shared" ca="1" si="66"/>
        <v>15.032128813821984</v>
      </c>
      <c r="E148" s="307">
        <f t="shared" ca="1" si="67"/>
        <v>61.223028439431729</v>
      </c>
      <c r="F148" s="304">
        <f t="shared" ca="1" si="68"/>
        <v>63.041447540255632</v>
      </c>
      <c r="G148" s="306">
        <f t="shared" ca="1" si="69"/>
        <v>22.184814371334173</v>
      </c>
      <c r="H148" s="307">
        <f t="shared" ca="1" si="70"/>
        <v>104.73432724167603</v>
      </c>
      <c r="I148" s="304">
        <f t="shared" ca="1" si="71"/>
        <v>107.05813977207448</v>
      </c>
      <c r="J148" s="306">
        <f t="shared" ca="1" si="72"/>
        <v>15.568443065296302</v>
      </c>
      <c r="K148" s="307">
        <f t="shared" ca="1" si="73"/>
        <v>78.056210400105783</v>
      </c>
      <c r="L148" s="304">
        <f t="shared" ca="1" si="58"/>
        <v>79.593645484441495</v>
      </c>
      <c r="M148" s="306">
        <f t="shared" ca="1" si="74"/>
        <v>1.3620617430547948</v>
      </c>
      <c r="N148" s="304">
        <f t="shared" ca="1" si="75"/>
        <v>78.040389313272115</v>
      </c>
      <c r="P148" s="310">
        <f t="shared" ca="1" si="76"/>
        <v>4</v>
      </c>
      <c r="Q148" s="304">
        <f t="shared" ca="1" si="77"/>
        <v>669.39999999999986</v>
      </c>
      <c r="R148" s="306">
        <f t="shared" ca="1" si="78"/>
        <v>0.33594067150220797</v>
      </c>
      <c r="S148" s="307">
        <f t="shared" ca="1" si="79"/>
        <v>8.6076063263650369</v>
      </c>
      <c r="T148" s="304">
        <f t="shared" ca="1" si="59"/>
        <v>84.440618061641018</v>
      </c>
      <c r="U148" s="311">
        <f t="shared" ca="1" si="60"/>
        <v>0</v>
      </c>
      <c r="V148" s="306">
        <f t="shared" ca="1" si="61"/>
        <v>1.2154752873746213</v>
      </c>
      <c r="W148" s="304">
        <f t="shared" ca="1" si="62"/>
        <v>44.957663639428183</v>
      </c>
      <c r="Y148" s="314" t="str">
        <f t="shared" ca="1" si="80"/>
        <v/>
      </c>
      <c r="Z148" s="315" t="str">
        <f t="shared" ca="1" si="81"/>
        <v/>
      </c>
      <c r="AA148" s="316" t="str">
        <f t="shared" ca="1" si="82"/>
        <v/>
      </c>
      <c r="AC148" s="310" t="e">
        <f t="shared" ca="1" si="83"/>
        <v>#N/A</v>
      </c>
      <c r="AD148" s="323" t="e">
        <f t="shared" ca="1" si="84"/>
        <v>#N/A</v>
      </c>
      <c r="AE148" s="324">
        <f t="shared" ca="1" si="63"/>
        <v>78.056210400105783</v>
      </c>
      <c r="AG148" s="306">
        <f t="shared" ca="1" si="85"/>
        <v>63.008721874267394</v>
      </c>
      <c r="AH148" s="304">
        <f t="shared" ca="1" si="86"/>
        <v>72.606170715390675</v>
      </c>
    </row>
    <row r="149" spans="1:34" x14ac:dyDescent="0.2">
      <c r="A149" s="347">
        <f t="shared" ca="1" si="64"/>
        <v>0.01</v>
      </c>
      <c r="B149" s="304">
        <f t="shared" ca="1" si="65"/>
        <v>1.4500000000000011</v>
      </c>
      <c r="D149" s="306">
        <f t="shared" ca="1" si="66"/>
        <v>15.00033510064207</v>
      </c>
      <c r="E149" s="307">
        <f t="shared" ca="1" si="67"/>
        <v>61.006459352279194</v>
      </c>
      <c r="F149" s="304">
        <f t="shared" ca="1" si="68"/>
        <v>62.823547622152383</v>
      </c>
      <c r="G149" s="306">
        <f t="shared" ca="1" si="69"/>
        <v>22.334817722340595</v>
      </c>
      <c r="H149" s="307">
        <f t="shared" ca="1" si="70"/>
        <v>105.34439183519882</v>
      </c>
      <c r="I149" s="304">
        <f t="shared" ca="1" si="71"/>
        <v>107.68604818553833</v>
      </c>
      <c r="J149" s="306">
        <f t="shared" ca="1" si="72"/>
        <v>15.791041225764676</v>
      </c>
      <c r="K149" s="307">
        <f t="shared" ca="1" si="73"/>
        <v>79.106603995490161</v>
      </c>
      <c r="L149" s="304">
        <f t="shared" ca="1" si="58"/>
        <v>80.667290636869041</v>
      </c>
      <c r="M149" s="306">
        <f t="shared" ca="1" si="74"/>
        <v>1.3618729675342314</v>
      </c>
      <c r="N149" s="304">
        <f t="shared" ca="1" si="75"/>
        <v>78.029573272668443</v>
      </c>
      <c r="P149" s="310">
        <f t="shared" ca="1" si="76"/>
        <v>4</v>
      </c>
      <c r="Q149" s="304">
        <f t="shared" ca="1" si="77"/>
        <v>667.79999999999984</v>
      </c>
      <c r="R149" s="306">
        <f t="shared" ca="1" si="78"/>
        <v>0.33513770604896098</v>
      </c>
      <c r="S149" s="307">
        <f t="shared" ca="1" si="79"/>
        <v>8.604254949304547</v>
      </c>
      <c r="T149" s="304">
        <f t="shared" ca="1" si="59"/>
        <v>84.407741052677608</v>
      </c>
      <c r="U149" s="311">
        <f t="shared" ca="1" si="60"/>
        <v>0</v>
      </c>
      <c r="V149" s="306">
        <f t="shared" ca="1" si="61"/>
        <v>1.2153476193631851</v>
      </c>
      <c r="W149" s="304">
        <f t="shared" ca="1" si="62"/>
        <v>45.481796289857421</v>
      </c>
      <c r="Y149" s="314" t="str">
        <f t="shared" ca="1" si="80"/>
        <v/>
      </c>
      <c r="Z149" s="315" t="str">
        <f t="shared" ca="1" si="81"/>
        <v/>
      </c>
      <c r="AA149" s="316" t="str">
        <f t="shared" ca="1" si="82"/>
        <v/>
      </c>
      <c r="AC149" s="310" t="e">
        <f t="shared" ca="1" si="83"/>
        <v>#N/A</v>
      </c>
      <c r="AD149" s="323" t="e">
        <f t="shared" ca="1" si="84"/>
        <v>#N/A</v>
      </c>
      <c r="AE149" s="324">
        <f t="shared" ca="1" si="63"/>
        <v>79.106603995490161</v>
      </c>
      <c r="AG149" s="306">
        <f t="shared" ca="1" si="85"/>
        <v>62.790649470322947</v>
      </c>
      <c r="AH149" s="304">
        <f t="shared" ca="1" si="86"/>
        <v>72.387712827002389</v>
      </c>
    </row>
    <row r="150" spans="1:34" x14ac:dyDescent="0.2">
      <c r="A150" s="347">
        <f t="shared" ca="1" si="64"/>
        <v>0.01</v>
      </c>
      <c r="B150" s="304">
        <f t="shared" ca="1" si="65"/>
        <v>1.4600000000000011</v>
      </c>
      <c r="D150" s="306">
        <f t="shared" ca="1" si="66"/>
        <v>14.968316952230101</v>
      </c>
      <c r="E150" s="307">
        <f t="shared" ca="1" si="67"/>
        <v>60.789557414428373</v>
      </c>
      <c r="F150" s="304">
        <f t="shared" ca="1" si="68"/>
        <v>62.60527775694716</v>
      </c>
      <c r="G150" s="306">
        <f t="shared" ca="1" si="69"/>
        <v>22.484500891862897</v>
      </c>
      <c r="H150" s="307">
        <f t="shared" ca="1" si="70"/>
        <v>105.9522874093431</v>
      </c>
      <c r="I150" s="304">
        <f t="shared" ca="1" si="71"/>
        <v>108.31177215625377</v>
      </c>
      <c r="J150" s="306">
        <f t="shared" ca="1" si="72"/>
        <v>16.015137818835694</v>
      </c>
      <c r="K150" s="307">
        <f t="shared" ca="1" si="73"/>
        <v>80.163087391712864</v>
      </c>
      <c r="L150" s="304">
        <f t="shared" ca="1" si="58"/>
        <v>81.747203129695478</v>
      </c>
      <c r="M150" s="306">
        <f t="shared" ca="1" si="74"/>
        <v>1.3616851153188949</v>
      </c>
      <c r="N150" s="304">
        <f t="shared" ca="1" si="75"/>
        <v>78.01881013355748</v>
      </c>
      <c r="P150" s="310">
        <f t="shared" ca="1" si="76"/>
        <v>4</v>
      </c>
      <c r="Q150" s="304">
        <f t="shared" ca="1" si="77"/>
        <v>666.19999999999982</v>
      </c>
      <c r="R150" s="306">
        <f t="shared" ca="1" si="78"/>
        <v>0.33433474059571394</v>
      </c>
      <c r="S150" s="307">
        <f t="shared" ca="1" si="79"/>
        <v>8.6009116018985896</v>
      </c>
      <c r="T150" s="304">
        <f t="shared" ca="1" si="59"/>
        <v>84.374942814625172</v>
      </c>
      <c r="U150" s="311">
        <f t="shared" ca="1" si="60"/>
        <v>0</v>
      </c>
      <c r="V150" s="306">
        <f t="shared" ca="1" si="61"/>
        <v>1.2152192246519644</v>
      </c>
      <c r="W150" s="304">
        <f t="shared" ca="1" si="62"/>
        <v>46.007026951194007</v>
      </c>
      <c r="Y150" s="314" t="str">
        <f t="shared" ca="1" si="80"/>
        <v/>
      </c>
      <c r="Z150" s="315" t="str">
        <f t="shared" ca="1" si="81"/>
        <v/>
      </c>
      <c r="AA150" s="316" t="str">
        <f t="shared" ca="1" si="82"/>
        <v/>
      </c>
      <c r="AC150" s="310" t="e">
        <f t="shared" ca="1" si="83"/>
        <v>#N/A</v>
      </c>
      <c r="AD150" s="323" t="e">
        <f t="shared" ca="1" si="84"/>
        <v>#N/A</v>
      </c>
      <c r="AE150" s="324">
        <f t="shared" ca="1" si="63"/>
        <v>80.163087391712864</v>
      </c>
      <c r="AG150" s="306">
        <f t="shared" ca="1" si="85"/>
        <v>62.572205963790182</v>
      </c>
      <c r="AH150" s="304">
        <f t="shared" ca="1" si="86"/>
        <v>72.168885397348262</v>
      </c>
    </row>
    <row r="151" spans="1:34" x14ac:dyDescent="0.2">
      <c r="A151" s="347">
        <f t="shared" ca="1" si="64"/>
        <v>0.01</v>
      </c>
      <c r="B151" s="304">
        <f t="shared" ca="1" si="65"/>
        <v>1.4700000000000011</v>
      </c>
      <c r="D151" s="306">
        <f t="shared" ca="1" si="66"/>
        <v>14.936076672381279</v>
      </c>
      <c r="E151" s="307">
        <f t="shared" ca="1" si="67"/>
        <v>60.572326740142771</v>
      </c>
      <c r="F151" s="304">
        <f t="shared" ca="1" si="68"/>
        <v>62.386642425104647</v>
      </c>
      <c r="G151" s="306">
        <f t="shared" ca="1" si="69"/>
        <v>22.63386165858671</v>
      </c>
      <c r="H151" s="307">
        <f t="shared" ca="1" si="70"/>
        <v>106.55801067674453</v>
      </c>
      <c r="I151" s="304">
        <f t="shared" ca="1" si="71"/>
        <v>108.93530801794817</v>
      </c>
      <c r="J151" s="306">
        <f t="shared" ca="1" si="72"/>
        <v>16.240729631587943</v>
      </c>
      <c r="K151" s="307">
        <f t="shared" ca="1" si="73"/>
        <v>81.225638882143301</v>
      </c>
      <c r="L151" s="304">
        <f t="shared" ca="1" si="58"/>
        <v>82.833361097921696</v>
      </c>
      <c r="M151" s="306">
        <f t="shared" ca="1" si="74"/>
        <v>1.3614981728671605</v>
      </c>
      <c r="N151" s="304">
        <f t="shared" ca="1" si="75"/>
        <v>78.008099120061274</v>
      </c>
      <c r="P151" s="310">
        <f t="shared" ca="1" si="76"/>
        <v>4</v>
      </c>
      <c r="Q151" s="304">
        <f t="shared" ca="1" si="77"/>
        <v>664.5999999999998</v>
      </c>
      <c r="R151" s="306">
        <f t="shared" ca="1" si="78"/>
        <v>0.33353177514246696</v>
      </c>
      <c r="S151" s="307">
        <f t="shared" ca="1" si="79"/>
        <v>8.5975762841471646</v>
      </c>
      <c r="T151" s="304">
        <f t="shared" ca="1" si="59"/>
        <v>84.342223347483696</v>
      </c>
      <c r="U151" s="311">
        <f t="shared" ca="1" si="60"/>
        <v>0</v>
      </c>
      <c r="V151" s="306">
        <f t="shared" ca="1" si="61"/>
        <v>1.2150901061100607</v>
      </c>
      <c r="W151" s="304">
        <f t="shared" ca="1" si="62"/>
        <v>46.533319099339423</v>
      </c>
      <c r="Y151" s="314" t="str">
        <f t="shared" ca="1" si="80"/>
        <v/>
      </c>
      <c r="Z151" s="315" t="str">
        <f t="shared" ca="1" si="81"/>
        <v/>
      </c>
      <c r="AA151" s="316" t="str">
        <f t="shared" ca="1" si="82"/>
        <v/>
      </c>
      <c r="AC151" s="310" t="e">
        <f t="shared" ca="1" si="83"/>
        <v>#N/A</v>
      </c>
      <c r="AD151" s="323" t="e">
        <f t="shared" ca="1" si="84"/>
        <v>#N/A</v>
      </c>
      <c r="AE151" s="324">
        <f t="shared" ca="1" si="63"/>
        <v>81.225638882143301</v>
      </c>
      <c r="AG151" s="306">
        <f t="shared" ca="1" si="85"/>
        <v>62.353395818714723</v>
      </c>
      <c r="AH151" s="304">
        <f t="shared" ca="1" si="86"/>
        <v>71.94969286744363</v>
      </c>
    </row>
    <row r="152" spans="1:34" x14ac:dyDescent="0.2">
      <c r="A152" s="347">
        <f t="shared" ca="1" si="64"/>
        <v>0.01</v>
      </c>
      <c r="B152" s="304">
        <f t="shared" ca="1" si="65"/>
        <v>1.4800000000000011</v>
      </c>
      <c r="D152" s="306">
        <f t="shared" ca="1" si="66"/>
        <v>14.903616538356969</v>
      </c>
      <c r="E152" s="307">
        <f t="shared" ca="1" si="67"/>
        <v>60.354771446054286</v>
      </c>
      <c r="F152" s="304">
        <f t="shared" ca="1" si="68"/>
        <v>62.167646104930149</v>
      </c>
      <c r="G152" s="306">
        <f t="shared" ca="1" si="69"/>
        <v>22.782897823970281</v>
      </c>
      <c r="H152" s="307">
        <f t="shared" ca="1" si="70"/>
        <v>107.16155839120508</v>
      </c>
      <c r="I152" s="304">
        <f t="shared" ca="1" si="71"/>
        <v>109.55665214896412</v>
      </c>
      <c r="J152" s="306">
        <f t="shared" ca="1" si="72"/>
        <v>16.467813429000728</v>
      </c>
      <c r="K152" s="307">
        <f t="shared" ca="1" si="73"/>
        <v>82.294236727483053</v>
      </c>
      <c r="L152" s="304">
        <f t="shared" ca="1" si="58"/>
        <v>83.925742640094626</v>
      </c>
      <c r="M152" s="306">
        <f t="shared" ca="1" si="74"/>
        <v>1.3613121269050257</v>
      </c>
      <c r="N152" s="304">
        <f t="shared" ca="1" si="75"/>
        <v>77.997439471635488</v>
      </c>
      <c r="P152" s="310">
        <f t="shared" ca="1" si="76"/>
        <v>4</v>
      </c>
      <c r="Q152" s="304">
        <f t="shared" ca="1" si="77"/>
        <v>662.99999999999977</v>
      </c>
      <c r="R152" s="306">
        <f t="shared" ca="1" si="78"/>
        <v>0.33272880968921997</v>
      </c>
      <c r="S152" s="307">
        <f t="shared" ca="1" si="79"/>
        <v>8.5942489960502719</v>
      </c>
      <c r="T152" s="304">
        <f t="shared" ca="1" si="59"/>
        <v>84.309582651253166</v>
      </c>
      <c r="U152" s="311">
        <f t="shared" ca="1" si="60"/>
        <v>0</v>
      </c>
      <c r="V152" s="306">
        <f t="shared" ca="1" si="61"/>
        <v>1.2149602666106942</v>
      </c>
      <c r="W152" s="304">
        <f t="shared" ca="1" si="62"/>
        <v>47.06063630516244</v>
      </c>
      <c r="Y152" s="314" t="str">
        <f t="shared" ca="1" si="80"/>
        <v/>
      </c>
      <c r="Z152" s="315" t="str">
        <f t="shared" ca="1" si="81"/>
        <v/>
      </c>
      <c r="AA152" s="316" t="str">
        <f t="shared" ca="1" si="82"/>
        <v/>
      </c>
      <c r="AC152" s="310" t="e">
        <f t="shared" ca="1" si="83"/>
        <v>#N/A</v>
      </c>
      <c r="AD152" s="323" t="e">
        <f t="shared" ca="1" si="84"/>
        <v>#N/A</v>
      </c>
      <c r="AE152" s="324">
        <f t="shared" ca="1" si="63"/>
        <v>82.294236727483053</v>
      </c>
      <c r="AG152" s="306">
        <f t="shared" ca="1" si="85"/>
        <v>62.134223496827403</v>
      </c>
      <c r="AH152" s="304">
        <f t="shared" ca="1" si="86"/>
        <v>71.730139676424884</v>
      </c>
    </row>
    <row r="153" spans="1:34" x14ac:dyDescent="0.2">
      <c r="A153" s="347">
        <f t="shared" ca="1" si="64"/>
        <v>0.01</v>
      </c>
      <c r="B153" s="304">
        <f t="shared" ca="1" si="65"/>
        <v>1.4900000000000011</v>
      </c>
      <c r="D153" s="306">
        <f t="shared" ca="1" si="66"/>
        <v>14.870938801563064</v>
      </c>
      <c r="E153" s="307">
        <f t="shared" ca="1" si="67"/>
        <v>60.136895650784595</v>
      </c>
      <c r="F153" s="304">
        <f t="shared" ca="1" si="68"/>
        <v>61.948293272318558</v>
      </c>
      <c r="G153" s="306">
        <f t="shared" ca="1" si="69"/>
        <v>22.931607211985913</v>
      </c>
      <c r="H153" s="307">
        <f t="shared" ca="1" si="70"/>
        <v>107.76292734771292</v>
      </c>
      <c r="I153" s="304">
        <f t="shared" ca="1" si="71"/>
        <v>110.17580097223372</v>
      </c>
      <c r="J153" s="306">
        <f t="shared" ca="1" si="72"/>
        <v>16.69638595418051</v>
      </c>
      <c r="K153" s="307">
        <f t="shared" ca="1" si="73"/>
        <v>83.368859156177649</v>
      </c>
      <c r="L153" s="304">
        <f t="shared" ca="1" si="58"/>
        <v>85.024325818753439</v>
      </c>
      <c r="M153" s="306">
        <f t="shared" ca="1" si="74"/>
        <v>1.3611269644189081</v>
      </c>
      <c r="N153" s="304">
        <f t="shared" ca="1" si="75"/>
        <v>77.98683044265681</v>
      </c>
      <c r="P153" s="310">
        <f t="shared" ca="1" si="76"/>
        <v>4</v>
      </c>
      <c r="Q153" s="304">
        <f t="shared" ca="1" si="77"/>
        <v>661.39999999999986</v>
      </c>
      <c r="R153" s="306">
        <f t="shared" ca="1" si="78"/>
        <v>0.33192584423597304</v>
      </c>
      <c r="S153" s="307">
        <f t="shared" ca="1" si="79"/>
        <v>8.5909297376079117</v>
      </c>
      <c r="T153" s="304">
        <f t="shared" ca="1" si="59"/>
        <v>84.277020725933625</v>
      </c>
      <c r="U153" s="311">
        <f t="shared" ca="1" si="60"/>
        <v>0</v>
      </c>
      <c r="V153" s="306">
        <f t="shared" ca="1" si="61"/>
        <v>1.2148297090311364</v>
      </c>
      <c r="W153" s="304">
        <f t="shared" ca="1" si="62"/>
        <v>47.588942236390963</v>
      </c>
      <c r="Y153" s="314" t="str">
        <f t="shared" ca="1" si="80"/>
        <v/>
      </c>
      <c r="Z153" s="315" t="str">
        <f t="shared" ca="1" si="81"/>
        <v/>
      </c>
      <c r="AA153" s="316" t="str">
        <f t="shared" ca="1" si="82"/>
        <v/>
      </c>
      <c r="AC153" s="310" t="e">
        <f t="shared" ca="1" si="83"/>
        <v>#N/A</v>
      </c>
      <c r="AD153" s="323" t="e">
        <f t="shared" ca="1" si="84"/>
        <v>#N/A</v>
      </c>
      <c r="AE153" s="324">
        <f t="shared" ca="1" si="63"/>
        <v>83.368859156177649</v>
      </c>
      <c r="AG153" s="306">
        <f t="shared" ca="1" si="85"/>
        <v>61.914693457288365</v>
      </c>
      <c r="AH153" s="304">
        <f t="shared" ca="1" si="86"/>
        <v>71.510230261282075</v>
      </c>
    </row>
    <row r="154" spans="1:34" x14ac:dyDescent="0.2">
      <c r="A154" s="347">
        <f t="shared" ca="1" si="64"/>
        <v>0.01</v>
      </c>
      <c r="B154" s="304">
        <f t="shared" ca="1" si="65"/>
        <v>1.5000000000000011</v>
      </c>
      <c r="D154" s="306">
        <f t="shared" ca="1" si="66"/>
        <v>14.838045688203497</v>
      </c>
      <c r="E154" s="307">
        <f t="shared" ca="1" si="67"/>
        <v>59.918703474571856</v>
      </c>
      <c r="F154" s="304">
        <f t="shared" ca="1" si="68"/>
        <v>61.728588400504378</v>
      </c>
      <c r="G154" s="306">
        <f t="shared" ca="1" si="69"/>
        <v>23.079987668867947</v>
      </c>
      <c r="H154" s="307">
        <f t="shared" ca="1" si="70"/>
        <v>108.36211438245864</v>
      </c>
      <c r="I154" s="304">
        <f t="shared" ca="1" si="71"/>
        <v>110.79275095525044</v>
      </c>
      <c r="J154" s="306">
        <f t="shared" ca="1" si="72"/>
        <v>16.926443928584778</v>
      </c>
      <c r="K154" s="307">
        <f t="shared" ca="1" si="73"/>
        <v>84.449484364828507</v>
      </c>
      <c r="L154" s="304">
        <f t="shared" ca="1" si="58"/>
        <v>86.129088660875411</v>
      </c>
      <c r="M154" s="306">
        <f t="shared" ca="1" si="74"/>
        <v>1.3609426726486824</v>
      </c>
      <c r="N154" s="304">
        <f t="shared" ca="1" si="75"/>
        <v>77.976271302023875</v>
      </c>
      <c r="P154" s="310">
        <f t="shared" ca="1" si="76"/>
        <v>4</v>
      </c>
      <c r="Q154" s="304">
        <f t="shared" ca="1" si="77"/>
        <v>659.79999999999984</v>
      </c>
      <c r="R154" s="306">
        <f t="shared" ca="1" si="78"/>
        <v>0.331122878782726</v>
      </c>
      <c r="S154" s="307">
        <f t="shared" ca="1" si="79"/>
        <v>8.5876185088200838</v>
      </c>
      <c r="T154" s="304">
        <f t="shared" ca="1" si="59"/>
        <v>84.244537571525029</v>
      </c>
      <c r="U154" s="311">
        <f t="shared" ca="1" si="60"/>
        <v>0</v>
      </c>
      <c r="V154" s="306">
        <f t="shared" ca="1" si="61"/>
        <v>1.2146984362526394</v>
      </c>
      <c r="W154" s="304">
        <f t="shared" ca="1" si="62"/>
        <v>48.118200659486988</v>
      </c>
      <c r="Y154" s="314" t="str">
        <f t="shared" ca="1" si="80"/>
        <v/>
      </c>
      <c r="Z154" s="315" t="str">
        <f t="shared" ca="1" si="81"/>
        <v/>
      </c>
      <c r="AA154" s="316" t="str">
        <f t="shared" ca="1" si="82"/>
        <v/>
      </c>
      <c r="AC154" s="310" t="e">
        <f t="shared" ca="1" si="83"/>
        <v>#N/A</v>
      </c>
      <c r="AD154" s="323" t="e">
        <f t="shared" ca="1" si="84"/>
        <v>#N/A</v>
      </c>
      <c r="AE154" s="324">
        <f t="shared" ca="1" si="63"/>
        <v>84.449484364828507</v>
      </c>
      <c r="AG154" s="306">
        <f t="shared" ca="1" si="85"/>
        <v>61.694810156432268</v>
      </c>
      <c r="AH154" s="304">
        <f t="shared" ca="1" si="86"/>
        <v>71.28996905659298</v>
      </c>
    </row>
    <row r="155" spans="1:34" x14ac:dyDescent="0.2">
      <c r="A155" s="347">
        <f t="shared" ca="1" si="64"/>
        <v>0.01</v>
      </c>
      <c r="B155" s="304">
        <f t="shared" ca="1" si="65"/>
        <v>1.5100000000000011</v>
      </c>
      <c r="D155" s="306">
        <f t="shared" ca="1" si="66"/>
        <v>14.806638705525812</v>
      </c>
      <c r="E155" s="307">
        <f t="shared" ca="1" si="67"/>
        <v>59.708177394530054</v>
      </c>
      <c r="F155" s="304">
        <f t="shared" ca="1" si="68"/>
        <v>61.516688772500139</v>
      </c>
      <c r="G155" s="306">
        <f t="shared" ca="1" si="69"/>
        <v>23.228054055923206</v>
      </c>
      <c r="H155" s="307">
        <f t="shared" ca="1" si="70"/>
        <v>108.95919615640395</v>
      </c>
      <c r="I155" s="304">
        <f t="shared" ca="1" si="71"/>
        <v>111.40758018319312</v>
      </c>
      <c r="J155" s="306">
        <f t="shared" ca="1" si="72"/>
        <v>17.157984137208732</v>
      </c>
      <c r="K155" s="307">
        <f t="shared" ca="1" si="73"/>
        <v>85.536090917522813</v>
      </c>
      <c r="L155" s="304">
        <f t="shared" ca="1" si="58"/>
        <v>87.240009566158548</v>
      </c>
      <c r="M155" s="306">
        <f t="shared" ca="1" si="74"/>
        <v>1.3607592392152614</v>
      </c>
      <c r="N155" s="304">
        <f t="shared" ca="1" si="75"/>
        <v>77.965761340467267</v>
      </c>
      <c r="P155" s="310">
        <f t="shared" ca="1" si="76"/>
        <v>5</v>
      </c>
      <c r="Q155" s="304">
        <f t="shared" ca="1" si="77"/>
        <v>658.26999999999987</v>
      </c>
      <c r="R155" s="306">
        <f t="shared" ca="1" si="78"/>
        <v>0.33035504306805863</v>
      </c>
      <c r="S155" s="307">
        <f t="shared" ca="1" si="79"/>
        <v>8.5843149583894025</v>
      </c>
      <c r="T155" s="304">
        <f t="shared" ca="1" si="59"/>
        <v>84.212129741800041</v>
      </c>
      <c r="U155" s="311">
        <f t="shared" ca="1" si="60"/>
        <v>0</v>
      </c>
      <c r="V155" s="306">
        <f t="shared" ca="1" si="61"/>
        <v>1.2145664511119179</v>
      </c>
      <c r="W155" s="304">
        <f t="shared" ca="1" si="62"/>
        <v>48.648446680780978</v>
      </c>
      <c r="Y155" s="314" t="str">
        <f t="shared" ca="1" si="80"/>
        <v/>
      </c>
      <c r="Z155" s="315" t="str">
        <f t="shared" ca="1" si="81"/>
        <v/>
      </c>
      <c r="AA155" s="316" t="str">
        <f t="shared" ca="1" si="82"/>
        <v/>
      </c>
      <c r="AC155" s="310" t="e">
        <f t="shared" ca="1" si="83"/>
        <v>#N/A</v>
      </c>
      <c r="AD155" s="323" t="e">
        <f t="shared" ca="1" si="84"/>
        <v>#N/A</v>
      </c>
      <c r="AE155" s="324">
        <f t="shared" ca="1" si="63"/>
        <v>85.536090917522813</v>
      </c>
      <c r="AG155" s="306">
        <f t="shared" ca="1" si="85"/>
        <v>61.482735363132569</v>
      </c>
      <c r="AH155" s="304">
        <f t="shared" ca="1" si="86"/>
        <v>71.077517809876596</v>
      </c>
    </row>
    <row r="156" spans="1:34" x14ac:dyDescent="0.2">
      <c r="A156" s="347">
        <f t="shared" ca="1" si="64"/>
        <v>0.01</v>
      </c>
      <c r="B156" s="304">
        <f t="shared" ca="1" si="65"/>
        <v>1.5200000000000011</v>
      </c>
      <c r="D156" s="306">
        <f t="shared" ca="1" si="66"/>
        <v>14.776725240392112</v>
      </c>
      <c r="E156" s="307">
        <f t="shared" ca="1" si="67"/>
        <v>59.505324483955192</v>
      </c>
      <c r="F156" s="304">
        <f t="shared" ca="1" si="68"/>
        <v>61.312602707525294</v>
      </c>
      <c r="G156" s="306">
        <f t="shared" ca="1" si="69"/>
        <v>23.375821308327126</v>
      </c>
      <c r="H156" s="307">
        <f t="shared" ca="1" si="70"/>
        <v>109.5542494012435</v>
      </c>
      <c r="I156" s="304">
        <f t="shared" ca="1" si="71"/>
        <v>112.02036682545145</v>
      </c>
      <c r="J156" s="306">
        <f t="shared" ca="1" si="72"/>
        <v>17.391003514029983</v>
      </c>
      <c r="K156" s="307">
        <f t="shared" ca="1" si="73"/>
        <v>86.62865814531105</v>
      </c>
      <c r="L156" s="304">
        <f t="shared" ca="1" si="58"/>
        <v>88.357067715504058</v>
      </c>
      <c r="M156" s="306">
        <f t="shared" ca="1" si="74"/>
        <v>1.3605766521088654</v>
      </c>
      <c r="N156" s="304">
        <f t="shared" ca="1" si="75"/>
        <v>77.955299869877265</v>
      </c>
      <c r="P156" s="310">
        <f t="shared" ca="1" si="76"/>
        <v>5</v>
      </c>
      <c r="Q156" s="304">
        <f t="shared" ca="1" si="77"/>
        <v>656.80999999999983</v>
      </c>
      <c r="R156" s="306">
        <f t="shared" ca="1" si="78"/>
        <v>0.3296223370919707</v>
      </c>
      <c r="S156" s="307">
        <f t="shared" ca="1" si="79"/>
        <v>8.5810187350184837</v>
      </c>
      <c r="T156" s="304">
        <f t="shared" ca="1" si="59"/>
        <v>84.179793790531335</v>
      </c>
      <c r="U156" s="311">
        <f t="shared" ca="1" si="60"/>
        <v>0</v>
      </c>
      <c r="V156" s="306">
        <f t="shared" ca="1" si="61"/>
        <v>1.2144337563526402</v>
      </c>
      <c r="W156" s="304">
        <f t="shared" ca="1" si="62"/>
        <v>49.17971707570176</v>
      </c>
      <c r="Y156" s="314" t="str">
        <f t="shared" ca="1" si="80"/>
        <v/>
      </c>
      <c r="Z156" s="315" t="str">
        <f t="shared" ca="1" si="81"/>
        <v/>
      </c>
      <c r="AA156" s="316" t="str">
        <f t="shared" ca="1" si="82"/>
        <v/>
      </c>
      <c r="AC156" s="310" t="e">
        <f t="shared" ca="1" si="83"/>
        <v>#N/A</v>
      </c>
      <c r="AD156" s="323" t="e">
        <f t="shared" ca="1" si="84"/>
        <v>#N/A</v>
      </c>
      <c r="AE156" s="324">
        <f t="shared" ca="1" si="63"/>
        <v>86.62865814531105</v>
      </c>
      <c r="AG156" s="306">
        <f t="shared" ca="1" si="85"/>
        <v>61.278477498795851</v>
      </c>
      <c r="AH156" s="304">
        <f t="shared" ca="1" si="86"/>
        <v>70.87288492185175</v>
      </c>
    </row>
    <row r="157" spans="1:34" x14ac:dyDescent="0.2">
      <c r="A157" s="347">
        <f t="shared" ca="1" si="64"/>
        <v>0.01</v>
      </c>
      <c r="B157" s="304">
        <f t="shared" ca="1" si="65"/>
        <v>1.5300000000000011</v>
      </c>
      <c r="D157" s="306">
        <f t="shared" ca="1" si="66"/>
        <v>14.746609027558144</v>
      </c>
      <c r="E157" s="307">
        <f t="shared" ca="1" si="67"/>
        <v>59.302167735994317</v>
      </c>
      <c r="F157" s="304">
        <f t="shared" ca="1" si="68"/>
        <v>61.108179288861692</v>
      </c>
      <c r="G157" s="306">
        <f t="shared" ca="1" si="69"/>
        <v>23.523287398602708</v>
      </c>
      <c r="H157" s="307">
        <f t="shared" ca="1" si="70"/>
        <v>110.14727107860344</v>
      </c>
      <c r="I157" s="304">
        <f t="shared" ca="1" si="71"/>
        <v>112.63110749744322</v>
      </c>
      <c r="J157" s="306">
        <f t="shared" ca="1" si="72"/>
        <v>17.625499057564632</v>
      </c>
      <c r="K157" s="307">
        <f t="shared" ca="1" si="73"/>
        <v>87.727165747710288</v>
      </c>
      <c r="L157" s="304">
        <f t="shared" ca="1" si="58"/>
        <v>89.480242663698917</v>
      </c>
      <c r="M157" s="306">
        <f t="shared" ca="1" si="74"/>
        <v>1.3603948995460089</v>
      </c>
      <c r="N157" s="304">
        <f t="shared" ca="1" si="75"/>
        <v>77.944886215109904</v>
      </c>
      <c r="P157" s="310">
        <f t="shared" ca="1" si="76"/>
        <v>5</v>
      </c>
      <c r="Q157" s="304">
        <f t="shared" ca="1" si="77"/>
        <v>655.3499999999998</v>
      </c>
      <c r="R157" s="306">
        <f t="shared" ca="1" si="78"/>
        <v>0.32888963111588282</v>
      </c>
      <c r="S157" s="307">
        <f t="shared" ca="1" si="79"/>
        <v>8.5777298387073255</v>
      </c>
      <c r="T157" s="304">
        <f t="shared" ca="1" si="59"/>
        <v>84.147529717718868</v>
      </c>
      <c r="U157" s="311">
        <f t="shared" ca="1" si="60"/>
        <v>0</v>
      </c>
      <c r="V157" s="306">
        <f t="shared" ca="1" si="61"/>
        <v>1.214300354673854</v>
      </c>
      <c r="W157" s="304">
        <f t="shared" ca="1" si="62"/>
        <v>49.71197821342065</v>
      </c>
      <c r="Y157" s="314" t="str">
        <f t="shared" ca="1" si="80"/>
        <v/>
      </c>
      <c r="Z157" s="315" t="str">
        <f t="shared" ca="1" si="81"/>
        <v/>
      </c>
      <c r="AA157" s="316" t="str">
        <f t="shared" ca="1" si="82"/>
        <v/>
      </c>
      <c r="AC157" s="310" t="e">
        <f t="shared" ca="1" si="83"/>
        <v>#N/A</v>
      </c>
      <c r="AD157" s="323" t="e">
        <f t="shared" ca="1" si="84"/>
        <v>#N/A</v>
      </c>
      <c r="AE157" s="324">
        <f t="shared" ca="1" si="63"/>
        <v>87.727165747710288</v>
      </c>
      <c r="AG157" s="306">
        <f t="shared" ca="1" si="85"/>
        <v>61.073881166411617</v>
      </c>
      <c r="AH157" s="304">
        <f t="shared" ca="1" si="86"/>
        <v>70.667914975467284</v>
      </c>
    </row>
    <row r="158" spans="1:34" x14ac:dyDescent="0.2">
      <c r="A158" s="347">
        <f t="shared" ca="1" si="64"/>
        <v>0.01</v>
      </c>
      <c r="B158" s="304">
        <f t="shared" ca="1" si="65"/>
        <v>1.5400000000000011</v>
      </c>
      <c r="D158" s="306">
        <f t="shared" ca="1" si="66"/>
        <v>14.716292066010086</v>
      </c>
      <c r="E158" s="307">
        <f t="shared" ca="1" si="67"/>
        <v>59.098710929706215</v>
      </c>
      <c r="F158" s="304">
        <f t="shared" ca="1" si="68"/>
        <v>60.903422610926292</v>
      </c>
      <c r="G158" s="306">
        <f t="shared" ca="1" si="69"/>
        <v>23.670450319262809</v>
      </c>
      <c r="H158" s="307">
        <f t="shared" ca="1" si="70"/>
        <v>110.7382581879005</v>
      </c>
      <c r="I158" s="304">
        <f t="shared" ca="1" si="71"/>
        <v>113.23979885537946</v>
      </c>
      <c r="J158" s="306">
        <f t="shared" ca="1" si="72"/>
        <v>17.861467746153959</v>
      </c>
      <c r="K158" s="307">
        <f t="shared" ca="1" si="73"/>
        <v>88.831593394042812</v>
      </c>
      <c r="L158" s="304">
        <f t="shared" ca="1" si="58"/>
        <v>90.609513931879405</v>
      </c>
      <c r="M158" s="306">
        <f t="shared" ca="1" si="74"/>
        <v>1.3602139699636948</v>
      </c>
      <c r="N158" s="304">
        <f t="shared" ca="1" si="75"/>
        <v>77.93451971365424</v>
      </c>
      <c r="P158" s="310">
        <f t="shared" ca="1" si="76"/>
        <v>5</v>
      </c>
      <c r="Q158" s="304">
        <f t="shared" ca="1" si="77"/>
        <v>653.88999999999987</v>
      </c>
      <c r="R158" s="306">
        <f t="shared" ca="1" si="78"/>
        <v>0.328156925139795</v>
      </c>
      <c r="S158" s="307">
        <f t="shared" ca="1" si="79"/>
        <v>8.5744482694559281</v>
      </c>
      <c r="T158" s="304">
        <f t="shared" ca="1" si="59"/>
        <v>84.115337523362655</v>
      </c>
      <c r="U158" s="311">
        <f t="shared" ca="1" si="60"/>
        <v>0</v>
      </c>
      <c r="V158" s="306">
        <f t="shared" ca="1" si="61"/>
        <v>1.2141662487784022</v>
      </c>
      <c r="W158" s="304">
        <f t="shared" ca="1" si="62"/>
        <v>50.245196547984968</v>
      </c>
      <c r="Y158" s="314" t="str">
        <f t="shared" ca="1" si="80"/>
        <v/>
      </c>
      <c r="Z158" s="315" t="str">
        <f t="shared" ca="1" si="81"/>
        <v/>
      </c>
      <c r="AA158" s="316" t="str">
        <f t="shared" ca="1" si="82"/>
        <v/>
      </c>
      <c r="AC158" s="310" t="e">
        <f t="shared" ca="1" si="83"/>
        <v>#N/A</v>
      </c>
      <c r="AD158" s="323" t="e">
        <f t="shared" ca="1" si="84"/>
        <v>#N/A</v>
      </c>
      <c r="AE158" s="324">
        <f t="shared" ca="1" si="63"/>
        <v>88.831593394042812</v>
      </c>
      <c r="AG158" s="306">
        <f t="shared" ca="1" si="85"/>
        <v>60.868950445475591</v>
      </c>
      <c r="AH158" s="304">
        <f t="shared" ca="1" si="86"/>
        <v>70.462612030536619</v>
      </c>
    </row>
    <row r="159" spans="1:34" x14ac:dyDescent="0.2">
      <c r="A159" s="347">
        <f t="shared" ca="1" si="64"/>
        <v>0.01</v>
      </c>
      <c r="B159" s="304">
        <f t="shared" ca="1" si="65"/>
        <v>1.5500000000000012</v>
      </c>
      <c r="D159" s="306">
        <f t="shared" ca="1" si="66"/>
        <v>14.685776334036264</v>
      </c>
      <c r="E159" s="307">
        <f t="shared" ca="1" si="67"/>
        <v>58.894957845470969</v>
      </c>
      <c r="F159" s="304">
        <f t="shared" ca="1" si="68"/>
        <v>60.698336765953826</v>
      </c>
      <c r="G159" s="306">
        <f t="shared" ca="1" si="69"/>
        <v>23.817308082603173</v>
      </c>
      <c r="H159" s="307">
        <f t="shared" ca="1" si="70"/>
        <v>111.32720776635522</v>
      </c>
      <c r="I159" s="304">
        <f t="shared" ca="1" si="71"/>
        <v>113.84643759624126</v>
      </c>
      <c r="J159" s="306">
        <f t="shared" ca="1" si="72"/>
        <v>18.098906538163288</v>
      </c>
      <c r="K159" s="307">
        <f t="shared" ca="1" si="73"/>
        <v>89.941920723814093</v>
      </c>
      <c r="L159" s="304">
        <f t="shared" ca="1" si="58"/>
        <v>91.744861007938908</v>
      </c>
      <c r="M159" s="306">
        <f t="shared" ca="1" si="74"/>
        <v>1.3600338520137911</v>
      </c>
      <c r="N159" s="304">
        <f t="shared" ca="1" si="75"/>
        <v>77.924199715310209</v>
      </c>
      <c r="P159" s="310">
        <f t="shared" ca="1" si="76"/>
        <v>5</v>
      </c>
      <c r="Q159" s="304">
        <f t="shared" ca="1" si="77"/>
        <v>652.42999999999984</v>
      </c>
      <c r="R159" s="306">
        <f t="shared" ca="1" si="78"/>
        <v>0.32742421916370706</v>
      </c>
      <c r="S159" s="307">
        <f t="shared" ca="1" si="79"/>
        <v>8.5711740272642913</v>
      </c>
      <c r="T159" s="304">
        <f t="shared" ca="1" si="59"/>
        <v>84.083217207462695</v>
      </c>
      <c r="U159" s="311">
        <f t="shared" ca="1" si="60"/>
        <v>0</v>
      </c>
      <c r="V159" s="306">
        <f t="shared" ca="1" si="61"/>
        <v>1.2140314413728577</v>
      </c>
      <c r="W159" s="304">
        <f t="shared" ca="1" si="62"/>
        <v>50.779338619990227</v>
      </c>
      <c r="Y159" s="314" t="str">
        <f t="shared" ca="1" si="80"/>
        <v/>
      </c>
      <c r="Z159" s="315" t="str">
        <f t="shared" ca="1" si="81"/>
        <v/>
      </c>
      <c r="AA159" s="316" t="str">
        <f t="shared" ca="1" si="82"/>
        <v/>
      </c>
      <c r="AC159" s="310" t="e">
        <f t="shared" ca="1" si="83"/>
        <v>#N/A</v>
      </c>
      <c r="AD159" s="323" t="e">
        <f t="shared" ca="1" si="84"/>
        <v>#N/A</v>
      </c>
      <c r="AE159" s="324">
        <f t="shared" ca="1" si="63"/>
        <v>89.941920723814093</v>
      </c>
      <c r="AG159" s="306">
        <f t="shared" ca="1" si="85"/>
        <v>60.66368941316388</v>
      </c>
      <c r="AH159" s="304">
        <f t="shared" ca="1" si="86"/>
        <v>70.256980144902911</v>
      </c>
    </row>
    <row r="160" spans="1:34" x14ac:dyDescent="0.2">
      <c r="A160" s="347">
        <f t="shared" ca="1" si="64"/>
        <v>0.01</v>
      </c>
      <c r="B160" s="304">
        <f t="shared" ca="1" si="65"/>
        <v>1.5600000000000012</v>
      </c>
      <c r="D160" s="306">
        <f t="shared" ca="1" si="66"/>
        <v>14.655063789718202</v>
      </c>
      <c r="E160" s="307">
        <f t="shared" ca="1" si="67"/>
        <v>58.690912264675561</v>
      </c>
      <c r="F160" s="304">
        <f t="shared" ca="1" si="68"/>
        <v>60.492925843775765</v>
      </c>
      <c r="G160" s="306">
        <f t="shared" ca="1" si="69"/>
        <v>23.963858720500355</v>
      </c>
      <c r="H160" s="307">
        <f t="shared" ca="1" si="70"/>
        <v>111.91411688900197</v>
      </c>
      <c r="I160" s="304">
        <f t="shared" ca="1" si="71"/>
        <v>114.45102045775432</v>
      </c>
      <c r="J160" s="306">
        <f t="shared" ca="1" si="72"/>
        <v>18.337812372178806</v>
      </c>
      <c r="K160" s="307">
        <f t="shared" ca="1" si="73"/>
        <v>91.058127347090874</v>
      </c>
      <c r="L160" s="304">
        <f t="shared" ca="1" si="58"/>
        <v>92.886263346935507</v>
      </c>
      <c r="M160" s="306">
        <f t="shared" ca="1" si="74"/>
        <v>1.359854534557585</v>
      </c>
      <c r="N160" s="304">
        <f t="shared" ca="1" si="75"/>
        <v>77.913925581876569</v>
      </c>
      <c r="P160" s="310">
        <f t="shared" ca="1" si="76"/>
        <v>5</v>
      </c>
      <c r="Q160" s="304">
        <f t="shared" ca="1" si="77"/>
        <v>650.9699999999998</v>
      </c>
      <c r="R160" s="306">
        <f t="shared" ca="1" si="78"/>
        <v>0.32669151318761919</v>
      </c>
      <c r="S160" s="307">
        <f t="shared" ca="1" si="79"/>
        <v>8.5679071121324153</v>
      </c>
      <c r="T160" s="304">
        <f t="shared" ca="1" si="59"/>
        <v>84.051168770019004</v>
      </c>
      <c r="U160" s="311">
        <f t="shared" ca="1" si="60"/>
        <v>0</v>
      </c>
      <c r="V160" s="306">
        <f t="shared" ca="1" si="61"/>
        <v>1.2138959351674607</v>
      </c>
      <c r="W160" s="304">
        <f t="shared" ca="1" si="62"/>
        <v>51.314371058237633</v>
      </c>
      <c r="Y160" s="314" t="str">
        <f t="shared" ca="1" si="80"/>
        <v/>
      </c>
      <c r="Z160" s="315" t="str">
        <f t="shared" ca="1" si="81"/>
        <v/>
      </c>
      <c r="AA160" s="316" t="str">
        <f t="shared" ca="1" si="82"/>
        <v/>
      </c>
      <c r="AC160" s="310" t="e">
        <f t="shared" ca="1" si="83"/>
        <v>#N/A</v>
      </c>
      <c r="AD160" s="323" t="e">
        <f t="shared" ca="1" si="84"/>
        <v>#N/A</v>
      </c>
      <c r="AE160" s="324">
        <f t="shared" ca="1" si="63"/>
        <v>91.058127347090874</v>
      </c>
      <c r="AG160" s="306">
        <f t="shared" ca="1" si="85"/>
        <v>60.458102144108096</v>
      </c>
      <c r="AH160" s="304">
        <f t="shared" ca="1" si="86"/>
        <v>70.051023374205528</v>
      </c>
    </row>
    <row r="161" spans="1:34" x14ac:dyDescent="0.2">
      <c r="A161" s="347">
        <f t="shared" ca="1" si="64"/>
        <v>0.01</v>
      </c>
      <c r="B161" s="304">
        <f t="shared" ca="1" si="65"/>
        <v>1.5700000000000012</v>
      </c>
      <c r="D161" s="306">
        <f t="shared" ca="1" si="66"/>
        <v>14.624156371404597</v>
      </c>
      <c r="E161" s="307">
        <f t="shared" ca="1" si="67"/>
        <v>58.486577969403285</v>
      </c>
      <c r="F161" s="304">
        <f t="shared" ca="1" si="68"/>
        <v>60.287193931600292</v>
      </c>
      <c r="G161" s="306">
        <f t="shared" ca="1" si="69"/>
        <v>24.110100284214401</v>
      </c>
      <c r="H161" s="307">
        <f t="shared" ca="1" si="70"/>
        <v>112.498982668696</v>
      </c>
      <c r="I161" s="304">
        <f t="shared" ca="1" si="71"/>
        <v>115.0535442183614</v>
      </c>
      <c r="J161" s="306">
        <f t="shared" ca="1" si="72"/>
        <v>18.578182167202382</v>
      </c>
      <c r="K161" s="307">
        <f t="shared" ca="1" si="73"/>
        <v>92.180192844879357</v>
      </c>
      <c r="L161" s="304">
        <f t="shared" ca="1" si="58"/>
        <v>94.033700371499279</v>
      </c>
      <c r="M161" s="306">
        <f t="shared" ca="1" si="74"/>
        <v>1.3596760066605122</v>
      </c>
      <c r="N161" s="304">
        <f t="shared" ca="1" si="75"/>
        <v>77.90369668684896</v>
      </c>
      <c r="P161" s="310">
        <f t="shared" ca="1" si="76"/>
        <v>5</v>
      </c>
      <c r="Q161" s="304">
        <f t="shared" ca="1" si="77"/>
        <v>649.50999999999976</v>
      </c>
      <c r="R161" s="306">
        <f t="shared" ca="1" si="78"/>
        <v>0.32595880721153131</v>
      </c>
      <c r="S161" s="307">
        <f t="shared" ca="1" si="79"/>
        <v>8.5646475240602999</v>
      </c>
      <c r="T161" s="304">
        <f t="shared" ca="1" si="59"/>
        <v>84.019192211031552</v>
      </c>
      <c r="U161" s="311">
        <f t="shared" ca="1" si="60"/>
        <v>0</v>
      </c>
      <c r="V161" s="306">
        <f t="shared" ca="1" si="61"/>
        <v>1.2137597328760579</v>
      </c>
      <c r="W161" s="304">
        <f t="shared" ca="1" si="62"/>
        <v>51.850260581376872</v>
      </c>
      <c r="Y161" s="314" t="str">
        <f t="shared" ca="1" si="80"/>
        <v/>
      </c>
      <c r="Z161" s="315" t="str">
        <f t="shared" ca="1" si="81"/>
        <v/>
      </c>
      <c r="AA161" s="316" t="str">
        <f t="shared" ca="1" si="82"/>
        <v/>
      </c>
      <c r="AC161" s="310" t="e">
        <f t="shared" ca="1" si="83"/>
        <v>#N/A</v>
      </c>
      <c r="AD161" s="323" t="e">
        <f t="shared" ca="1" si="84"/>
        <v>#N/A</v>
      </c>
      <c r="AE161" s="324">
        <f t="shared" ca="1" si="63"/>
        <v>92.180192844879357</v>
      </c>
      <c r="AG161" s="306">
        <f t="shared" ca="1" si="85"/>
        <v>60.252192710171315</v>
      </c>
      <c r="AH161" s="304">
        <f t="shared" ca="1" si="86"/>
        <v>69.844745771647538</v>
      </c>
    </row>
    <row r="162" spans="1:34" x14ac:dyDescent="0.2">
      <c r="A162" s="347">
        <f t="shared" ca="1" si="64"/>
        <v>0.01</v>
      </c>
      <c r="B162" s="304">
        <f t="shared" ca="1" si="65"/>
        <v>1.5800000000000012</v>
      </c>
      <c r="D162" s="306">
        <f t="shared" ca="1" si="66"/>
        <v>14.593055998168522</v>
      </c>
      <c r="E162" s="307">
        <f t="shared" ca="1" si="67"/>
        <v>58.281958742127017</v>
      </c>
      <c r="F162" s="304">
        <f t="shared" ca="1" si="68"/>
        <v>60.081145113793212</v>
      </c>
      <c r="G162" s="306">
        <f t="shared" ca="1" si="69"/>
        <v>24.256030844196086</v>
      </c>
      <c r="H162" s="307">
        <f t="shared" ca="1" si="70"/>
        <v>113.08180225611727</v>
      </c>
      <c r="I162" s="304">
        <f t="shared" ca="1" si="71"/>
        <v>115.65400569719235</v>
      </c>
      <c r="J162" s="306">
        <f t="shared" ca="1" si="72"/>
        <v>18.820012822844433</v>
      </c>
      <c r="K162" s="307">
        <f t="shared" ca="1" si="73"/>
        <v>93.308096769503422</v>
      </c>
      <c r="L162" s="304">
        <f t="shared" ca="1" si="58"/>
        <v>95.187151472239378</v>
      </c>
      <c r="M162" s="306">
        <f t="shared" ca="1" si="74"/>
        <v>1.3594982575870482</v>
      </c>
      <c r="N162" s="304">
        <f t="shared" ca="1" si="75"/>
        <v>77.89351241512712</v>
      </c>
      <c r="P162" s="310">
        <f t="shared" ca="1" si="76"/>
        <v>5</v>
      </c>
      <c r="Q162" s="304">
        <f t="shared" ca="1" si="77"/>
        <v>648.04999999999984</v>
      </c>
      <c r="R162" s="306">
        <f t="shared" ca="1" si="78"/>
        <v>0.32522610123544349</v>
      </c>
      <c r="S162" s="307">
        <f t="shared" ca="1" si="79"/>
        <v>8.5613952630479453</v>
      </c>
      <c r="T162" s="304">
        <f t="shared" ca="1" si="59"/>
        <v>83.987287530500353</v>
      </c>
      <c r="U162" s="311">
        <f t="shared" ca="1" si="60"/>
        <v>0</v>
      </c>
      <c r="V162" s="306">
        <f t="shared" ca="1" si="61"/>
        <v>1.2136228372160365</v>
      </c>
      <c r="W162" s="304">
        <f t="shared" ca="1" si="62"/>
        <v>52.386973999533517</v>
      </c>
      <c r="Y162" s="314" t="str">
        <f t="shared" ca="1" si="80"/>
        <v/>
      </c>
      <c r="Z162" s="315" t="str">
        <f t="shared" ca="1" si="81"/>
        <v/>
      </c>
      <c r="AA162" s="316" t="str">
        <f t="shared" ca="1" si="82"/>
        <v/>
      </c>
      <c r="AC162" s="310" t="e">
        <f t="shared" ca="1" si="83"/>
        <v>#N/A</v>
      </c>
      <c r="AD162" s="323" t="e">
        <f t="shared" ca="1" si="84"/>
        <v>#N/A</v>
      </c>
      <c r="AE162" s="324">
        <f t="shared" ca="1" si="63"/>
        <v>93.308096769503422</v>
      </c>
      <c r="AG162" s="306">
        <f t="shared" ca="1" si="85"/>
        <v>60.045965180224968</v>
      </c>
      <c r="AH162" s="304">
        <f t="shared" ca="1" si="86"/>
        <v>69.638151387764523</v>
      </c>
    </row>
    <row r="163" spans="1:34" x14ac:dyDescent="0.2">
      <c r="A163" s="347">
        <f t="shared" ca="1" si="64"/>
        <v>0.01</v>
      </c>
      <c r="B163" s="304">
        <f t="shared" ca="1" si="65"/>
        <v>1.5900000000000012</v>
      </c>
      <c r="D163" s="306">
        <f t="shared" ca="1" si="66"/>
        <v>14.561764570249034</v>
      </c>
      <c r="E163" s="307">
        <f t="shared" ca="1" si="67"/>
        <v>58.077058365406288</v>
      </c>
      <c r="F163" s="304">
        <f t="shared" ca="1" si="68"/>
        <v>59.874783471659988</v>
      </c>
      <c r="G163" s="306">
        <f t="shared" ca="1" si="69"/>
        <v>24.401648489898577</v>
      </c>
      <c r="H163" s="307">
        <f t="shared" ca="1" si="70"/>
        <v>113.66257283977133</v>
      </c>
      <c r="I163" s="304">
        <f t="shared" ca="1" si="71"/>
        <v>116.25240175403212</v>
      </c>
      <c r="J163" s="306">
        <f t="shared" ca="1" si="72"/>
        <v>19.063301219514905</v>
      </c>
      <c r="K163" s="307">
        <f t="shared" ca="1" si="73"/>
        <v>94.44181864498286</v>
      </c>
      <c r="L163" s="304">
        <f t="shared" ca="1" si="58"/>
        <v>96.346596008150641</v>
      </c>
      <c r="M163" s="306">
        <f t="shared" ca="1" si="74"/>
        <v>1.359321276795761</v>
      </c>
      <c r="N163" s="304">
        <f t="shared" ca="1" si="75"/>
        <v>77.883372162731462</v>
      </c>
      <c r="P163" s="310">
        <f t="shared" ca="1" si="76"/>
        <v>5</v>
      </c>
      <c r="Q163" s="304">
        <f t="shared" ca="1" si="77"/>
        <v>646.5899999999998</v>
      </c>
      <c r="R163" s="306">
        <f t="shared" ca="1" si="78"/>
        <v>0.32449339525935555</v>
      </c>
      <c r="S163" s="307">
        <f t="shared" ca="1" si="79"/>
        <v>8.5581503290953513</v>
      </c>
      <c r="T163" s="304">
        <f t="shared" ca="1" si="59"/>
        <v>83.955454728425394</v>
      </c>
      <c r="U163" s="311">
        <f t="shared" ca="1" si="60"/>
        <v>0</v>
      </c>
      <c r="V163" s="306">
        <f t="shared" ca="1" si="61"/>
        <v>1.2134852509082628</v>
      </c>
      <c r="W163" s="304">
        <f t="shared" ca="1" si="62"/>
        <v>52.92447821592171</v>
      </c>
      <c r="Y163" s="314" t="str">
        <f t="shared" ca="1" si="80"/>
        <v/>
      </c>
      <c r="Z163" s="315" t="str">
        <f t="shared" ca="1" si="81"/>
        <v/>
      </c>
      <c r="AA163" s="316" t="str">
        <f t="shared" ca="1" si="82"/>
        <v/>
      </c>
      <c r="AC163" s="310" t="e">
        <f t="shared" ca="1" si="83"/>
        <v>#N/A</v>
      </c>
      <c r="AD163" s="323" t="e">
        <f t="shared" ca="1" si="84"/>
        <v>#N/A</v>
      </c>
      <c r="AE163" s="324">
        <f t="shared" ca="1" si="63"/>
        <v>94.44181864498286</v>
      </c>
      <c r="AG163" s="306">
        <f t="shared" ca="1" si="85"/>
        <v>59.839423619926947</v>
      </c>
      <c r="AH163" s="304">
        <f t="shared" ca="1" si="86"/>
        <v>69.431244270194668</v>
      </c>
    </row>
    <row r="164" spans="1:34" x14ac:dyDescent="0.2">
      <c r="A164" s="347">
        <f t="shared" ca="1" si="64"/>
        <v>0.01</v>
      </c>
      <c r="B164" s="304">
        <f t="shared" ca="1" si="65"/>
        <v>1.6000000000000012</v>
      </c>
      <c r="D164" s="306">
        <f t="shared" ca="1" si="66"/>
        <v>14.530283969477257</v>
      </c>
      <c r="E164" s="307">
        <f t="shared" ca="1" si="67"/>
        <v>57.871880621588048</v>
      </c>
      <c r="F164" s="304">
        <f t="shared" ca="1" si="68"/>
        <v>59.668113083228853</v>
      </c>
      <c r="G164" s="306">
        <f t="shared" ca="1" si="69"/>
        <v>24.546951329593348</v>
      </c>
      <c r="H164" s="307">
        <f t="shared" ca="1" si="70"/>
        <v>114.2412916459872</v>
      </c>
      <c r="I164" s="304">
        <f t="shared" ca="1" si="71"/>
        <v>116.84872928928637</v>
      </c>
      <c r="J164" s="306">
        <f t="shared" ca="1" si="72"/>
        <v>19.308044218612366</v>
      </c>
      <c r="K164" s="307">
        <f t="shared" ca="1" si="73"/>
        <v>95.581337967411656</v>
      </c>
      <c r="L164" s="304">
        <f t="shared" ca="1" si="58"/>
        <v>97.512013307020069</v>
      </c>
      <c r="M164" s="306">
        <f t="shared" ca="1" si="74"/>
        <v>1.3591450539345142</v>
      </c>
      <c r="N164" s="304">
        <f t="shared" ca="1" si="75"/>
        <v>77.873275336528309</v>
      </c>
      <c r="P164" s="310">
        <f t="shared" ca="1" si="76"/>
        <v>5</v>
      </c>
      <c r="Q164" s="304">
        <f t="shared" ca="1" si="77"/>
        <v>645.12999999999977</v>
      </c>
      <c r="R164" s="306">
        <f t="shared" ca="1" si="78"/>
        <v>0.32376068928326768</v>
      </c>
      <c r="S164" s="307">
        <f t="shared" ca="1" si="79"/>
        <v>8.5549127222025181</v>
      </c>
      <c r="T164" s="304">
        <f t="shared" ca="1" si="59"/>
        <v>83.923693804806703</v>
      </c>
      <c r="U164" s="311">
        <f t="shared" ca="1" si="60"/>
        <v>0</v>
      </c>
      <c r="V164" s="306">
        <f t="shared" ca="1" si="61"/>
        <v>1.2133469766770211</v>
      </c>
      <c r="W164" s="304">
        <f t="shared" ca="1" si="62"/>
        <v>53.462740228441433</v>
      </c>
      <c r="Y164" s="314" t="str">
        <f t="shared" ca="1" si="80"/>
        <v/>
      </c>
      <c r="Z164" s="315" t="str">
        <f t="shared" ca="1" si="81"/>
        <v/>
      </c>
      <c r="AA164" s="316" t="str">
        <f t="shared" ca="1" si="82"/>
        <v/>
      </c>
      <c r="AC164" s="310" t="e">
        <f t="shared" ca="1" si="83"/>
        <v>#N/A</v>
      </c>
      <c r="AD164" s="323" t="e">
        <f t="shared" ca="1" si="84"/>
        <v>#N/A</v>
      </c>
      <c r="AE164" s="324">
        <f t="shared" ca="1" si="63"/>
        <v>95.581337967411656</v>
      </c>
      <c r="AG164" s="306">
        <f t="shared" ca="1" si="85"/>
        <v>59.63257209150045</v>
      </c>
      <c r="AH164" s="304">
        <f t="shared" ca="1" si="86"/>
        <v>69.224028463450054</v>
      </c>
    </row>
    <row r="165" spans="1:34" x14ac:dyDescent="0.2">
      <c r="A165" s="347">
        <f t="shared" ca="1" si="64"/>
        <v>0.01</v>
      </c>
      <c r="B165" s="304">
        <f t="shared" ca="1" si="65"/>
        <v>1.6100000000000012</v>
      </c>
      <c r="D165" s="306">
        <f t="shared" ca="1" si="66"/>
        <v>14.498616059688016</v>
      </c>
      <c r="E165" s="307">
        <f t="shared" ca="1" si="67"/>
        <v>57.666429292510941</v>
      </c>
      <c r="F165" s="304">
        <f t="shared" ca="1" si="68"/>
        <v>59.461138023034906</v>
      </c>
      <c r="G165" s="306">
        <f t="shared" ca="1" si="69"/>
        <v>24.691937490190227</v>
      </c>
      <c r="H165" s="307">
        <f t="shared" ca="1" si="70"/>
        <v>114.81795593891232</v>
      </c>
      <c r="I165" s="304">
        <f t="shared" ca="1" si="71"/>
        <v>117.44298524394496</v>
      </c>
      <c r="J165" s="306">
        <f t="shared" ca="1" si="72"/>
        <v>19.554238662711285</v>
      </c>
      <c r="K165" s="307">
        <f t="shared" ca="1" si="73"/>
        <v>96.726634205336154</v>
      </c>
      <c r="L165" s="304">
        <f t="shared" ca="1" si="58"/>
        <v>98.683382665832738</v>
      </c>
      <c r="M165" s="306">
        <f t="shared" ca="1" si="74"/>
        <v>1.3589695788358198</v>
      </c>
      <c r="N165" s="304">
        <f t="shared" ca="1" si="75"/>
        <v>77.863221353963482</v>
      </c>
      <c r="P165" s="310">
        <f t="shared" ca="1" si="76"/>
        <v>5</v>
      </c>
      <c r="Q165" s="304">
        <f t="shared" ca="1" si="77"/>
        <v>643.66999999999985</v>
      </c>
      <c r="R165" s="306">
        <f t="shared" ca="1" si="78"/>
        <v>0.32302798330717986</v>
      </c>
      <c r="S165" s="307">
        <f t="shared" ca="1" si="79"/>
        <v>8.5516824423694455</v>
      </c>
      <c r="T165" s="304">
        <f t="shared" ca="1" si="59"/>
        <v>83.892004759644266</v>
      </c>
      <c r="U165" s="311">
        <f t="shared" ca="1" si="60"/>
        <v>0</v>
      </c>
      <c r="V165" s="306">
        <f t="shared" ca="1" si="61"/>
        <v>1.2132080172499473</v>
      </c>
      <c r="W165" s="304">
        <f t="shared" ca="1" si="62"/>
        <v>54.001727131260559</v>
      </c>
      <c r="Y165" s="314" t="str">
        <f t="shared" ca="1" si="80"/>
        <v/>
      </c>
      <c r="Z165" s="315" t="str">
        <f t="shared" ca="1" si="81"/>
        <v/>
      </c>
      <c r="AA165" s="316" t="str">
        <f t="shared" ca="1" si="82"/>
        <v/>
      </c>
      <c r="AC165" s="310" t="e">
        <f t="shared" ca="1" si="83"/>
        <v>#N/A</v>
      </c>
      <c r="AD165" s="323" t="e">
        <f t="shared" ca="1" si="84"/>
        <v>#N/A</v>
      </c>
      <c r="AE165" s="324">
        <f t="shared" ca="1" si="63"/>
        <v>96.726634205336154</v>
      </c>
      <c r="AG165" s="306">
        <f t="shared" ca="1" si="85"/>
        <v>59.425414653514139</v>
      </c>
      <c r="AH165" s="304">
        <f t="shared" ca="1" si="86"/>
        <v>69.016508008689286</v>
      </c>
    </row>
    <row r="166" spans="1:34" x14ac:dyDescent="0.2">
      <c r="A166" s="347">
        <f t="shared" ca="1" si="64"/>
        <v>0.01</v>
      </c>
      <c r="B166" s="304">
        <f t="shared" ca="1" si="65"/>
        <v>1.6200000000000012</v>
      </c>
      <c r="D166" s="306">
        <f t="shared" ca="1" si="66"/>
        <v>14.466762687117209</v>
      </c>
      <c r="E166" s="307">
        <f t="shared" ca="1" si="67"/>
        <v>57.460708159213297</v>
      </c>
      <c r="F166" s="304">
        <f t="shared" ca="1" si="68"/>
        <v>59.253862361905561</v>
      </c>
      <c r="G166" s="306">
        <f t="shared" ca="1" si="69"/>
        <v>24.836605117061399</v>
      </c>
      <c r="H166" s="307">
        <f t="shared" ca="1" si="70"/>
        <v>115.39256302050445</v>
      </c>
      <c r="I166" s="304">
        <f t="shared" ca="1" si="71"/>
        <v>118.03516659954326</v>
      </c>
      <c r="J166" s="306">
        <f t="shared" ca="1" si="72"/>
        <v>19.801881375747541</v>
      </c>
      <c r="K166" s="307">
        <f t="shared" ca="1" si="73"/>
        <v>97.877686800133233</v>
      </c>
      <c r="L166" s="304">
        <f t="shared" ca="1" si="58"/>
        <v>99.86068335117757</v>
      </c>
      <c r="M166" s="306">
        <f t="shared" ca="1" si="74"/>
        <v>1.3587948415123323</v>
      </c>
      <c r="N166" s="304">
        <f t="shared" ca="1" si="75"/>
        <v>77.853209642804231</v>
      </c>
      <c r="P166" s="310">
        <f t="shared" ca="1" si="76"/>
        <v>5</v>
      </c>
      <c r="Q166" s="304">
        <f t="shared" ca="1" si="77"/>
        <v>642.20999999999981</v>
      </c>
      <c r="R166" s="306">
        <f t="shared" ca="1" si="78"/>
        <v>0.32229527733109198</v>
      </c>
      <c r="S166" s="307">
        <f t="shared" ca="1" si="79"/>
        <v>8.5484594895961354</v>
      </c>
      <c r="T166" s="304">
        <f t="shared" ca="1" si="59"/>
        <v>83.860387592938096</v>
      </c>
      <c r="U166" s="311">
        <f t="shared" ca="1" si="60"/>
        <v>0</v>
      </c>
      <c r="V166" s="306">
        <f t="shared" ca="1" si="61"/>
        <v>1.2130683753579703</v>
      </c>
      <c r="W166" s="304">
        <f t="shared" ca="1" si="62"/>
        <v>54.541406116381509</v>
      </c>
      <c r="Y166" s="314" t="str">
        <f t="shared" ca="1" si="80"/>
        <v/>
      </c>
      <c r="Z166" s="315" t="str">
        <f t="shared" ca="1" si="81"/>
        <v/>
      </c>
      <c r="AA166" s="316" t="str">
        <f t="shared" ca="1" si="82"/>
        <v/>
      </c>
      <c r="AC166" s="310" t="e">
        <f t="shared" ca="1" si="83"/>
        <v>#N/A</v>
      </c>
      <c r="AD166" s="323" t="e">
        <f t="shared" ca="1" si="84"/>
        <v>#N/A</v>
      </c>
      <c r="AE166" s="324">
        <f t="shared" ca="1" si="63"/>
        <v>97.877686800133233</v>
      </c>
      <c r="AG166" s="306">
        <f t="shared" ca="1" si="85"/>
        <v>59.217955360663261</v>
      </c>
      <c r="AH166" s="304">
        <f t="shared" ca="1" si="86"/>
        <v>68.808686943491466</v>
      </c>
    </row>
    <row r="167" spans="1:34" x14ac:dyDescent="0.2">
      <c r="A167" s="347">
        <f t="shared" ca="1" si="64"/>
        <v>0.01</v>
      </c>
      <c r="B167" s="304">
        <f t="shared" ca="1" si="65"/>
        <v>1.6300000000000012</v>
      </c>
      <c r="D167" s="306">
        <f t="shared" ca="1" si="66"/>
        <v>14.434725680785524</v>
      </c>
      <c r="E167" s="307">
        <f t="shared" ca="1" si="67"/>
        <v>57.254721001644455</v>
      </c>
      <c r="F167" s="304">
        <f t="shared" ca="1" si="68"/>
        <v>59.046290166746935</v>
      </c>
      <c r="G167" s="306">
        <f t="shared" ca="1" si="69"/>
        <v>24.980952373869254</v>
      </c>
      <c r="H167" s="307">
        <f t="shared" ca="1" si="70"/>
        <v>115.96511023052089</v>
      </c>
      <c r="I167" s="304">
        <f t="shared" ca="1" si="71"/>
        <v>118.62527037812131</v>
      </c>
      <c r="J167" s="306">
        <f t="shared" ca="1" si="72"/>
        <v>20.050969163202193</v>
      </c>
      <c r="K167" s="307">
        <f t="shared" ca="1" si="73"/>
        <v>99.034475166388361</v>
      </c>
      <c r="L167" s="304">
        <f t="shared" ca="1" si="58"/>
        <v>101.04389459965248</v>
      </c>
      <c r="M167" s="306">
        <f t="shared" ca="1" si="74"/>
        <v>1.3586208321524789</v>
      </c>
      <c r="N167" s="304">
        <f t="shared" ca="1" si="75"/>
        <v>77.843239640888854</v>
      </c>
      <c r="P167" s="310">
        <f t="shared" ca="1" si="76"/>
        <v>5</v>
      </c>
      <c r="Q167" s="304">
        <f t="shared" ca="1" si="77"/>
        <v>640.74999999999977</v>
      </c>
      <c r="R167" s="306">
        <f t="shared" ca="1" si="78"/>
        <v>0.32156257135500405</v>
      </c>
      <c r="S167" s="307">
        <f t="shared" ca="1" si="79"/>
        <v>8.5452438638825861</v>
      </c>
      <c r="T167" s="304">
        <f t="shared" ca="1" si="59"/>
        <v>83.82884230468818</v>
      </c>
      <c r="U167" s="311">
        <f t="shared" ca="1" si="60"/>
        <v>0</v>
      </c>
      <c r="V167" s="306">
        <f t="shared" ca="1" si="61"/>
        <v>1.212928053735246</v>
      </c>
      <c r="W167" s="304">
        <f t="shared" ca="1" si="62"/>
        <v>55.081744475192536</v>
      </c>
      <c r="Y167" s="314" t="str">
        <f t="shared" ca="1" si="80"/>
        <v/>
      </c>
      <c r="Z167" s="315" t="str">
        <f t="shared" ca="1" si="81"/>
        <v/>
      </c>
      <c r="AA167" s="316" t="str">
        <f t="shared" ca="1" si="82"/>
        <v/>
      </c>
      <c r="AC167" s="310" t="e">
        <f t="shared" ca="1" si="83"/>
        <v>#N/A</v>
      </c>
      <c r="AD167" s="323" t="e">
        <f t="shared" ca="1" si="84"/>
        <v>#N/A</v>
      </c>
      <c r="AE167" s="324">
        <f t="shared" ca="1" si="63"/>
        <v>99.034475166388361</v>
      </c>
      <c r="AG167" s="306">
        <f t="shared" ca="1" si="85"/>
        <v>59.010198263551949</v>
      </c>
      <c r="AH167" s="304">
        <f t="shared" ca="1" si="86"/>
        <v>68.600569301631452</v>
      </c>
    </row>
    <row r="168" spans="1:34" x14ac:dyDescent="0.2">
      <c r="A168" s="347">
        <f t="shared" ca="1" si="64"/>
        <v>0.01</v>
      </c>
      <c r="B168" s="304">
        <f t="shared" ca="1" si="65"/>
        <v>1.6400000000000012</v>
      </c>
      <c r="D168" s="306">
        <f t="shared" ca="1" si="66"/>
        <v>14.402506852869234</v>
      </c>
      <c r="E168" s="307">
        <f t="shared" ca="1" si="67"/>
        <v>57.048471598379649</v>
      </c>
      <c r="F168" s="304">
        <f t="shared" ca="1" si="68"/>
        <v>58.838425500331624</v>
      </c>
      <c r="G168" s="306">
        <f t="shared" ca="1" si="69"/>
        <v>25.124977442397945</v>
      </c>
      <c r="H168" s="307">
        <f t="shared" ca="1" si="70"/>
        <v>116.53559494650469</v>
      </c>
      <c r="I168" s="304">
        <f t="shared" ca="1" si="71"/>
        <v>119.21329364218076</v>
      </c>
      <c r="J168" s="306">
        <f t="shared" ca="1" si="72"/>
        <v>20.30149881228353</v>
      </c>
      <c r="K168" s="307">
        <f t="shared" ca="1" si="73"/>
        <v>100.19697869227349</v>
      </c>
      <c r="L168" s="304">
        <f t="shared" ca="1" si="58"/>
        <v>102.23299561826924</v>
      </c>
      <c r="M168" s="306">
        <f t="shared" ca="1" si="74"/>
        <v>1.3584475411162225</v>
      </c>
      <c r="N168" s="304">
        <f t="shared" ca="1" si="75"/>
        <v>77.833310795883918</v>
      </c>
      <c r="P168" s="310">
        <f t="shared" ca="1" si="76"/>
        <v>5</v>
      </c>
      <c r="Q168" s="304">
        <f t="shared" ca="1" si="77"/>
        <v>639.28999999999985</v>
      </c>
      <c r="R168" s="306">
        <f t="shared" ca="1" si="78"/>
        <v>0.32082986537891622</v>
      </c>
      <c r="S168" s="307">
        <f t="shared" ca="1" si="79"/>
        <v>8.5420355652287974</v>
      </c>
      <c r="T168" s="304">
        <f t="shared" ca="1" si="59"/>
        <v>83.797368894894504</v>
      </c>
      <c r="U168" s="311">
        <f t="shared" ca="1" si="60"/>
        <v>0</v>
      </c>
      <c r="V168" s="306">
        <f t="shared" ca="1" si="61"/>
        <v>1.2127870551190965</v>
      </c>
      <c r="W168" s="304">
        <f t="shared" ca="1" si="62"/>
        <v>55.622709600003361</v>
      </c>
      <c r="Y168" s="314" t="str">
        <f t="shared" ca="1" si="80"/>
        <v/>
      </c>
      <c r="Z168" s="315" t="str">
        <f t="shared" ca="1" si="81"/>
        <v/>
      </c>
      <c r="AA168" s="316" t="str">
        <f t="shared" ca="1" si="82"/>
        <v/>
      </c>
      <c r="AC168" s="310" t="e">
        <f t="shared" ca="1" si="83"/>
        <v>#N/A</v>
      </c>
      <c r="AD168" s="323" t="e">
        <f t="shared" ca="1" si="84"/>
        <v>#N/A</v>
      </c>
      <c r="AE168" s="324">
        <f t="shared" ca="1" si="63"/>
        <v>100.19697869227349</v>
      </c>
      <c r="AG168" s="306">
        <f t="shared" ca="1" si="85"/>
        <v>58.802147408476664</v>
      </c>
      <c r="AH168" s="304">
        <f t="shared" ca="1" si="86"/>
        <v>68.392159112856532</v>
      </c>
    </row>
    <row r="169" spans="1:34" x14ac:dyDescent="0.2">
      <c r="A169" s="347">
        <f t="shared" ca="1" si="64"/>
        <v>0.01</v>
      </c>
      <c r="B169" s="304">
        <f t="shared" ca="1" si="65"/>
        <v>1.6500000000000012</v>
      </c>
      <c r="D169" s="306">
        <f t="shared" ca="1" si="66"/>
        <v>14.370107999058185</v>
      </c>
      <c r="E169" s="307">
        <f t="shared" ca="1" si="67"/>
        <v>56.841963726338136</v>
      </c>
      <c r="F169" s="304">
        <f t="shared" ca="1" si="68"/>
        <v>58.630272421087525</v>
      </c>
      <c r="G169" s="306">
        <f t="shared" ca="1" si="69"/>
        <v>25.268678522388527</v>
      </c>
      <c r="H169" s="307">
        <f t="shared" ca="1" si="70"/>
        <v>117.10401458376806</v>
      </c>
      <c r="I169" s="304">
        <f t="shared" ca="1" si="71"/>
        <v>119.79923349463961</v>
      </c>
      <c r="J169" s="306">
        <f t="shared" ca="1" si="72"/>
        <v>20.553467092107461</v>
      </c>
      <c r="K169" s="307">
        <f t="shared" ca="1" si="73"/>
        <v>101.36517673992485</v>
      </c>
      <c r="L169" s="304">
        <f t="shared" ca="1" si="58"/>
        <v>103.42796558485787</v>
      </c>
      <c r="M169" s="306">
        <f t="shared" ca="1" si="74"/>
        <v>1.3582749589309502</v>
      </c>
      <c r="N169" s="304">
        <f t="shared" ca="1" si="75"/>
        <v>77.823422565048674</v>
      </c>
      <c r="P169" s="310">
        <f t="shared" ca="1" si="76"/>
        <v>5</v>
      </c>
      <c r="Q169" s="304">
        <f t="shared" ca="1" si="77"/>
        <v>637.82999999999981</v>
      </c>
      <c r="R169" s="306">
        <f t="shared" ca="1" si="78"/>
        <v>0.32009715940282835</v>
      </c>
      <c r="S169" s="307">
        <f t="shared" ca="1" si="79"/>
        <v>8.5388345936347694</v>
      </c>
      <c r="T169" s="304">
        <f t="shared" ca="1" si="59"/>
        <v>83.765967363557095</v>
      </c>
      <c r="U169" s="311">
        <f t="shared" ca="1" si="60"/>
        <v>0</v>
      </c>
      <c r="V169" s="306">
        <f t="shared" ca="1" si="61"/>
        <v>1.2126453822499488</v>
      </c>
      <c r="W169" s="304">
        <f t="shared" ca="1" si="62"/>
        <v>56.164268985565322</v>
      </c>
      <c r="Y169" s="314" t="str">
        <f t="shared" ca="1" si="80"/>
        <v/>
      </c>
      <c r="Z169" s="315" t="str">
        <f t="shared" ca="1" si="81"/>
        <v/>
      </c>
      <c r="AA169" s="316" t="str">
        <f t="shared" ca="1" si="82"/>
        <v/>
      </c>
      <c r="AC169" s="310" t="e">
        <f t="shared" ca="1" si="83"/>
        <v>#N/A</v>
      </c>
      <c r="AD169" s="323" t="e">
        <f t="shared" ca="1" si="84"/>
        <v>#N/A</v>
      </c>
      <c r="AE169" s="324">
        <f t="shared" ca="1" si="63"/>
        <v>101.36517673992485</v>
      </c>
      <c r="AG169" s="306">
        <f t="shared" ca="1" si="85"/>
        <v>58.593806837210664</v>
      </c>
      <c r="AH169" s="304">
        <f t="shared" ca="1" si="86"/>
        <v>68.183460402664309</v>
      </c>
    </row>
    <row r="170" spans="1:34" x14ac:dyDescent="0.2">
      <c r="A170" s="347">
        <f t="shared" ca="1" si="64"/>
        <v>0.01</v>
      </c>
      <c r="B170" s="304">
        <f t="shared" ca="1" si="65"/>
        <v>1.6600000000000013</v>
      </c>
      <c r="D170" s="306">
        <f t="shared" ca="1" si="66"/>
        <v>14.337530898901869</v>
      </c>
      <c r="E170" s="307">
        <f t="shared" ca="1" si="67"/>
        <v>56.635201160504664</v>
      </c>
      <c r="F170" s="304">
        <f t="shared" ca="1" si="68"/>
        <v>58.421834982887987</v>
      </c>
      <c r="G170" s="306">
        <f t="shared" ca="1" si="69"/>
        <v>25.412053831377545</v>
      </c>
      <c r="H170" s="307">
        <f t="shared" ca="1" si="70"/>
        <v>117.67036659537311</v>
      </c>
      <c r="I170" s="304">
        <f t="shared" ca="1" si="71"/>
        <v>120.383087078785</v>
      </c>
      <c r="J170" s="306">
        <f t="shared" ca="1" si="72"/>
        <v>20.806870753876289</v>
      </c>
      <c r="K170" s="307">
        <f t="shared" ca="1" si="73"/>
        <v>102.53904864582056</v>
      </c>
      <c r="L170" s="304">
        <f t="shared" ca="1" si="58"/>
        <v>104.6287836484706</v>
      </c>
      <c r="M170" s="306">
        <f t="shared" ca="1" si="74"/>
        <v>1.3581030762874868</v>
      </c>
      <c r="N170" s="304">
        <f t="shared" ca="1" si="75"/>
        <v>77.81357441500667</v>
      </c>
      <c r="P170" s="310">
        <f t="shared" ca="1" si="76"/>
        <v>5</v>
      </c>
      <c r="Q170" s="304">
        <f t="shared" ca="1" si="77"/>
        <v>636.36999999999978</v>
      </c>
      <c r="R170" s="306">
        <f t="shared" ca="1" si="78"/>
        <v>0.31936445342674041</v>
      </c>
      <c r="S170" s="307">
        <f t="shared" ca="1" si="79"/>
        <v>8.5356409491005021</v>
      </c>
      <c r="T170" s="304">
        <f t="shared" ca="1" si="59"/>
        <v>83.734637710675926</v>
      </c>
      <c r="U170" s="311">
        <f t="shared" ca="1" si="60"/>
        <v>0</v>
      </c>
      <c r="V170" s="306">
        <f t="shared" ca="1" si="61"/>
        <v>1.2125030378712693</v>
      </c>
      <c r="W170" s="304">
        <f t="shared" ca="1" si="62"/>
        <v>56.706390230575622</v>
      </c>
      <c r="Y170" s="314" t="str">
        <f t="shared" ca="1" si="80"/>
        <v/>
      </c>
      <c r="Z170" s="315" t="str">
        <f t="shared" ca="1" si="81"/>
        <v/>
      </c>
      <c r="AA170" s="316" t="str">
        <f t="shared" ca="1" si="82"/>
        <v/>
      </c>
      <c r="AC170" s="310" t="e">
        <f t="shared" ca="1" si="83"/>
        <v>#N/A</v>
      </c>
      <c r="AD170" s="323" t="e">
        <f t="shared" ca="1" si="84"/>
        <v>#N/A</v>
      </c>
      <c r="AE170" s="324">
        <f t="shared" ca="1" si="63"/>
        <v>102.53904864582056</v>
      </c>
      <c r="AG170" s="306">
        <f t="shared" ca="1" si="85"/>
        <v>58.385180586789872</v>
      </c>
      <c r="AH170" s="304">
        <f t="shared" ca="1" si="86"/>
        <v>67.974477192082148</v>
      </c>
    </row>
    <row r="171" spans="1:34" x14ac:dyDescent="0.2">
      <c r="A171" s="347">
        <f t="shared" ca="1" si="64"/>
        <v>0.01</v>
      </c>
      <c r="B171" s="304">
        <f t="shared" ca="1" si="65"/>
        <v>1.6700000000000013</v>
      </c>
      <c r="D171" s="306">
        <f t="shared" ca="1" si="66"/>
        <v>14.30477731614357</v>
      </c>
      <c r="E171" s="307">
        <f t="shared" ca="1" si="67"/>
        <v>56.428187673654293</v>
      </c>
      <c r="F171" s="304">
        <f t="shared" ca="1" si="68"/>
        <v>58.213117234843267</v>
      </c>
      <c r="G171" s="306">
        <f t="shared" ca="1" si="69"/>
        <v>25.555101604538979</v>
      </c>
      <c r="H171" s="307">
        <f t="shared" ca="1" si="70"/>
        <v>118.23464847210965</v>
      </c>
      <c r="I171" s="304">
        <f t="shared" ca="1" si="71"/>
        <v>120.96485157822354</v>
      </c>
      <c r="J171" s="306">
        <f t="shared" ca="1" si="72"/>
        <v>21.061706531055872</v>
      </c>
      <c r="K171" s="307">
        <f t="shared" ca="1" si="73"/>
        <v>103.71857372115797</v>
      </c>
      <c r="L171" s="304">
        <f t="shared" ca="1" si="58"/>
        <v>105.83542892978514</v>
      </c>
      <c r="M171" s="306">
        <f t="shared" ca="1" si="74"/>
        <v>1.3579318840362236</v>
      </c>
      <c r="N171" s="304">
        <f t="shared" ca="1" si="75"/>
        <v>77.803765821523939</v>
      </c>
      <c r="P171" s="310">
        <f t="shared" ca="1" si="76"/>
        <v>5</v>
      </c>
      <c r="Q171" s="304">
        <f t="shared" ca="1" si="77"/>
        <v>634.90999999999985</v>
      </c>
      <c r="R171" s="306">
        <f t="shared" ca="1" si="78"/>
        <v>0.31863174745065259</v>
      </c>
      <c r="S171" s="307">
        <f t="shared" ca="1" si="79"/>
        <v>8.5324546316259955</v>
      </c>
      <c r="T171" s="304">
        <f t="shared" ca="1" si="59"/>
        <v>83.703379936251025</v>
      </c>
      <c r="U171" s="311">
        <f t="shared" ca="1" si="60"/>
        <v>0</v>
      </c>
      <c r="V171" s="306">
        <f t="shared" ca="1" si="61"/>
        <v>1.2123600247295043</v>
      </c>
      <c r="W171" s="304">
        <f t="shared" ca="1" si="62"/>
        <v>57.249041039165938</v>
      </c>
      <c r="Y171" s="314" t="str">
        <f t="shared" ca="1" si="80"/>
        <v/>
      </c>
      <c r="Z171" s="315" t="str">
        <f t="shared" ca="1" si="81"/>
        <v/>
      </c>
      <c r="AA171" s="316" t="str">
        <f t="shared" ca="1" si="82"/>
        <v/>
      </c>
      <c r="AC171" s="310" t="e">
        <f t="shared" ca="1" si="83"/>
        <v>#N/A</v>
      </c>
      <c r="AD171" s="323" t="e">
        <f t="shared" ca="1" si="84"/>
        <v>#N/A</v>
      </c>
      <c r="AE171" s="324">
        <f t="shared" ca="1" si="63"/>
        <v>103.71857372115797</v>
      </c>
      <c r="AG171" s="306">
        <f t="shared" ca="1" si="85"/>
        <v>58.176272689299836</v>
      </c>
      <c r="AH171" s="304">
        <f t="shared" ca="1" si="86"/>
        <v>67.765213497447959</v>
      </c>
    </row>
    <row r="172" spans="1:34" x14ac:dyDescent="0.2">
      <c r="A172" s="347">
        <f t="shared" ca="1" si="64"/>
        <v>0.01</v>
      </c>
      <c r="B172" s="304">
        <f t="shared" ca="1" si="65"/>
        <v>1.6800000000000013</v>
      </c>
      <c r="D172" s="306">
        <f t="shared" ca="1" si="66"/>
        <v>14.271848999043444</v>
      </c>
      <c r="E172" s="307">
        <f t="shared" ca="1" si="67"/>
        <v>56.220927036080298</v>
      </c>
      <c r="F172" s="304">
        <f t="shared" ca="1" si="68"/>
        <v>58.004123221093188</v>
      </c>
      <c r="G172" s="306">
        <f t="shared" ca="1" si="69"/>
        <v>25.697820094529416</v>
      </c>
      <c r="H172" s="307">
        <f t="shared" ca="1" si="70"/>
        <v>118.79685774247045</v>
      </c>
      <c r="I172" s="304">
        <f t="shared" ca="1" si="71"/>
        <v>121.54452421682994</v>
      </c>
      <c r="J172" s="306">
        <f t="shared" ca="1" si="72"/>
        <v>21.317971139551215</v>
      </c>
      <c r="K172" s="307">
        <f t="shared" ca="1" si="73"/>
        <v>104.90373125223087</v>
      </c>
      <c r="L172" s="304">
        <f t="shared" ca="1" si="58"/>
        <v>107.04788052150784</v>
      </c>
      <c r="M172" s="306">
        <f t="shared" ca="1" si="74"/>
        <v>1.3577613731833624</v>
      </c>
      <c r="N172" s="304">
        <f t="shared" ca="1" si="75"/>
        <v>77.793996269293814</v>
      </c>
      <c r="P172" s="310">
        <f t="shared" ca="1" si="76"/>
        <v>5</v>
      </c>
      <c r="Q172" s="304">
        <f t="shared" ca="1" si="77"/>
        <v>633.44999999999982</v>
      </c>
      <c r="R172" s="306">
        <f t="shared" ca="1" si="78"/>
        <v>0.31789904147456471</v>
      </c>
      <c r="S172" s="307">
        <f t="shared" ca="1" si="79"/>
        <v>8.5292756412112496</v>
      </c>
      <c r="T172" s="304">
        <f t="shared" ca="1" si="59"/>
        <v>83.672194040282363</v>
      </c>
      <c r="U172" s="311">
        <f t="shared" ca="1" si="60"/>
        <v>0</v>
      </c>
      <c r="V172" s="306">
        <f t="shared" ca="1" si="61"/>
        <v>1.212216345574018</v>
      </c>
      <c r="W172" s="304">
        <f t="shared" ca="1" si="62"/>
        <v>57.792189222375306</v>
      </c>
      <c r="Y172" s="314" t="str">
        <f t="shared" ca="1" si="80"/>
        <v/>
      </c>
      <c r="Z172" s="315" t="str">
        <f t="shared" ca="1" si="81"/>
        <v/>
      </c>
      <c r="AA172" s="316" t="str">
        <f t="shared" ca="1" si="82"/>
        <v/>
      </c>
      <c r="AC172" s="310" t="e">
        <f t="shared" ca="1" si="83"/>
        <v>#N/A</v>
      </c>
      <c r="AD172" s="323" t="e">
        <f t="shared" ca="1" si="84"/>
        <v>#N/A</v>
      </c>
      <c r="AE172" s="324">
        <f t="shared" ca="1" si="63"/>
        <v>104.90373125223087</v>
      </c>
      <c r="AG172" s="306">
        <f t="shared" ca="1" si="85"/>
        <v>57.967087171663927</v>
      </c>
      <c r="AH172" s="304">
        <f t="shared" ca="1" si="86"/>
        <v>67.55567333019232</v>
      </c>
    </row>
    <row r="173" spans="1:34" x14ac:dyDescent="0.2">
      <c r="A173" s="347">
        <f t="shared" ca="1" si="64"/>
        <v>0.01</v>
      </c>
      <c r="B173" s="304">
        <f t="shared" ca="1" si="65"/>
        <v>1.6900000000000013</v>
      </c>
      <c r="D173" s="306">
        <f t="shared" ca="1" si="66"/>
        <v>14.238747680690659</v>
      </c>
      <c r="E173" s="307">
        <f t="shared" ca="1" si="67"/>
        <v>56.013423015325415</v>
      </c>
      <c r="F173" s="304">
        <f t="shared" ca="1" si="68"/>
        <v>57.794856980601317</v>
      </c>
      <c r="G173" s="306">
        <f t="shared" ca="1" si="69"/>
        <v>25.840207571336322</v>
      </c>
      <c r="H173" s="307">
        <f t="shared" ca="1" si="70"/>
        <v>119.3569919726237</v>
      </c>
      <c r="I173" s="304">
        <f t="shared" ca="1" si="71"/>
        <v>122.12210225869315</v>
      </c>
      <c r="J173" s="306">
        <f t="shared" ca="1" si="72"/>
        <v>21.575661277880545</v>
      </c>
      <c r="K173" s="307">
        <f t="shared" ca="1" si="73"/>
        <v>106.09450050080633</v>
      </c>
      <c r="L173" s="304">
        <f t="shared" ca="1" si="58"/>
        <v>108.2661174887759</v>
      </c>
      <c r="M173" s="306">
        <f t="shared" ca="1" si="74"/>
        <v>1.3575915348872705</v>
      </c>
      <c r="N173" s="304">
        <f t="shared" ca="1" si="75"/>
        <v>77.784265251728058</v>
      </c>
      <c r="P173" s="310">
        <f t="shared" ca="1" si="76"/>
        <v>5</v>
      </c>
      <c r="Q173" s="304">
        <f t="shared" ca="1" si="77"/>
        <v>631.98999999999978</v>
      </c>
      <c r="R173" s="306">
        <f t="shared" ca="1" si="78"/>
        <v>0.31716633549847684</v>
      </c>
      <c r="S173" s="307">
        <f t="shared" ca="1" si="79"/>
        <v>8.5261039778562644</v>
      </c>
      <c r="T173" s="304">
        <f t="shared" ca="1" si="59"/>
        <v>83.641080022769955</v>
      </c>
      <c r="U173" s="311">
        <f t="shared" ca="1" si="60"/>
        <v>0</v>
      </c>
      <c r="V173" s="306">
        <f t="shared" ca="1" si="61"/>
        <v>1.2120720031570278</v>
      </c>
      <c r="W173" s="304">
        <f t="shared" ca="1" si="62"/>
        <v>58.335802699606781</v>
      </c>
      <c r="Y173" s="314" t="str">
        <f t="shared" ca="1" si="80"/>
        <v/>
      </c>
      <c r="Z173" s="315" t="str">
        <f t="shared" ca="1" si="81"/>
        <v/>
      </c>
      <c r="AA173" s="316" t="str">
        <f t="shared" ca="1" si="82"/>
        <v/>
      </c>
      <c r="AC173" s="310" t="e">
        <f t="shared" ca="1" si="83"/>
        <v>#N/A</v>
      </c>
      <c r="AD173" s="323" t="e">
        <f t="shared" ca="1" si="84"/>
        <v>#N/A</v>
      </c>
      <c r="AE173" s="324">
        <f t="shared" ca="1" si="63"/>
        <v>106.09450050080633</v>
      </c>
      <c r="AG173" s="306">
        <f t="shared" ca="1" si="85"/>
        <v>57.757628055432889</v>
      </c>
      <c r="AH173" s="304">
        <f t="shared" ca="1" si="86"/>
        <v>67.345860696622211</v>
      </c>
    </row>
    <row r="174" spans="1:34" x14ac:dyDescent="0.2">
      <c r="A174" s="347">
        <f t="shared" ca="1" si="64"/>
        <v>0.01</v>
      </c>
      <c r="B174" s="304">
        <f t="shared" ca="1" si="65"/>
        <v>1.7000000000000013</v>
      </c>
      <c r="D174" s="306">
        <f t="shared" ca="1" si="66"/>
        <v>14.205475079305049</v>
      </c>
      <c r="E174" s="307">
        <f t="shared" ca="1" si="67"/>
        <v>55.805679375915886</v>
      </c>
      <c r="F174" s="304">
        <f t="shared" ca="1" si="68"/>
        <v>57.58532254695011</v>
      </c>
      <c r="G174" s="306">
        <f t="shared" ca="1" si="69"/>
        <v>25.982262322129372</v>
      </c>
      <c r="H174" s="307">
        <f t="shared" ca="1" si="70"/>
        <v>119.91504876638287</v>
      </c>
      <c r="I174" s="304">
        <f t="shared" ca="1" si="71"/>
        <v>122.69758300806062</v>
      </c>
      <c r="J174" s="306">
        <f t="shared" ca="1" si="72"/>
        <v>21.834773627347875</v>
      </c>
      <c r="K174" s="307">
        <f t="shared" ca="1" si="73"/>
        <v>107.29086070450137</v>
      </c>
      <c r="L174" s="304">
        <f t="shared" ca="1" si="58"/>
        <v>109.49011886955937</v>
      </c>
      <c r="M174" s="306">
        <f t="shared" ca="1" si="74"/>
        <v>1.3574223604549394</v>
      </c>
      <c r="N174" s="304">
        <f t="shared" ca="1" si="75"/>
        <v>77.774572270753964</v>
      </c>
      <c r="P174" s="310">
        <f t="shared" ca="1" si="76"/>
        <v>5</v>
      </c>
      <c r="Q174" s="304">
        <f t="shared" ca="1" si="77"/>
        <v>630.52999999999975</v>
      </c>
      <c r="R174" s="306">
        <f t="shared" ca="1" si="78"/>
        <v>0.3164336295223889</v>
      </c>
      <c r="S174" s="307">
        <f t="shared" ca="1" si="79"/>
        <v>8.5229396415610399</v>
      </c>
      <c r="T174" s="304">
        <f t="shared" ca="1" si="59"/>
        <v>83.610037883713801</v>
      </c>
      <c r="U174" s="311">
        <f t="shared" ca="1" si="60"/>
        <v>0</v>
      </c>
      <c r="V174" s="306">
        <f t="shared" ca="1" si="61"/>
        <v>1.2119270002335452</v>
      </c>
      <c r="W174" s="304">
        <f t="shared" ca="1" si="62"/>
        <v>58.879849500068325</v>
      </c>
      <c r="Y174" s="314" t="str">
        <f t="shared" ca="1" si="80"/>
        <v/>
      </c>
      <c r="Z174" s="315" t="str">
        <f t="shared" ca="1" si="81"/>
        <v/>
      </c>
      <c r="AA174" s="316" t="str">
        <f t="shared" ca="1" si="82"/>
        <v/>
      </c>
      <c r="AC174" s="310" t="e">
        <f t="shared" ca="1" si="83"/>
        <v>#N/A</v>
      </c>
      <c r="AD174" s="323" t="e">
        <f t="shared" ca="1" si="84"/>
        <v>#N/A</v>
      </c>
      <c r="AE174" s="324">
        <f t="shared" ca="1" si="63"/>
        <v>107.29086070450137</v>
      </c>
      <c r="AG174" s="306">
        <f t="shared" ca="1" si="85"/>
        <v>57.547899356575485</v>
      </c>
      <c r="AH174" s="304">
        <f t="shared" ca="1" si="86"/>
        <v>67.135779597705948</v>
      </c>
    </row>
    <row r="175" spans="1:34" x14ac:dyDescent="0.2">
      <c r="A175" s="347">
        <f t="shared" ca="1" si="64"/>
        <v>0.01</v>
      </c>
      <c r="B175" s="304">
        <f t="shared" ca="1" si="65"/>
        <v>1.7100000000000013</v>
      </c>
      <c r="D175" s="306">
        <f t="shared" ca="1" si="66"/>
        <v>14.172032898528782</v>
      </c>
      <c r="E175" s="307">
        <f t="shared" ca="1" si="67"/>
        <v>55.597699879099054</v>
      </c>
      <c r="F175" s="304">
        <f t="shared" ca="1" si="68"/>
        <v>57.375523948137968</v>
      </c>
      <c r="G175" s="306">
        <f t="shared" ca="1" si="69"/>
        <v>26.123982651114659</v>
      </c>
      <c r="H175" s="307">
        <f t="shared" ca="1" si="70"/>
        <v>120.47102576517386</v>
      </c>
      <c r="I175" s="304">
        <f t="shared" ca="1" si="71"/>
        <v>123.27096380928043</v>
      </c>
      <c r="J175" s="306">
        <f t="shared" ca="1" si="72"/>
        <v>22.095304852214095</v>
      </c>
      <c r="K175" s="307">
        <f t="shared" ca="1" si="73"/>
        <v>108.49279107715915</v>
      </c>
      <c r="L175" s="304">
        <f t="shared" ca="1" si="58"/>
        <v>110.7198636750623</v>
      </c>
      <c r="M175" s="306">
        <f t="shared" ca="1" si="74"/>
        <v>1.3572538413385471</v>
      </c>
      <c r="N175" s="304">
        <f t="shared" ca="1" si="75"/>
        <v>77.764916836617417</v>
      </c>
      <c r="P175" s="310">
        <f t="shared" ca="1" si="76"/>
        <v>5</v>
      </c>
      <c r="Q175" s="304">
        <f t="shared" ca="1" si="77"/>
        <v>629.06999999999982</v>
      </c>
      <c r="R175" s="306">
        <f t="shared" ca="1" si="78"/>
        <v>0.31570092354630108</v>
      </c>
      <c r="S175" s="307">
        <f t="shared" ca="1" si="79"/>
        <v>8.5197826323255761</v>
      </c>
      <c r="T175" s="304">
        <f t="shared" ca="1" si="59"/>
        <v>83.5790676231139</v>
      </c>
      <c r="U175" s="311">
        <f t="shared" ca="1" si="60"/>
        <v>0</v>
      </c>
      <c r="V175" s="306">
        <f t="shared" ca="1" si="61"/>
        <v>1.2117813395613128</v>
      </c>
      <c r="W175" s="304">
        <f t="shared" ca="1" si="62"/>
        <v>59.424297764197696</v>
      </c>
      <c r="Y175" s="314" t="str">
        <f t="shared" ca="1" si="80"/>
        <v/>
      </c>
      <c r="Z175" s="315" t="str">
        <f t="shared" ca="1" si="81"/>
        <v/>
      </c>
      <c r="AA175" s="316" t="str">
        <f t="shared" ca="1" si="82"/>
        <v/>
      </c>
      <c r="AC175" s="310" t="e">
        <f t="shared" ca="1" si="83"/>
        <v>#N/A</v>
      </c>
      <c r="AD175" s="323" t="e">
        <f t="shared" ca="1" si="84"/>
        <v>#N/A</v>
      </c>
      <c r="AE175" s="324">
        <f t="shared" ca="1" si="63"/>
        <v>108.49279107715915</v>
      </c>
      <c r="AG175" s="306">
        <f t="shared" ca="1" si="85"/>
        <v>57.337905085270712</v>
      </c>
      <c r="AH175" s="304">
        <f t="shared" ca="1" si="86"/>
        <v>66.925434028859883</v>
      </c>
    </row>
    <row r="176" spans="1:34" x14ac:dyDescent="0.2">
      <c r="A176" s="347">
        <f t="shared" ca="1" si="64"/>
        <v>0.01</v>
      </c>
      <c r="B176" s="304">
        <f t="shared" ca="1" si="65"/>
        <v>1.7200000000000013</v>
      </c>
      <c r="D176" s="306">
        <f t="shared" ca="1" si="66"/>
        <v>14.138422827708245</v>
      </c>
      <c r="E176" s="307">
        <f t="shared" ca="1" si="67"/>
        <v>55.3894882825834</v>
      </c>
      <c r="F176" s="304">
        <f t="shared" ca="1" si="68"/>
        <v>57.16546520637705</v>
      </c>
      <c r="G176" s="306">
        <f t="shared" ca="1" si="69"/>
        <v>26.265366879391742</v>
      </c>
      <c r="H176" s="307">
        <f t="shared" ca="1" si="70"/>
        <v>121.02492064799969</v>
      </c>
      <c r="I176" s="304">
        <f t="shared" ca="1" si="71"/>
        <v>123.84224204674135</v>
      </c>
      <c r="J176" s="306">
        <f t="shared" ca="1" si="72"/>
        <v>22.357251599866629</v>
      </c>
      <c r="K176" s="307">
        <f t="shared" ca="1" si="73"/>
        <v>109.70027080922502</v>
      </c>
      <c r="L176" s="304">
        <f t="shared" ca="1" si="58"/>
        <v>111.95533089012352</v>
      </c>
      <c r="M176" s="306">
        <f t="shared" ca="1" si="74"/>
        <v>1.3570859691321198</v>
      </c>
      <c r="N176" s="304">
        <f t="shared" ca="1" si="75"/>
        <v>77.755298467691574</v>
      </c>
      <c r="P176" s="310">
        <f t="shared" ca="1" si="76"/>
        <v>5</v>
      </c>
      <c r="Q176" s="304">
        <f t="shared" ca="1" si="77"/>
        <v>627.60999999999979</v>
      </c>
      <c r="R176" s="306">
        <f t="shared" ca="1" si="78"/>
        <v>0.3149682175702132</v>
      </c>
      <c r="S176" s="307">
        <f t="shared" ca="1" si="79"/>
        <v>8.5166329501498748</v>
      </c>
      <c r="T176" s="304">
        <f t="shared" ca="1" si="59"/>
        <v>83.548169240970282</v>
      </c>
      <c r="U176" s="311">
        <f t="shared" ca="1" si="60"/>
        <v>0</v>
      </c>
      <c r="V176" s="306">
        <f t="shared" ca="1" si="61"/>
        <v>1.2116350239007423</v>
      </c>
      <c r="W176" s="304">
        <f t="shared" ca="1" si="62"/>
        <v>59.969115745070908</v>
      </c>
      <c r="Y176" s="314" t="str">
        <f t="shared" ca="1" si="80"/>
        <v/>
      </c>
      <c r="Z176" s="315" t="str">
        <f t="shared" ca="1" si="81"/>
        <v/>
      </c>
      <c r="AA176" s="316" t="str">
        <f t="shared" ca="1" si="82"/>
        <v/>
      </c>
      <c r="AC176" s="310" t="e">
        <f t="shared" ca="1" si="83"/>
        <v>#N/A</v>
      </c>
      <c r="AD176" s="323" t="e">
        <f t="shared" ca="1" si="84"/>
        <v>#N/A</v>
      </c>
      <c r="AE176" s="324">
        <f t="shared" ca="1" si="63"/>
        <v>109.70027080922502</v>
      </c>
      <c r="AG176" s="306">
        <f t="shared" ca="1" si="85"/>
        <v>57.127649245701001</v>
      </c>
      <c r="AH176" s="304">
        <f t="shared" ca="1" si="86"/>
        <v>66.714827979736199</v>
      </c>
    </row>
    <row r="177" spans="1:34" x14ac:dyDescent="0.2">
      <c r="A177" s="347">
        <f t="shared" ca="1" si="64"/>
        <v>0.01</v>
      </c>
      <c r="B177" s="304">
        <f t="shared" ca="1" si="65"/>
        <v>1.7300000000000013</v>
      </c>
      <c r="D177" s="306">
        <f t="shared" ca="1" si="66"/>
        <v>14.104646542166599</v>
      </c>
      <c r="E177" s="307">
        <f t="shared" ca="1" si="67"/>
        <v>55.181048340282231</v>
      </c>
      <c r="F177" s="304">
        <f t="shared" ca="1" si="68"/>
        <v>56.955150337893201</v>
      </c>
      <c r="G177" s="306">
        <f t="shared" ca="1" si="69"/>
        <v>26.406413344813409</v>
      </c>
      <c r="H177" s="307">
        <f t="shared" ca="1" si="70"/>
        <v>121.57673113140251</v>
      </c>
      <c r="I177" s="304">
        <f t="shared" ca="1" si="71"/>
        <v>124.41141514481087</v>
      </c>
      <c r="J177" s="306">
        <f t="shared" ca="1" si="72"/>
        <v>22.620610500987656</v>
      </c>
      <c r="K177" s="307">
        <f t="shared" ca="1" si="73"/>
        <v>110.91327906812202</v>
      </c>
      <c r="L177" s="304">
        <f t="shared" ca="1" si="58"/>
        <v>113.19649947361671</v>
      </c>
      <c r="M177" s="306">
        <f t="shared" ca="1" si="74"/>
        <v>1.3569187355682872</v>
      </c>
      <c r="N177" s="304">
        <f t="shared" ca="1" si="75"/>
        <v>77.745716690291047</v>
      </c>
      <c r="P177" s="310">
        <f t="shared" ca="1" si="76"/>
        <v>5</v>
      </c>
      <c r="Q177" s="304">
        <f t="shared" ca="1" si="77"/>
        <v>626.14999999999975</v>
      </c>
      <c r="R177" s="306">
        <f t="shared" ca="1" si="78"/>
        <v>0.31423551159412527</v>
      </c>
      <c r="S177" s="307">
        <f t="shared" ca="1" si="79"/>
        <v>8.5134905950339341</v>
      </c>
      <c r="T177" s="304">
        <f t="shared" ca="1" si="59"/>
        <v>83.517342737282902</v>
      </c>
      <c r="U177" s="311">
        <f t="shared" ca="1" si="60"/>
        <v>0</v>
      </c>
      <c r="V177" s="306">
        <f t="shared" ca="1" si="61"/>
        <v>1.2114880560148542</v>
      </c>
      <c r="W177" s="304">
        <f t="shared" ca="1" si="62"/>
        <v>60.514271809795076</v>
      </c>
      <c r="Y177" s="314" t="str">
        <f t="shared" ca="1" si="80"/>
        <v/>
      </c>
      <c r="Z177" s="315" t="str">
        <f t="shared" ca="1" si="81"/>
        <v/>
      </c>
      <c r="AA177" s="316" t="str">
        <f t="shared" ca="1" si="82"/>
        <v/>
      </c>
      <c r="AC177" s="310" t="e">
        <f t="shared" ca="1" si="83"/>
        <v>#N/A</v>
      </c>
      <c r="AD177" s="323" t="e">
        <f t="shared" ca="1" si="84"/>
        <v>#N/A</v>
      </c>
      <c r="AE177" s="324">
        <f t="shared" ca="1" si="63"/>
        <v>110.91327906812202</v>
      </c>
      <c r="AG177" s="306">
        <f t="shared" ca="1" si="85"/>
        <v>56.917135835847176</v>
      </c>
      <c r="AH177" s="304">
        <f t="shared" ca="1" si="86"/>
        <v>66.503965434012684</v>
      </c>
    </row>
    <row r="178" spans="1:34" x14ac:dyDescent="0.2">
      <c r="A178" s="347">
        <f t="shared" ca="1" si="64"/>
        <v>0.01</v>
      </c>
      <c r="B178" s="304">
        <f t="shared" ca="1" si="65"/>
        <v>1.7400000000000013</v>
      </c>
      <c r="D178" s="306">
        <f t="shared" ca="1" si="66"/>
        <v>14.070705703467299</v>
      </c>
      <c r="E178" s="307">
        <f t="shared" ca="1" si="67"/>
        <v>54.972383802059781</v>
      </c>
      <c r="F178" s="304">
        <f t="shared" ca="1" si="68"/>
        <v>56.744583352726728</v>
      </c>
      <c r="G178" s="306">
        <f t="shared" ca="1" si="69"/>
        <v>26.547120401848083</v>
      </c>
      <c r="H178" s="307">
        <f t="shared" ca="1" si="70"/>
        <v>122.12645496942311</v>
      </c>
      <c r="I178" s="304">
        <f t="shared" ca="1" si="71"/>
        <v>124.97848056777114</v>
      </c>
      <c r="J178" s="306">
        <f t="shared" ca="1" si="72"/>
        <v>22.885378169720962</v>
      </c>
      <c r="K178" s="307">
        <f t="shared" ca="1" si="73"/>
        <v>112.13179499862615</v>
      </c>
      <c r="L178" s="304">
        <f t="shared" ca="1" si="58"/>
        <v>114.44334835884985</v>
      </c>
      <c r="M178" s="306">
        <f t="shared" ca="1" si="74"/>
        <v>1.3567521325151326</v>
      </c>
      <c r="N178" s="304">
        <f t="shared" ca="1" si="75"/>
        <v>77.736171038491293</v>
      </c>
      <c r="P178" s="310">
        <f t="shared" ca="1" si="76"/>
        <v>5</v>
      </c>
      <c r="Q178" s="304">
        <f t="shared" ca="1" si="77"/>
        <v>624.68999999999983</v>
      </c>
      <c r="R178" s="306">
        <f t="shared" ca="1" si="78"/>
        <v>0.31350280561803745</v>
      </c>
      <c r="S178" s="307">
        <f t="shared" ca="1" si="79"/>
        <v>8.5103555669777542</v>
      </c>
      <c r="T178" s="304">
        <f t="shared" ca="1" si="59"/>
        <v>83.486588112051777</v>
      </c>
      <c r="U178" s="311">
        <f t="shared" ca="1" si="60"/>
        <v>0</v>
      </c>
      <c r="V178" s="306">
        <f t="shared" ca="1" si="61"/>
        <v>1.2113404386692141</v>
      </c>
      <c r="W178" s="304">
        <f t="shared" ca="1" si="62"/>
        <v>61.059734440884355</v>
      </c>
      <c r="Y178" s="314" t="str">
        <f t="shared" ca="1" si="80"/>
        <v/>
      </c>
      <c r="Z178" s="315" t="str">
        <f t="shared" ca="1" si="81"/>
        <v/>
      </c>
      <c r="AA178" s="316" t="str">
        <f t="shared" ca="1" si="82"/>
        <v/>
      </c>
      <c r="AC178" s="310" t="e">
        <f t="shared" ca="1" si="83"/>
        <v>#N/A</v>
      </c>
      <c r="AD178" s="323" t="e">
        <f t="shared" ca="1" si="84"/>
        <v>#N/A</v>
      </c>
      <c r="AE178" s="324">
        <f t="shared" ca="1" si="63"/>
        <v>112.13179499862615</v>
      </c>
      <c r="AG178" s="306">
        <f t="shared" ca="1" si="85"/>
        <v>56.706368847284388</v>
      </c>
      <c r="AH178" s="304">
        <f t="shared" ca="1" si="86"/>
        <v>66.292850369183583</v>
      </c>
    </row>
    <row r="179" spans="1:34" x14ac:dyDescent="0.2">
      <c r="A179" s="347">
        <f t="shared" ca="1" si="64"/>
        <v>0.01</v>
      </c>
      <c r="B179" s="304">
        <f t="shared" ca="1" si="65"/>
        <v>1.7500000000000013</v>
      </c>
      <c r="D179" s="306">
        <f t="shared" ca="1" si="66"/>
        <v>14.036601959668831</v>
      </c>
      <c r="E179" s="307">
        <f t="shared" ca="1" si="67"/>
        <v>54.763498413480463</v>
      </c>
      <c r="F179" s="304">
        <f t="shared" ca="1" si="68"/>
        <v>56.533768254534884</v>
      </c>
      <c r="G179" s="306">
        <f t="shared" ca="1" si="69"/>
        <v>26.68748642144477</v>
      </c>
      <c r="H179" s="307">
        <f t="shared" ca="1" si="70"/>
        <v>122.67408995355791</v>
      </c>
      <c r="I179" s="304">
        <f t="shared" ca="1" si="71"/>
        <v>125.5434358197529</v>
      </c>
      <c r="J179" s="306">
        <f t="shared" ca="1" si="72"/>
        <v>23.151551203837425</v>
      </c>
      <c r="K179" s="307">
        <f t="shared" ca="1" si="73"/>
        <v>113.35579772324105</v>
      </c>
      <c r="L179" s="304">
        <f t="shared" ca="1" si="58"/>
        <v>115.69585645396401</v>
      </c>
      <c r="M179" s="306">
        <f t="shared" ca="1" si="74"/>
        <v>1.3565861519731284</v>
      </c>
      <c r="N179" s="304">
        <f t="shared" ca="1" si="75"/>
        <v>77.726661053953151</v>
      </c>
      <c r="P179" s="310">
        <f t="shared" ca="1" si="76"/>
        <v>5</v>
      </c>
      <c r="Q179" s="304">
        <f t="shared" ca="1" si="77"/>
        <v>623.22999999999979</v>
      </c>
      <c r="R179" s="306">
        <f t="shared" ca="1" si="78"/>
        <v>0.31277009964194957</v>
      </c>
      <c r="S179" s="307">
        <f t="shared" ca="1" si="79"/>
        <v>8.507227865981335</v>
      </c>
      <c r="T179" s="304">
        <f t="shared" ca="1" si="59"/>
        <v>83.455905365276905</v>
      </c>
      <c r="U179" s="311">
        <f t="shared" ca="1" si="60"/>
        <v>0</v>
      </c>
      <c r="V179" s="306">
        <f t="shared" ca="1" si="61"/>
        <v>1.2111921746318743</v>
      </c>
      <c r="W179" s="304">
        <f t="shared" ca="1" si="62"/>
        <v>61.605472237620205</v>
      </c>
      <c r="Y179" s="314" t="str">
        <f t="shared" ca="1" si="80"/>
        <v/>
      </c>
      <c r="Z179" s="315" t="str">
        <f t="shared" ca="1" si="81"/>
        <v/>
      </c>
      <c r="AA179" s="316" t="str">
        <f t="shared" ca="1" si="82"/>
        <v/>
      </c>
      <c r="AC179" s="310" t="e">
        <f t="shared" ca="1" si="83"/>
        <v>#N/A</v>
      </c>
      <c r="AD179" s="323" t="e">
        <f t="shared" ca="1" si="84"/>
        <v>#N/A</v>
      </c>
      <c r="AE179" s="324">
        <f t="shared" ca="1" si="63"/>
        <v>113.35579772324105</v>
      </c>
      <c r="AG179" s="306">
        <f t="shared" ca="1" si="85"/>
        <v>56.495352264979616</v>
      </c>
      <c r="AH179" s="304">
        <f t="shared" ca="1" si="86"/>
        <v>66.081486756352135</v>
      </c>
    </row>
    <row r="180" spans="1:34" x14ac:dyDescent="0.2">
      <c r="A180" s="347">
        <f t="shared" ca="1" si="64"/>
        <v>0.01</v>
      </c>
      <c r="B180" s="304">
        <f t="shared" ca="1" si="65"/>
        <v>1.7600000000000013</v>
      </c>
      <c r="D180" s="306">
        <f t="shared" ca="1" si="66"/>
        <v>14.002336945571226</v>
      </c>
      <c r="E180" s="307">
        <f t="shared" ca="1" si="67"/>
        <v>54.554395915561116</v>
      </c>
      <c r="F180" s="304">
        <f t="shared" ca="1" si="68"/>
        <v>56.322709040395956</v>
      </c>
      <c r="G180" s="306">
        <f t="shared" ca="1" si="69"/>
        <v>26.827509790900482</v>
      </c>
      <c r="H180" s="307">
        <f t="shared" ca="1" si="70"/>
        <v>123.21963391271352</v>
      </c>
      <c r="I180" s="304">
        <f t="shared" ca="1" si="71"/>
        <v>126.10627844466745</v>
      </c>
      <c r="J180" s="306">
        <f t="shared" ca="1" si="72"/>
        <v>23.419126184899152</v>
      </c>
      <c r="K180" s="307">
        <f t="shared" ca="1" si="73"/>
        <v>114.58526634257241</v>
      </c>
      <c r="L180" s="304">
        <f t="shared" ca="1" si="58"/>
        <v>116.95400264233152</v>
      </c>
      <c r="M180" s="306">
        <f t="shared" ca="1" si="74"/>
        <v>1.3564207860721607</v>
      </c>
      <c r="N180" s="304">
        <f t="shared" ca="1" si="75"/>
        <v>77.717186285752319</v>
      </c>
      <c r="P180" s="310">
        <f t="shared" ca="1" si="76"/>
        <v>5</v>
      </c>
      <c r="Q180" s="304">
        <f t="shared" ca="1" si="77"/>
        <v>621.76999999999975</v>
      </c>
      <c r="R180" s="306">
        <f t="shared" ca="1" si="78"/>
        <v>0.3120373936658617</v>
      </c>
      <c r="S180" s="307">
        <f t="shared" ca="1" si="79"/>
        <v>8.5041074920446764</v>
      </c>
      <c r="T180" s="304">
        <f t="shared" ca="1" si="59"/>
        <v>83.425294496958273</v>
      </c>
      <c r="U180" s="311">
        <f t="shared" ca="1" si="60"/>
        <v>0</v>
      </c>
      <c r="V180" s="306">
        <f t="shared" ca="1" si="61"/>
        <v>1.2110432666733104</v>
      </c>
      <c r="W180" s="304">
        <f t="shared" ca="1" si="62"/>
        <v>62.151453917394896</v>
      </c>
      <c r="Y180" s="314" t="str">
        <f t="shared" ca="1" si="80"/>
        <v/>
      </c>
      <c r="Z180" s="315" t="str">
        <f t="shared" ca="1" si="81"/>
        <v/>
      </c>
      <c r="AA180" s="316" t="str">
        <f t="shared" ca="1" si="82"/>
        <v/>
      </c>
      <c r="AC180" s="310" t="e">
        <f t="shared" ca="1" si="83"/>
        <v>#N/A</v>
      </c>
      <c r="AD180" s="323" t="e">
        <f t="shared" ca="1" si="84"/>
        <v>#N/A</v>
      </c>
      <c r="AE180" s="324">
        <f t="shared" ca="1" si="63"/>
        <v>114.58526634257241</v>
      </c>
      <c r="AG180" s="306">
        <f t="shared" ca="1" si="85"/>
        <v>56.284090067090617</v>
      </c>
      <c r="AH180" s="304">
        <f t="shared" ca="1" si="86"/>
        <v>65.869878560024759</v>
      </c>
    </row>
    <row r="181" spans="1:34" x14ac:dyDescent="0.2">
      <c r="A181" s="347">
        <f t="shared" ca="1" si="64"/>
        <v>0.01</v>
      </c>
      <c r="B181" s="304">
        <f t="shared" ca="1" si="65"/>
        <v>1.7700000000000014</v>
      </c>
      <c r="D181" s="306">
        <f t="shared" ca="1" si="66"/>
        <v>13.967912282954291</v>
      </c>
      <c r="E181" s="307">
        <f t="shared" ca="1" si="67"/>
        <v>54.345080044525886</v>
      </c>
      <c r="F181" s="304">
        <f t="shared" ca="1" si="68"/>
        <v>56.111409700614644</v>
      </c>
      <c r="G181" s="306">
        <f t="shared" ca="1" si="69"/>
        <v>26.967188913730023</v>
      </c>
      <c r="H181" s="307">
        <f t="shared" ca="1" si="70"/>
        <v>123.76308471315878</v>
      </c>
      <c r="I181" s="304">
        <f t="shared" ca="1" si="71"/>
        <v>126.66700602613658</v>
      </c>
      <c r="J181" s="306">
        <f t="shared" ca="1" si="72"/>
        <v>23.688099678422304</v>
      </c>
      <c r="K181" s="307">
        <f t="shared" ca="1" si="73"/>
        <v>115.82017993570177</v>
      </c>
      <c r="L181" s="304">
        <f t="shared" ca="1" si="58"/>
        <v>118.21776578295331</v>
      </c>
      <c r="M181" s="306">
        <f t="shared" ca="1" si="74"/>
        <v>1.3562560270686357</v>
      </c>
      <c r="N181" s="304">
        <f t="shared" ca="1" si="75"/>
        <v>77.707746290213564</v>
      </c>
      <c r="P181" s="310">
        <f t="shared" ca="1" si="76"/>
        <v>5</v>
      </c>
      <c r="Q181" s="304">
        <f t="shared" ca="1" si="77"/>
        <v>620.30999999999983</v>
      </c>
      <c r="R181" s="306">
        <f t="shared" ca="1" si="78"/>
        <v>0.31130468768977382</v>
      </c>
      <c r="S181" s="307">
        <f t="shared" ca="1" si="79"/>
        <v>8.5009944451677786</v>
      </c>
      <c r="T181" s="304">
        <f t="shared" ca="1" si="59"/>
        <v>83.394755507095908</v>
      </c>
      <c r="U181" s="311">
        <f t="shared" ca="1" si="60"/>
        <v>0</v>
      </c>
      <c r="V181" s="306">
        <f t="shared" ca="1" si="61"/>
        <v>1.2108937175663612</v>
      </c>
      <c r="W181" s="304">
        <f t="shared" ca="1" si="62"/>
        <v>62.697648317038926</v>
      </c>
      <c r="Y181" s="314" t="str">
        <f t="shared" ca="1" si="80"/>
        <v/>
      </c>
      <c r="Z181" s="315" t="str">
        <f t="shared" ca="1" si="81"/>
        <v/>
      </c>
      <c r="AA181" s="316" t="str">
        <f t="shared" ca="1" si="82"/>
        <v/>
      </c>
      <c r="AC181" s="310" t="e">
        <f t="shared" ca="1" si="83"/>
        <v>#N/A</v>
      </c>
      <c r="AD181" s="323" t="e">
        <f t="shared" ca="1" si="84"/>
        <v>#N/A</v>
      </c>
      <c r="AE181" s="324">
        <f t="shared" ca="1" si="63"/>
        <v>115.82017993570177</v>
      </c>
      <c r="AG181" s="306">
        <f t="shared" ca="1" si="85"/>
        <v>56.072586224766177</v>
      </c>
      <c r="AH181" s="304">
        <f t="shared" ca="1" si="86"/>
        <v>65.658029737906617</v>
      </c>
    </row>
    <row r="182" spans="1:34" x14ac:dyDescent="0.2">
      <c r="A182" s="347">
        <f t="shared" ca="1" si="64"/>
        <v>0.01</v>
      </c>
      <c r="B182" s="304">
        <f t="shared" ca="1" si="65"/>
        <v>1.7800000000000014</v>
      </c>
      <c r="D182" s="306">
        <f t="shared" ca="1" si="66"/>
        <v>13.933329580808087</v>
      </c>
      <c r="E182" s="307">
        <f t="shared" ca="1" si="67"/>
        <v>54.135554531564047</v>
      </c>
      <c r="F182" s="304">
        <f t="shared" ca="1" si="68"/>
        <v>55.899874218529028</v>
      </c>
      <c r="G182" s="306">
        <f t="shared" ca="1" si="69"/>
        <v>27.106522209538106</v>
      </c>
      <c r="H182" s="307">
        <f t="shared" ca="1" si="70"/>
        <v>124.30444025847441</v>
      </c>
      <c r="I182" s="304">
        <f t="shared" ca="1" si="71"/>
        <v>127.22561618742044</v>
      </c>
      <c r="J182" s="306">
        <f t="shared" ca="1" si="72"/>
        <v>23.958468234038644</v>
      </c>
      <c r="K182" s="307">
        <f t="shared" ca="1" si="73"/>
        <v>117.06051756055994</v>
      </c>
      <c r="L182" s="304">
        <f t="shared" ca="1" si="58"/>
        <v>119.48712471085578</v>
      </c>
      <c r="M182" s="306">
        <f t="shared" ca="1" si="74"/>
        <v>1.3560918673426661</v>
      </c>
      <c r="N182" s="304">
        <f t="shared" ca="1" si="75"/>
        <v>77.698340630749485</v>
      </c>
      <c r="P182" s="310">
        <f t="shared" ca="1" si="76"/>
        <v>5</v>
      </c>
      <c r="Q182" s="304">
        <f t="shared" ca="1" si="77"/>
        <v>618.8499999999998</v>
      </c>
      <c r="R182" s="306">
        <f t="shared" ca="1" si="78"/>
        <v>0.31057198171368594</v>
      </c>
      <c r="S182" s="307">
        <f t="shared" ca="1" si="79"/>
        <v>8.4978887253506414</v>
      </c>
      <c r="T182" s="304">
        <f t="shared" ca="1" si="59"/>
        <v>83.364288395689798</v>
      </c>
      <c r="U182" s="311">
        <f t="shared" ca="1" si="60"/>
        <v>0</v>
      </c>
      <c r="V182" s="306">
        <f t="shared" ca="1" si="61"/>
        <v>1.2107435300861664</v>
      </c>
      <c r="W182" s="304">
        <f t="shared" ca="1" si="62"/>
        <v>63.244024394131706</v>
      </c>
      <c r="Y182" s="314" t="str">
        <f t="shared" ca="1" si="80"/>
        <v/>
      </c>
      <c r="Z182" s="315" t="str">
        <f t="shared" ca="1" si="81"/>
        <v/>
      </c>
      <c r="AA182" s="316" t="str">
        <f t="shared" ca="1" si="82"/>
        <v/>
      </c>
      <c r="AC182" s="310" t="e">
        <f t="shared" ca="1" si="83"/>
        <v>#N/A</v>
      </c>
      <c r="AD182" s="323" t="e">
        <f t="shared" ca="1" si="84"/>
        <v>#N/A</v>
      </c>
      <c r="AE182" s="324">
        <f t="shared" ca="1" si="63"/>
        <v>117.06051756055994</v>
      </c>
      <c r="AG182" s="306">
        <f t="shared" ca="1" si="85"/>
        <v>55.860844701947812</v>
      </c>
      <c r="AH182" s="304">
        <f t="shared" ca="1" si="86"/>
        <v>65.445944240698779</v>
      </c>
    </row>
    <row r="183" spans="1:34" x14ac:dyDescent="0.2">
      <c r="A183" s="347">
        <f t="shared" ca="1" si="64"/>
        <v>0.01</v>
      </c>
      <c r="B183" s="304">
        <f t="shared" ca="1" si="65"/>
        <v>1.7900000000000014</v>
      </c>
      <c r="D183" s="306">
        <f t="shared" ca="1" si="66"/>
        <v>13.898590435555935</v>
      </c>
      <c r="E183" s="307">
        <f t="shared" ca="1" si="67"/>
        <v>53.925823102590684</v>
      </c>
      <c r="F183" s="304">
        <f t="shared" ca="1" si="68"/>
        <v>55.688106570319214</v>
      </c>
      <c r="G183" s="306">
        <f t="shared" ca="1" si="69"/>
        <v>27.245508113893667</v>
      </c>
      <c r="H183" s="307">
        <f t="shared" ca="1" si="70"/>
        <v>124.84369848950033</v>
      </c>
      <c r="I183" s="304">
        <f t="shared" ca="1" si="71"/>
        <v>127.78210659134365</v>
      </c>
      <c r="J183" s="306">
        <f t="shared" ca="1" si="72"/>
        <v>24.230228385655803</v>
      </c>
      <c r="K183" s="307">
        <f t="shared" ca="1" si="73"/>
        <v>118.30625825429982</v>
      </c>
      <c r="L183" s="304">
        <f t="shared" ca="1" si="58"/>
        <v>120.76205823748668</v>
      </c>
      <c r="M183" s="306">
        <f t="shared" ca="1" si="74"/>
        <v>1.3559282993953359</v>
      </c>
      <c r="N183" s="304">
        <f t="shared" ca="1" si="75"/>
        <v>77.688968877703843</v>
      </c>
      <c r="P183" s="310">
        <f t="shared" ca="1" si="76"/>
        <v>5</v>
      </c>
      <c r="Q183" s="304">
        <f t="shared" ca="1" si="77"/>
        <v>617.38999999999976</v>
      </c>
      <c r="R183" s="306">
        <f t="shared" ca="1" si="78"/>
        <v>0.30983927573759806</v>
      </c>
      <c r="S183" s="307">
        <f t="shared" ca="1" si="79"/>
        <v>8.494790332593265</v>
      </c>
      <c r="T183" s="304">
        <f t="shared" ca="1" si="59"/>
        <v>83.33389316273994</v>
      </c>
      <c r="U183" s="311">
        <f t="shared" ca="1" si="60"/>
        <v>0</v>
      </c>
      <c r="V183" s="306">
        <f t="shared" ca="1" si="61"/>
        <v>1.2105927070101088</v>
      </c>
      <c r="W183" s="304">
        <f t="shared" ca="1" si="62"/>
        <v>63.790551228296181</v>
      </c>
      <c r="Y183" s="314" t="str">
        <f t="shared" ca="1" si="80"/>
        <v/>
      </c>
      <c r="Z183" s="315" t="str">
        <f t="shared" ca="1" si="81"/>
        <v/>
      </c>
      <c r="AA183" s="316" t="str">
        <f t="shared" ca="1" si="82"/>
        <v/>
      </c>
      <c r="AC183" s="310" t="e">
        <f t="shared" ca="1" si="83"/>
        <v>#N/A</v>
      </c>
      <c r="AD183" s="323" t="e">
        <f t="shared" ca="1" si="84"/>
        <v>#N/A</v>
      </c>
      <c r="AE183" s="324">
        <f t="shared" ca="1" si="63"/>
        <v>118.30625825429982</v>
      </c>
      <c r="AG183" s="306">
        <f t="shared" ca="1" si="85"/>
        <v>55.648869455173077</v>
      </c>
      <c r="AH183" s="304">
        <f t="shared" ca="1" si="86"/>
        <v>65.233626011897115</v>
      </c>
    </row>
    <row r="184" spans="1:34" x14ac:dyDescent="0.2">
      <c r="A184" s="347">
        <f t="shared" ca="1" si="64"/>
        <v>0.01</v>
      </c>
      <c r="B184" s="304">
        <f t="shared" ca="1" si="65"/>
        <v>1.8000000000000014</v>
      </c>
      <c r="D184" s="306">
        <f t="shared" ca="1" si="66"/>
        <v>13.863696431269991</v>
      </c>
      <c r="E184" s="307">
        <f t="shared" ca="1" si="67"/>
        <v>53.715889478009977</v>
      </c>
      <c r="F184" s="304">
        <f t="shared" ca="1" si="68"/>
        <v>55.476110724817318</v>
      </c>
      <c r="G184" s="306">
        <f t="shared" ca="1" si="69"/>
        <v>27.384145078206366</v>
      </c>
      <c r="H184" s="307">
        <f t="shared" ca="1" si="70"/>
        <v>125.38085738428043</v>
      </c>
      <c r="I184" s="304">
        <f t="shared" ca="1" si="71"/>
        <v>128.33647494021926</v>
      </c>
      <c r="J184" s="306">
        <f t="shared" ca="1" si="72"/>
        <v>24.503376651616303</v>
      </c>
      <c r="K184" s="307">
        <f t="shared" ca="1" si="73"/>
        <v>119.55738103366872</v>
      </c>
      <c r="L184" s="304">
        <f t="shared" ca="1" si="58"/>
        <v>122.04254515111042</v>
      </c>
      <c r="M184" s="306">
        <f t="shared" ca="1" si="74"/>
        <v>1.3557653158460392</v>
      </c>
      <c r="N184" s="304">
        <f t="shared" ca="1" si="75"/>
        <v>77.679630608199076</v>
      </c>
      <c r="P184" s="310">
        <f t="shared" ca="1" si="76"/>
        <v>5</v>
      </c>
      <c r="Q184" s="304">
        <f t="shared" ca="1" si="77"/>
        <v>615.92999999999984</v>
      </c>
      <c r="R184" s="306">
        <f t="shared" ca="1" si="78"/>
        <v>0.30910656976151019</v>
      </c>
      <c r="S184" s="307">
        <f t="shared" ca="1" si="79"/>
        <v>8.4916992668956492</v>
      </c>
      <c r="T184" s="304">
        <f t="shared" ca="1" si="59"/>
        <v>83.303569808246323</v>
      </c>
      <c r="U184" s="311">
        <f t="shared" ca="1" si="60"/>
        <v>0</v>
      </c>
      <c r="V184" s="306">
        <f t="shared" ca="1" si="61"/>
        <v>1.21044125111775</v>
      </c>
      <c r="W184" s="304">
        <f t="shared" ca="1" si="62"/>
        <v>64.337198022476557</v>
      </c>
      <c r="Y184" s="314" t="str">
        <f t="shared" ca="1" si="80"/>
        <v/>
      </c>
      <c r="Z184" s="315" t="str">
        <f t="shared" ca="1" si="81"/>
        <v/>
      </c>
      <c r="AA184" s="316" t="str">
        <f t="shared" ca="1" si="82"/>
        <v/>
      </c>
      <c r="AC184" s="310" t="e">
        <f t="shared" ca="1" si="83"/>
        <v>#N/A</v>
      </c>
      <c r="AD184" s="323" t="e">
        <f t="shared" ca="1" si="84"/>
        <v>#N/A</v>
      </c>
      <c r="AE184" s="324">
        <f t="shared" ca="1" si="63"/>
        <v>119.55738103366872</v>
      </c>
      <c r="AG184" s="306">
        <f t="shared" ca="1" si="85"/>
        <v>55.436664433380102</v>
      </c>
      <c r="AH184" s="304">
        <f t="shared" ca="1" si="86"/>
        <v>65.021078987592531</v>
      </c>
    </row>
    <row r="185" spans="1:34" x14ac:dyDescent="0.2">
      <c r="A185" s="347">
        <f t="shared" ca="1" si="64"/>
        <v>0.01</v>
      </c>
      <c r="B185" s="304">
        <f t="shared" ca="1" si="65"/>
        <v>1.8100000000000014</v>
      </c>
      <c r="D185" s="306">
        <f t="shared" ca="1" si="66"/>
        <v>13.828649139879987</v>
      </c>
      <c r="E185" s="307">
        <f t="shared" ca="1" si="67"/>
        <v>53.505757372481398</v>
      </c>
      <c r="F185" s="304">
        <f t="shared" ca="1" si="68"/>
        <v>55.263890643319264</v>
      </c>
      <c r="G185" s="306">
        <f t="shared" ca="1" si="69"/>
        <v>27.522431569605168</v>
      </c>
      <c r="H185" s="307">
        <f t="shared" ca="1" si="70"/>
        <v>125.91591495800525</v>
      </c>
      <c r="I185" s="304">
        <f t="shared" ca="1" si="71"/>
        <v>128.88871897577076</v>
      </c>
      <c r="J185" s="306">
        <f t="shared" ca="1" si="72"/>
        <v>24.777909534855361</v>
      </c>
      <c r="K185" s="307">
        <f t="shared" ca="1" si="73"/>
        <v>120.81386489538015</v>
      </c>
      <c r="L185" s="304">
        <f t="shared" ca="1" si="58"/>
        <v>123.32856421720251</v>
      </c>
      <c r="M185" s="306">
        <f t="shared" ca="1" si="74"/>
        <v>1.3556029094298929</v>
      </c>
      <c r="N185" s="304">
        <f t="shared" ca="1" si="75"/>
        <v>77.670325405988052</v>
      </c>
      <c r="P185" s="310">
        <f t="shared" ca="1" si="76"/>
        <v>5</v>
      </c>
      <c r="Q185" s="304">
        <f t="shared" ca="1" si="77"/>
        <v>614.4699999999998</v>
      </c>
      <c r="R185" s="306">
        <f t="shared" ca="1" si="78"/>
        <v>0.30837386378542231</v>
      </c>
      <c r="S185" s="307">
        <f t="shared" ca="1" si="79"/>
        <v>8.4886155282577942</v>
      </c>
      <c r="T185" s="304">
        <f t="shared" ca="1" si="59"/>
        <v>83.273318332208959</v>
      </c>
      <c r="U185" s="311">
        <f t="shared" ca="1" si="60"/>
        <v>0</v>
      </c>
      <c r="V185" s="306">
        <f t="shared" ca="1" si="61"/>
        <v>1.2102891651907732</v>
      </c>
      <c r="W185" s="304">
        <f t="shared" ca="1" si="62"/>
        <v>64.883934104199639</v>
      </c>
      <c r="Y185" s="314" t="str">
        <f t="shared" ca="1" si="80"/>
        <v/>
      </c>
      <c r="Z185" s="315" t="str">
        <f t="shared" ca="1" si="81"/>
        <v/>
      </c>
      <c r="AA185" s="316" t="str">
        <f t="shared" ca="1" si="82"/>
        <v/>
      </c>
      <c r="AC185" s="310" t="e">
        <f t="shared" ca="1" si="83"/>
        <v>#N/A</v>
      </c>
      <c r="AD185" s="323" t="e">
        <f t="shared" ca="1" si="84"/>
        <v>#N/A</v>
      </c>
      <c r="AE185" s="324">
        <f t="shared" ca="1" si="63"/>
        <v>120.81386489538015</v>
      </c>
      <c r="AG185" s="306">
        <f t="shared" ca="1" si="85"/>
        <v>55.224233577713861</v>
      </c>
      <c r="AH185" s="304">
        <f t="shared" ca="1" si="86"/>
        <v>64.808307096273055</v>
      </c>
    </row>
    <row r="186" spans="1:34" x14ac:dyDescent="0.2">
      <c r="A186" s="347">
        <f t="shared" ca="1" si="64"/>
        <v>0.01</v>
      </c>
      <c r="B186" s="304">
        <f t="shared" ca="1" si="65"/>
        <v>1.8200000000000014</v>
      </c>
      <c r="D186" s="306">
        <f t="shared" ca="1" si="66"/>
        <v>13.793450121374988</v>
      </c>
      <c r="E186" s="307">
        <f t="shared" ca="1" si="67"/>
        <v>53.295430494688496</v>
      </c>
      <c r="F186" s="304">
        <f t="shared" ca="1" si="68"/>
        <v>55.051450279398018</v>
      </c>
      <c r="G186" s="306">
        <f t="shared" ca="1" si="69"/>
        <v>27.660366070818917</v>
      </c>
      <c r="H186" s="307">
        <f t="shared" ca="1" si="70"/>
        <v>126.44886926295213</v>
      </c>
      <c r="I186" s="304">
        <f t="shared" ca="1" si="71"/>
        <v>129.43883647905241</v>
      </c>
      <c r="J186" s="306">
        <f t="shared" ca="1" si="72"/>
        <v>25.053823523057481</v>
      </c>
      <c r="K186" s="307">
        <f t="shared" ca="1" si="73"/>
        <v>122.07568881648494</v>
      </c>
      <c r="L186" s="304">
        <f t="shared" ca="1" si="58"/>
        <v>124.6200941788433</v>
      </c>
      <c r="M186" s="306">
        <f t="shared" ca="1" si="74"/>
        <v>1.3554410729952189</v>
      </c>
      <c r="N186" s="304">
        <f t="shared" ca="1" si="75"/>
        <v>77.661052861309784</v>
      </c>
      <c r="P186" s="310">
        <f t="shared" ca="1" si="76"/>
        <v>5</v>
      </c>
      <c r="Q186" s="304">
        <f t="shared" ca="1" si="77"/>
        <v>613.00999999999976</v>
      </c>
      <c r="R186" s="306">
        <f t="shared" ca="1" si="78"/>
        <v>0.30764115780933443</v>
      </c>
      <c r="S186" s="307">
        <f t="shared" ca="1" si="79"/>
        <v>8.4855391166797016</v>
      </c>
      <c r="T186" s="304">
        <f t="shared" ca="1" si="59"/>
        <v>83.243138734627877</v>
      </c>
      <c r="U186" s="311">
        <f t="shared" ca="1" si="60"/>
        <v>0</v>
      </c>
      <c r="V186" s="306">
        <f t="shared" ca="1" si="61"/>
        <v>1.2101364520129199</v>
      </c>
      <c r="W186" s="304">
        <f t="shared" ca="1" si="62"/>
        <v>65.430728926819612</v>
      </c>
      <c r="Y186" s="314" t="str">
        <f t="shared" ca="1" si="80"/>
        <v/>
      </c>
      <c r="Z186" s="315" t="str">
        <f t="shared" ca="1" si="81"/>
        <v/>
      </c>
      <c r="AA186" s="316" t="str">
        <f t="shared" ca="1" si="82"/>
        <v/>
      </c>
      <c r="AC186" s="310" t="e">
        <f t="shared" ca="1" si="83"/>
        <v>#N/A</v>
      </c>
      <c r="AD186" s="323" t="e">
        <f t="shared" ca="1" si="84"/>
        <v>#N/A</v>
      </c>
      <c r="AE186" s="324">
        <f t="shared" ca="1" si="63"/>
        <v>122.07568881648494</v>
      </c>
      <c r="AG186" s="306">
        <f t="shared" ca="1" si="85"/>
        <v>55.011580821333716</v>
      </c>
      <c r="AH186" s="304">
        <f t="shared" ca="1" si="86"/>
        <v>64.595314258627312</v>
      </c>
    </row>
    <row r="187" spans="1:34" x14ac:dyDescent="0.2">
      <c r="A187" s="347">
        <f t="shared" ca="1" si="64"/>
        <v>0.01</v>
      </c>
      <c r="B187" s="304">
        <f t="shared" ca="1" si="65"/>
        <v>1.8300000000000014</v>
      </c>
      <c r="D187" s="306">
        <f t="shared" ca="1" si="66"/>
        <v>13.758100923998738</v>
      </c>
      <c r="E187" s="307">
        <f t="shared" ca="1" si="67"/>
        <v>53.084912547110491</v>
      </c>
      <c r="F187" s="304">
        <f t="shared" ca="1" si="68"/>
        <v>54.838793578718558</v>
      </c>
      <c r="G187" s="306">
        <f t="shared" ca="1" si="69"/>
        <v>27.797947080058904</v>
      </c>
      <c r="H187" s="307">
        <f t="shared" ca="1" si="70"/>
        <v>126.97971838842324</v>
      </c>
      <c r="I187" s="304">
        <f t="shared" ca="1" si="71"/>
        <v>129.9868252703674</v>
      </c>
      <c r="J187" s="306">
        <f t="shared" ca="1" si="72"/>
        <v>25.33111508881187</v>
      </c>
      <c r="K187" s="307">
        <f t="shared" ca="1" si="73"/>
        <v>123.34283175474182</v>
      </c>
      <c r="L187" s="304">
        <f t="shared" ca="1" si="58"/>
        <v>125.9171137571108</v>
      </c>
      <c r="M187" s="306">
        <f t="shared" ca="1" si="74"/>
        <v>1.3552797995010928</v>
      </c>
      <c r="N187" s="304">
        <f t="shared" ca="1" si="75"/>
        <v>77.65181257074903</v>
      </c>
      <c r="P187" s="310">
        <f t="shared" ca="1" si="76"/>
        <v>5</v>
      </c>
      <c r="Q187" s="304">
        <f t="shared" ca="1" si="77"/>
        <v>611.54999999999973</v>
      </c>
      <c r="R187" s="306">
        <f t="shared" ca="1" si="78"/>
        <v>0.30690845183324655</v>
      </c>
      <c r="S187" s="307">
        <f t="shared" ca="1" si="79"/>
        <v>8.4824700321613697</v>
      </c>
      <c r="T187" s="304">
        <f t="shared" ca="1" si="59"/>
        <v>83.213031015503034</v>
      </c>
      <c r="U187" s="311">
        <f t="shared" ca="1" si="60"/>
        <v>0</v>
      </c>
      <c r="V187" s="306">
        <f t="shared" ca="1" si="61"/>
        <v>1.2099831143699318</v>
      </c>
      <c r="W187" s="304">
        <f t="shared" ca="1" si="62"/>
        <v>65.977552070746171</v>
      </c>
      <c r="Y187" s="314" t="str">
        <f t="shared" ca="1" si="80"/>
        <v/>
      </c>
      <c r="Z187" s="315" t="str">
        <f t="shared" ca="1" si="81"/>
        <v/>
      </c>
      <c r="AA187" s="316" t="str">
        <f t="shared" ca="1" si="82"/>
        <v/>
      </c>
      <c r="AC187" s="310" t="e">
        <f t="shared" ca="1" si="83"/>
        <v>#N/A</v>
      </c>
      <c r="AD187" s="323" t="e">
        <f t="shared" ca="1" si="84"/>
        <v>#N/A</v>
      </c>
      <c r="AE187" s="324">
        <f t="shared" ca="1" si="63"/>
        <v>123.34283175474182</v>
      </c>
      <c r="AG187" s="306">
        <f t="shared" ca="1" si="85"/>
        <v>54.798710089222716</v>
      </c>
      <c r="AH187" s="304">
        <f t="shared" ca="1" si="86"/>
        <v>64.382104387349841</v>
      </c>
    </row>
    <row r="188" spans="1:34" x14ac:dyDescent="0.2">
      <c r="A188" s="347">
        <f t="shared" ca="1" si="64"/>
        <v>0.01</v>
      </c>
      <c r="B188" s="304">
        <f t="shared" ca="1" si="65"/>
        <v>1.8400000000000014</v>
      </c>
      <c r="D188" s="306">
        <f t="shared" ca="1" si="66"/>
        <v>13.722603084438711</v>
      </c>
      <c r="E188" s="307">
        <f t="shared" ca="1" si="67"/>
        <v>52.874207225796432</v>
      </c>
      <c r="F188" s="304">
        <f t="shared" ca="1" si="68"/>
        <v>54.625924478854458</v>
      </c>
      <c r="G188" s="306">
        <f t="shared" ca="1" si="69"/>
        <v>27.935173110903293</v>
      </c>
      <c r="H188" s="307">
        <f t="shared" ca="1" si="70"/>
        <v>127.50846046068121</v>
      </c>
      <c r="I188" s="304">
        <f t="shared" ca="1" si="71"/>
        <v>130.5326832091842</v>
      </c>
      <c r="J188" s="306">
        <f t="shared" ca="1" si="72"/>
        <v>25.60978068976668</v>
      </c>
      <c r="K188" s="307">
        <f t="shared" ca="1" si="73"/>
        <v>124.61527264898734</v>
      </c>
      <c r="L188" s="304">
        <f t="shared" ca="1" si="58"/>
        <v>127.21960165147271</v>
      </c>
      <c r="M188" s="306">
        <f t="shared" ca="1" si="74"/>
        <v>1.3551190820149621</v>
      </c>
      <c r="N188" s="304">
        <f t="shared" ca="1" si="75"/>
        <v>77.642604137099795</v>
      </c>
      <c r="P188" s="310">
        <f t="shared" ca="1" si="76"/>
        <v>5</v>
      </c>
      <c r="Q188" s="304">
        <f t="shared" ca="1" si="77"/>
        <v>610.0899999999998</v>
      </c>
      <c r="R188" s="306">
        <f t="shared" ca="1" si="78"/>
        <v>0.30617574585715868</v>
      </c>
      <c r="S188" s="307">
        <f t="shared" ca="1" si="79"/>
        <v>8.4794082747027986</v>
      </c>
      <c r="T188" s="304">
        <f t="shared" ca="1" si="59"/>
        <v>83.18299517483446</v>
      </c>
      <c r="U188" s="311">
        <f t="shared" ca="1" si="60"/>
        <v>0</v>
      </c>
      <c r="V188" s="306">
        <f t="shared" ca="1" si="61"/>
        <v>1.20982915504949</v>
      </c>
      <c r="W188" s="304">
        <f t="shared" ca="1" si="62"/>
        <v>66.524373244656005</v>
      </c>
      <c r="Y188" s="314" t="str">
        <f t="shared" ca="1" si="80"/>
        <v/>
      </c>
      <c r="Z188" s="315" t="str">
        <f t="shared" ca="1" si="81"/>
        <v/>
      </c>
      <c r="AA188" s="316" t="str">
        <f t="shared" ca="1" si="82"/>
        <v/>
      </c>
      <c r="AC188" s="310" t="e">
        <f t="shared" ca="1" si="83"/>
        <v>#N/A</v>
      </c>
      <c r="AD188" s="323" t="e">
        <f t="shared" ca="1" si="84"/>
        <v>#N/A</v>
      </c>
      <c r="AE188" s="324">
        <f t="shared" ca="1" si="63"/>
        <v>124.61527264898734</v>
      </c>
      <c r="AG188" s="306">
        <f t="shared" ca="1" si="85"/>
        <v>54.585625297998249</v>
      </c>
      <c r="AH188" s="304">
        <f t="shared" ca="1" si="86"/>
        <v>64.168681386947924</v>
      </c>
    </row>
    <row r="189" spans="1:34" x14ac:dyDescent="0.2">
      <c r="A189" s="347">
        <f t="shared" ca="1" si="64"/>
        <v>0.01</v>
      </c>
      <c r="B189" s="304">
        <f t="shared" ca="1" si="65"/>
        <v>1.8500000000000014</v>
      </c>
      <c r="D189" s="306">
        <f t="shared" ca="1" si="66"/>
        <v>13.686958128008841</v>
      </c>
      <c r="E189" s="307">
        <f t="shared" ca="1" si="67"/>
        <v>52.663318220141988</v>
      </c>
      <c r="F189" s="304">
        <f t="shared" ca="1" si="68"/>
        <v>54.412846909106001</v>
      </c>
      <c r="G189" s="306">
        <f t="shared" ca="1" si="69"/>
        <v>28.072042692183381</v>
      </c>
      <c r="H189" s="307">
        <f t="shared" ca="1" si="70"/>
        <v>128.03509364288263</v>
      </c>
      <c r="I189" s="304">
        <f t="shared" ca="1" si="71"/>
        <v>131.07640819405103</v>
      </c>
      <c r="J189" s="306">
        <f t="shared" ca="1" si="72"/>
        <v>25.889816768782115</v>
      </c>
      <c r="K189" s="307">
        <f t="shared" ca="1" si="73"/>
        <v>125.89299041950517</v>
      </c>
      <c r="L189" s="304">
        <f t="shared" ca="1" si="58"/>
        <v>128.52753654017778</v>
      </c>
      <c r="M189" s="306">
        <f t="shared" ca="1" si="74"/>
        <v>1.3549589137103233</v>
      </c>
      <c r="N189" s="304">
        <f t="shared" ca="1" si="75"/>
        <v>77.63342716923222</v>
      </c>
      <c r="P189" s="310">
        <f t="shared" ca="1" si="76"/>
        <v>5</v>
      </c>
      <c r="Q189" s="304">
        <f t="shared" ca="1" si="77"/>
        <v>608.62999999999977</v>
      </c>
      <c r="R189" s="306">
        <f t="shared" ca="1" si="78"/>
        <v>0.3054430398810708</v>
      </c>
      <c r="S189" s="307">
        <f t="shared" ca="1" si="79"/>
        <v>8.4763538443039881</v>
      </c>
      <c r="T189" s="304">
        <f t="shared" ca="1" si="59"/>
        <v>83.153031212622125</v>
      </c>
      <c r="U189" s="311">
        <f t="shared" ca="1" si="60"/>
        <v>0</v>
      </c>
      <c r="V189" s="306">
        <f t="shared" ca="1" si="61"/>
        <v>1.2096745768411561</v>
      </c>
      <c r="W189" s="304">
        <f t="shared" ca="1" si="62"/>
        <v>67.071162286687553</v>
      </c>
      <c r="Y189" s="314" t="str">
        <f t="shared" ca="1" si="80"/>
        <v/>
      </c>
      <c r="Z189" s="315" t="str">
        <f t="shared" ca="1" si="81"/>
        <v/>
      </c>
      <c r="AA189" s="316" t="str">
        <f t="shared" ca="1" si="82"/>
        <v/>
      </c>
      <c r="AC189" s="310" t="e">
        <f t="shared" ca="1" si="83"/>
        <v>#N/A</v>
      </c>
      <c r="AD189" s="323" t="e">
        <f t="shared" ca="1" si="84"/>
        <v>#N/A</v>
      </c>
      <c r="AE189" s="324">
        <f t="shared" ca="1" si="63"/>
        <v>125.89299041950517</v>
      </c>
      <c r="AG189" s="306">
        <f t="shared" ca="1" si="85"/>
        <v>54.372330355724223</v>
      </c>
      <c r="AH189" s="304">
        <f t="shared" ca="1" si="86"/>
        <v>63.955049153549972</v>
      </c>
    </row>
    <row r="190" spans="1:34" x14ac:dyDescent="0.2">
      <c r="A190" s="347">
        <f t="shared" ca="1" si="64"/>
        <v>0.01</v>
      </c>
      <c r="B190" s="304">
        <f t="shared" ca="1" si="65"/>
        <v>1.8600000000000014</v>
      </c>
      <c r="D190" s="306">
        <f t="shared" ca="1" si="66"/>
        <v>13.651167568826681</v>
      </c>
      <c r="E190" s="307">
        <f t="shared" ca="1" si="67"/>
        <v>52.452249212669024</v>
      </c>
      <c r="F190" s="304">
        <f t="shared" ca="1" si="68"/>
        <v>54.19956479032026</v>
      </c>
      <c r="G190" s="306">
        <f t="shared" ca="1" si="69"/>
        <v>28.208554367871649</v>
      </c>
      <c r="H190" s="307">
        <f t="shared" ca="1" si="70"/>
        <v>128.55961613500932</v>
      </c>
      <c r="I190" s="304">
        <f t="shared" ca="1" si="71"/>
        <v>131.6179981625086</v>
      </c>
      <c r="J190" s="306">
        <f t="shared" ca="1" si="72"/>
        <v>26.17121975408239</v>
      </c>
      <c r="K190" s="307">
        <f t="shared" ca="1" si="73"/>
        <v>127.17596396839463</v>
      </c>
      <c r="L190" s="304">
        <f t="shared" ca="1" si="58"/>
        <v>129.8408970806459</v>
      </c>
      <c r="M190" s="306">
        <f t="shared" ca="1" si="74"/>
        <v>1.3547992878644648</v>
      </c>
      <c r="N190" s="304">
        <f t="shared" ca="1" si="75"/>
        <v>77.62428128196332</v>
      </c>
      <c r="P190" s="310">
        <f t="shared" ca="1" si="76"/>
        <v>5</v>
      </c>
      <c r="Q190" s="304">
        <f t="shared" ca="1" si="77"/>
        <v>607.16999999999973</v>
      </c>
      <c r="R190" s="306">
        <f t="shared" ca="1" si="78"/>
        <v>0.30471033390498292</v>
      </c>
      <c r="S190" s="307">
        <f t="shared" ca="1" si="79"/>
        <v>8.4733067409649383</v>
      </c>
      <c r="T190" s="304">
        <f t="shared" ca="1" si="59"/>
        <v>83.123139128866043</v>
      </c>
      <c r="U190" s="311">
        <f t="shared" ca="1" si="60"/>
        <v>0</v>
      </c>
      <c r="V190" s="306">
        <f t="shared" ca="1" si="61"/>
        <v>1.2095193825363102</v>
      </c>
      <c r="W190" s="304">
        <f t="shared" ca="1" si="62"/>
        <v>67.617889165619189</v>
      </c>
      <c r="Y190" s="314" t="str">
        <f t="shared" ca="1" si="80"/>
        <v/>
      </c>
      <c r="Z190" s="315" t="str">
        <f t="shared" ca="1" si="81"/>
        <v/>
      </c>
      <c r="AA190" s="316" t="str">
        <f t="shared" ca="1" si="82"/>
        <v/>
      </c>
      <c r="AC190" s="310" t="e">
        <f t="shared" ca="1" si="83"/>
        <v>#N/A</v>
      </c>
      <c r="AD190" s="323" t="e">
        <f t="shared" ca="1" si="84"/>
        <v>#N/A</v>
      </c>
      <c r="AE190" s="324">
        <f t="shared" ca="1" si="63"/>
        <v>127.17596396839463</v>
      </c>
      <c r="AG190" s="306">
        <f t="shared" ca="1" si="85"/>
        <v>54.158829161725038</v>
      </c>
      <c r="AH190" s="304">
        <f t="shared" ca="1" si="86"/>
        <v>63.741211574715848</v>
      </c>
    </row>
    <row r="191" spans="1:34" x14ac:dyDescent="0.2">
      <c r="A191" s="347">
        <f t="shared" ca="1" si="64"/>
        <v>0.01</v>
      </c>
      <c r="B191" s="304">
        <f t="shared" ca="1" si="65"/>
        <v>1.8700000000000014</v>
      </c>
      <c r="D191" s="306">
        <f t="shared" ca="1" si="66"/>
        <v>13.615232909984547</v>
      </c>
      <c r="E191" s="307">
        <f t="shared" ca="1" si="67"/>
        <v>52.241003878807625</v>
      </c>
      <c r="F191" s="304">
        <f t="shared" ca="1" si="68"/>
        <v>53.986082034712602</v>
      </c>
      <c r="G191" s="306">
        <f t="shared" ca="1" si="69"/>
        <v>28.344706696971496</v>
      </c>
      <c r="H191" s="307">
        <f t="shared" ca="1" si="70"/>
        <v>129.0820261737974</v>
      </c>
      <c r="I191" s="304">
        <f t="shared" ca="1" si="71"/>
        <v>132.15745109100075</v>
      </c>
      <c r="J191" s="306">
        <f t="shared" ca="1" si="72"/>
        <v>26.453986059406606</v>
      </c>
      <c r="K191" s="307">
        <f t="shared" ca="1" si="73"/>
        <v>128.46417217993866</v>
      </c>
      <c r="L191" s="304">
        <f t="shared" ca="1" si="58"/>
        <v>131.15966190985779</v>
      </c>
      <c r="M191" s="306">
        <f t="shared" ca="1" si="74"/>
        <v>1.3546401978562659</v>
      </c>
      <c r="N191" s="304">
        <f t="shared" ca="1" si="75"/>
        <v>77.615166095930817</v>
      </c>
      <c r="P191" s="310">
        <f t="shared" ca="1" si="76"/>
        <v>5</v>
      </c>
      <c r="Q191" s="304">
        <f t="shared" ca="1" si="77"/>
        <v>605.70999999999981</v>
      </c>
      <c r="R191" s="306">
        <f t="shared" ca="1" si="78"/>
        <v>0.30397762792889504</v>
      </c>
      <c r="S191" s="307">
        <f t="shared" ca="1" si="79"/>
        <v>8.4702669646856492</v>
      </c>
      <c r="T191" s="304">
        <f t="shared" ca="1" si="59"/>
        <v>83.09331892356623</v>
      </c>
      <c r="U191" s="311">
        <f t="shared" ca="1" si="60"/>
        <v>0</v>
      </c>
      <c r="V191" s="306">
        <f t="shared" ca="1" si="61"/>
        <v>1.2093635749280935</v>
      </c>
      <c r="W191" s="304">
        <f t="shared" ca="1" si="62"/>
        <v>68.16452398203046</v>
      </c>
      <c r="Y191" s="314" t="str">
        <f t="shared" ca="1" si="80"/>
        <v/>
      </c>
      <c r="Z191" s="315" t="str">
        <f t="shared" ca="1" si="81"/>
        <v/>
      </c>
      <c r="AA191" s="316" t="str">
        <f t="shared" ca="1" si="82"/>
        <v/>
      </c>
      <c r="AC191" s="310" t="e">
        <f t="shared" ca="1" si="83"/>
        <v>#N/A</v>
      </c>
      <c r="AD191" s="323" t="e">
        <f t="shared" ca="1" si="84"/>
        <v>#N/A</v>
      </c>
      <c r="AE191" s="324">
        <f t="shared" ca="1" si="63"/>
        <v>128.46417217993866</v>
      </c>
      <c r="AG191" s="306">
        <f t="shared" ca="1" si="85"/>
        <v>53.94512560640095</v>
      </c>
      <c r="AH191" s="304">
        <f t="shared" ca="1" si="86"/>
        <v>63.527172529248659</v>
      </c>
    </row>
    <row r="192" spans="1:34" x14ac:dyDescent="0.2">
      <c r="A192" s="347">
        <f t="shared" ca="1" si="64"/>
        <v>0.01</v>
      </c>
      <c r="B192" s="304">
        <f t="shared" ca="1" si="65"/>
        <v>1.8800000000000014</v>
      </c>
      <c r="D192" s="306">
        <f t="shared" ca="1" si="66"/>
        <v>13.579155643715417</v>
      </c>
      <c r="E192" s="307">
        <f t="shared" ca="1" si="67"/>
        <v>52.029585886680721</v>
      </c>
      <c r="F192" s="304">
        <f t="shared" ca="1" si="68"/>
        <v>53.772402545690049</v>
      </c>
      <c r="G192" s="306">
        <f t="shared" ca="1" si="69"/>
        <v>28.480498253408651</v>
      </c>
      <c r="H192" s="307">
        <f t="shared" ca="1" si="70"/>
        <v>129.6023220326642</v>
      </c>
      <c r="I192" s="304">
        <f t="shared" ca="1" si="71"/>
        <v>132.69476499478347</v>
      </c>
      <c r="J192" s="306">
        <f t="shared" ca="1" si="72"/>
        <v>26.738112084158509</v>
      </c>
      <c r="K192" s="307">
        <f t="shared" ca="1" si="73"/>
        <v>129.75759392097098</v>
      </c>
      <c r="L192" s="304">
        <f t="shared" ca="1" si="58"/>
        <v>132.4838096447435</v>
      </c>
      <c r="M192" s="306">
        <f t="shared" ca="1" si="74"/>
        <v>1.354481637164056</v>
      </c>
      <c r="N192" s="304">
        <f t="shared" ca="1" si="75"/>
        <v>77.606081237470519</v>
      </c>
      <c r="P192" s="310">
        <f t="shared" ca="1" si="76"/>
        <v>5</v>
      </c>
      <c r="Q192" s="304">
        <f t="shared" ca="1" si="77"/>
        <v>604.24999999999977</v>
      </c>
      <c r="R192" s="306">
        <f t="shared" ca="1" si="78"/>
        <v>0.30324492195280717</v>
      </c>
      <c r="S192" s="307">
        <f t="shared" ca="1" si="79"/>
        <v>8.4672345154661208</v>
      </c>
      <c r="T192" s="304">
        <f t="shared" ca="1" si="59"/>
        <v>83.063570596722656</v>
      </c>
      <c r="U192" s="311">
        <f t="shared" ca="1" si="60"/>
        <v>0</v>
      </c>
      <c r="V192" s="306">
        <f t="shared" ca="1" si="61"/>
        <v>1.2092071568113476</v>
      </c>
      <c r="W192" s="304">
        <f t="shared" ca="1" si="62"/>
        <v>68.711036969446781</v>
      </c>
      <c r="Y192" s="314" t="str">
        <f t="shared" ca="1" si="80"/>
        <v/>
      </c>
      <c r="Z192" s="315" t="str">
        <f t="shared" ca="1" si="81"/>
        <v/>
      </c>
      <c r="AA192" s="316" t="str">
        <f t="shared" ca="1" si="82"/>
        <v/>
      </c>
      <c r="AC192" s="310" t="e">
        <f t="shared" ca="1" si="83"/>
        <v>#N/A</v>
      </c>
      <c r="AD192" s="323" t="e">
        <f t="shared" ca="1" si="84"/>
        <v>#N/A</v>
      </c>
      <c r="AE192" s="324">
        <f t="shared" ca="1" si="63"/>
        <v>129.75759392097098</v>
      </c>
      <c r="AG192" s="306">
        <f t="shared" ca="1" si="85"/>
        <v>53.731223571044936</v>
      </c>
      <c r="AH192" s="304">
        <f t="shared" ca="1" si="86"/>
        <v>63.312935887008187</v>
      </c>
    </row>
    <row r="193" spans="1:34" x14ac:dyDescent="0.2">
      <c r="A193" s="347">
        <f t="shared" ca="1" si="64"/>
        <v>0.01</v>
      </c>
      <c r="B193" s="304">
        <f t="shared" ca="1" si="65"/>
        <v>1.8900000000000015</v>
      </c>
      <c r="D193" s="306">
        <f t="shared" ca="1" si="66"/>
        <v>13.542937251553361</v>
      </c>
      <c r="E193" s="307">
        <f t="shared" ca="1" si="67"/>
        <v>51.817998896891325</v>
      </c>
      <c r="F193" s="304">
        <f t="shared" ca="1" si="68"/>
        <v>53.558530217676271</v>
      </c>
      <c r="G193" s="306">
        <f t="shared" ca="1" si="69"/>
        <v>28.615927625924186</v>
      </c>
      <c r="H193" s="307">
        <f t="shared" ca="1" si="70"/>
        <v>130.12050202163311</v>
      </c>
      <c r="I193" s="304">
        <f t="shared" ca="1" si="71"/>
        <v>133.22993792783197</v>
      </c>
      <c r="J193" s="306">
        <f t="shared" ca="1" si="72"/>
        <v>27.023594213555175</v>
      </c>
      <c r="K193" s="307">
        <f t="shared" ca="1" si="73"/>
        <v>131.05620804124246</v>
      </c>
      <c r="L193" s="304">
        <f t="shared" ca="1" si="58"/>
        <v>133.81331888256983</v>
      </c>
      <c r="M193" s="306">
        <f t="shared" ca="1" si="74"/>
        <v>1.3543235993635285</v>
      </c>
      <c r="N193" s="304">
        <f t="shared" ca="1" si="75"/>
        <v>77.597026338496775</v>
      </c>
      <c r="P193" s="310">
        <f t="shared" ca="1" si="76"/>
        <v>5</v>
      </c>
      <c r="Q193" s="304">
        <f t="shared" ca="1" si="77"/>
        <v>602.78999999999974</v>
      </c>
      <c r="R193" s="306">
        <f t="shared" ca="1" si="78"/>
        <v>0.30251221597671929</v>
      </c>
      <c r="S193" s="307">
        <f t="shared" ca="1" si="79"/>
        <v>8.4642093933063531</v>
      </c>
      <c r="T193" s="304">
        <f t="shared" ca="1" si="59"/>
        <v>83.033894148335335</v>
      </c>
      <c r="U193" s="311">
        <f t="shared" ca="1" si="60"/>
        <v>0</v>
      </c>
      <c r="V193" s="306">
        <f t="shared" ca="1" si="61"/>
        <v>1.209050130982557</v>
      </c>
      <c r="W193" s="304">
        <f t="shared" ca="1" si="62"/>
        <v>69.257398495467342</v>
      </c>
      <c r="Y193" s="314" t="str">
        <f t="shared" ca="1" si="80"/>
        <v/>
      </c>
      <c r="Z193" s="315" t="str">
        <f t="shared" ca="1" si="81"/>
        <v/>
      </c>
      <c r="AA193" s="316" t="str">
        <f t="shared" ca="1" si="82"/>
        <v/>
      </c>
      <c r="AC193" s="310" t="e">
        <f t="shared" ca="1" si="83"/>
        <v>#N/A</v>
      </c>
      <c r="AD193" s="323" t="e">
        <f t="shared" ca="1" si="84"/>
        <v>#N/A</v>
      </c>
      <c r="AE193" s="324">
        <f t="shared" ca="1" si="63"/>
        <v>131.05620804124246</v>
      </c>
      <c r="AG193" s="306">
        <f t="shared" ca="1" si="85"/>
        <v>53.517126927661465</v>
      </c>
      <c r="AH193" s="304">
        <f t="shared" ca="1" si="86"/>
        <v>63.098505508726198</v>
      </c>
    </row>
    <row r="194" spans="1:34" x14ac:dyDescent="0.2">
      <c r="A194" s="347">
        <f t="shared" ca="1" si="64"/>
        <v>0.01</v>
      </c>
      <c r="B194" s="304">
        <f t="shared" ca="1" si="65"/>
        <v>1.9000000000000015</v>
      </c>
      <c r="D194" s="306">
        <f t="shared" ca="1" si="66"/>
        <v>13.506579204488908</v>
      </c>
      <c r="E194" s="307">
        <f t="shared" ca="1" si="67"/>
        <v>51.606246562312371</v>
      </c>
      <c r="F194" s="304">
        <f t="shared" ca="1" si="68"/>
        <v>53.344468935938515</v>
      </c>
      <c r="G194" s="306">
        <f t="shared" ca="1" si="69"/>
        <v>28.750993417969074</v>
      </c>
      <c r="H194" s="307">
        <f t="shared" ca="1" si="70"/>
        <v>130.63656448725624</v>
      </c>
      <c r="I194" s="304">
        <f t="shared" ca="1" si="71"/>
        <v>133.76296798274609</v>
      </c>
      <c r="J194" s="306">
        <f t="shared" ca="1" si="72"/>
        <v>27.310428818774639</v>
      </c>
      <c r="K194" s="307">
        <f t="shared" ca="1" si="73"/>
        <v>132.35999337378689</v>
      </c>
      <c r="L194" s="304">
        <f t="shared" ca="1" si="58"/>
        <v>135.14816820132734</v>
      </c>
      <c r="M194" s="306">
        <f t="shared" ca="1" si="74"/>
        <v>1.3541660781257099</v>
      </c>
      <c r="N194" s="304">
        <f t="shared" ca="1" si="75"/>
        <v>77.588001036386089</v>
      </c>
      <c r="P194" s="310">
        <f t="shared" ca="1" si="76"/>
        <v>5</v>
      </c>
      <c r="Q194" s="304">
        <f t="shared" ca="1" si="77"/>
        <v>601.32999999999981</v>
      </c>
      <c r="R194" s="306">
        <f t="shared" ca="1" si="78"/>
        <v>0.30177951000063147</v>
      </c>
      <c r="S194" s="307">
        <f t="shared" ca="1" si="79"/>
        <v>8.4611915982063461</v>
      </c>
      <c r="T194" s="304">
        <f t="shared" ca="1" si="59"/>
        <v>83.004289578404254</v>
      </c>
      <c r="U194" s="311">
        <f t="shared" ca="1" si="60"/>
        <v>0</v>
      </c>
      <c r="V194" s="306">
        <f t="shared" ca="1" si="61"/>
        <v>1.2088925002397877</v>
      </c>
      <c r="W194" s="304">
        <f t="shared" ca="1" si="62"/>
        <v>69.803579062876082</v>
      </c>
      <c r="Y194" s="314" t="str">
        <f t="shared" ca="1" si="80"/>
        <v/>
      </c>
      <c r="Z194" s="315" t="str">
        <f t="shared" ca="1" si="81"/>
        <v/>
      </c>
      <c r="AA194" s="316" t="str">
        <f t="shared" ca="1" si="82"/>
        <v/>
      </c>
      <c r="AC194" s="310" t="e">
        <f t="shared" ca="1" si="83"/>
        <v>#N/A</v>
      </c>
      <c r="AD194" s="323" t="e">
        <f t="shared" ca="1" si="84"/>
        <v>#N/A</v>
      </c>
      <c r="AE194" s="324">
        <f t="shared" ca="1" si="63"/>
        <v>132.35999337378689</v>
      </c>
      <c r="AG194" s="306">
        <f t="shared" ca="1" si="85"/>
        <v>53.302839538786642</v>
      </c>
      <c r="AH194" s="304">
        <f t="shared" ca="1" si="86"/>
        <v>62.883885245823343</v>
      </c>
    </row>
    <row r="195" spans="1:34" x14ac:dyDescent="0.2">
      <c r="A195" s="347">
        <f t="shared" ca="1" si="64"/>
        <v>0.01</v>
      </c>
      <c r="B195" s="304">
        <f t="shared" ca="1" si="65"/>
        <v>1.9100000000000015</v>
      </c>
      <c r="D195" s="306">
        <f t="shared" ca="1" si="66"/>
        <v>13.470082963119374</v>
      </c>
      <c r="E195" s="307">
        <f t="shared" ca="1" si="67"/>
        <v>51.394332527878873</v>
      </c>
      <c r="F195" s="304">
        <f t="shared" ca="1" si="68"/>
        <v>53.130222576416024</v>
      </c>
      <c r="G195" s="306">
        <f t="shared" ca="1" si="69"/>
        <v>28.885694247600266</v>
      </c>
      <c r="H195" s="307">
        <f t="shared" ca="1" si="70"/>
        <v>131.15050781253504</v>
      </c>
      <c r="I195" s="304">
        <f t="shared" ca="1" si="71"/>
        <v>134.29385329065386</v>
      </c>
      <c r="J195" s="306">
        <f t="shared" ca="1" si="72"/>
        <v>27.598612257102484</v>
      </c>
      <c r="K195" s="307">
        <f t="shared" ca="1" si="73"/>
        <v>133.66892873528585</v>
      </c>
      <c r="L195" s="304">
        <f t="shared" ca="1" si="58"/>
        <v>136.48833616011595</v>
      </c>
      <c r="M195" s="306">
        <f t="shared" ca="1" si="74"/>
        <v>1.3540090672149785</v>
      </c>
      <c r="N195" s="304">
        <f t="shared" ca="1" si="75"/>
        <v>77.579004973863675</v>
      </c>
      <c r="P195" s="310">
        <f t="shared" ca="1" si="76"/>
        <v>5</v>
      </c>
      <c r="Q195" s="304">
        <f t="shared" ca="1" si="77"/>
        <v>599.86999999999978</v>
      </c>
      <c r="R195" s="306">
        <f t="shared" ca="1" si="78"/>
        <v>0.30104680402454354</v>
      </c>
      <c r="S195" s="307">
        <f t="shared" ca="1" si="79"/>
        <v>8.4581811301660998</v>
      </c>
      <c r="T195" s="304">
        <f t="shared" ca="1" si="59"/>
        <v>82.974756886929441</v>
      </c>
      <c r="U195" s="311">
        <f t="shared" ca="1" si="60"/>
        <v>0</v>
      </c>
      <c r="V195" s="306">
        <f t="shared" ca="1" si="61"/>
        <v>1.2087342673826305</v>
      </c>
      <c r="W195" s="304">
        <f t="shared" ca="1" si="62"/>
        <v>70.34954931073618</v>
      </c>
      <c r="Y195" s="314" t="str">
        <f t="shared" ca="1" si="80"/>
        <v/>
      </c>
      <c r="Z195" s="315" t="str">
        <f t="shared" ca="1" si="81"/>
        <v/>
      </c>
      <c r="AA195" s="316" t="str">
        <f t="shared" ca="1" si="82"/>
        <v/>
      </c>
      <c r="AC195" s="310" t="e">
        <f t="shared" ca="1" si="83"/>
        <v>#N/A</v>
      </c>
      <c r="AD195" s="323" t="e">
        <f t="shared" ca="1" si="84"/>
        <v>#N/A</v>
      </c>
      <c r="AE195" s="324">
        <f t="shared" ca="1" si="63"/>
        <v>133.66892873528585</v>
      </c>
      <c r="AG195" s="306">
        <f t="shared" ca="1" si="85"/>
        <v>53.088365257309952</v>
      </c>
      <c r="AH195" s="304">
        <f t="shared" ca="1" si="86"/>
        <v>62.669078940227699</v>
      </c>
    </row>
    <row r="196" spans="1:34" x14ac:dyDescent="0.2">
      <c r="A196" s="347">
        <f t="shared" ca="1" si="64"/>
        <v>0.01</v>
      </c>
      <c r="B196" s="304">
        <f t="shared" ca="1" si="65"/>
        <v>1.9200000000000015</v>
      </c>
      <c r="D196" s="306">
        <f t="shared" ca="1" si="66"/>
        <v>13.433449977794586</v>
      </c>
      <c r="E196" s="307">
        <f t="shared" ca="1" si="67"/>
        <v>51.182260430382833</v>
      </c>
      <c r="F196" s="304">
        <f t="shared" ca="1" si="68"/>
        <v>52.915795005550486</v>
      </c>
      <c r="G196" s="306">
        <f t="shared" ca="1" si="69"/>
        <v>29.020028747378213</v>
      </c>
      <c r="H196" s="307">
        <f t="shared" ca="1" si="70"/>
        <v>131.66233041683887</v>
      </c>
      <c r="I196" s="304">
        <f t="shared" ca="1" si="71"/>
        <v>134.82259202111311</v>
      </c>
      <c r="J196" s="306">
        <f t="shared" ca="1" si="72"/>
        <v>27.888140872077376</v>
      </c>
      <c r="K196" s="307">
        <f t="shared" ca="1" si="73"/>
        <v>134.98299292643273</v>
      </c>
      <c r="L196" s="304">
        <f t="shared" ref="L196:L259" ca="1" si="87">SQRT(pos_x^2+pos_z^2)</f>
        <v>137.83380129952965</v>
      </c>
      <c r="M196" s="306">
        <f t="shared" ca="1" si="74"/>
        <v>1.3538525604871385</v>
      </c>
      <c r="N196" s="304">
        <f t="shared" ca="1" si="75"/>
        <v>77.57003779889304</v>
      </c>
      <c r="P196" s="310">
        <f t="shared" ca="1" si="76"/>
        <v>5</v>
      </c>
      <c r="Q196" s="304">
        <f t="shared" ca="1" si="77"/>
        <v>598.40999999999974</v>
      </c>
      <c r="R196" s="306">
        <f t="shared" ca="1" si="78"/>
        <v>0.30031409804845566</v>
      </c>
      <c r="S196" s="307">
        <f t="shared" ca="1" si="79"/>
        <v>8.455177989185616</v>
      </c>
      <c r="T196" s="304">
        <f t="shared" ref="T196:T259" ca="1" si="88">m*g</f>
        <v>82.945296073910896</v>
      </c>
      <c r="U196" s="311">
        <f t="shared" ref="U196:U259" ca="1" si="89">IF(pos_xz&lt;L_rampe,Poids*COS(Beta),0)</f>
        <v>0</v>
      </c>
      <c r="V196" s="306">
        <f t="shared" ref="V196:V259" ca="1" si="90">Rho_moyen*(20000-Alt_rampe-pos_z)/(20000+Alt_rampe+pos_z)</f>
        <v>1.2085754352121409</v>
      </c>
      <c r="W196" s="304">
        <f t="shared" ref="W196:W259" ca="1" si="91">1/2*Rho*Sref*Cx*vit_xz^2</f>
        <v>70.895280015467208</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134.98299292643273</v>
      </c>
      <c r="AG196" s="306">
        <f t="shared" ca="1" si="85"/>
        <v>52.873707926297911</v>
      </c>
      <c r="AH196" s="304">
        <f t="shared" ca="1" si="86"/>
        <v>62.454090424195222</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13.396681688757718</v>
      </c>
      <c r="E197" s="307">
        <f t="shared" ref="E197:E260" ca="1" si="96">IF(AND(L196&lt;L_rampe,Poussee&lt;Poids*SIN(M196)),0,(-W196+Poussee)/m*SIN(M196)+U196/m*COS(M196)-Poids/m)</f>
        <v>50.970033898270529</v>
      </c>
      <c r="F197" s="304">
        <f t="shared" ref="F197:F260" ca="1" si="97">SQRT(acc_x^2+acc_z^2)</f>
        <v>52.701190080118145</v>
      </c>
      <c r="G197" s="306">
        <f t="shared" ref="G197:G260" ca="1" si="98">G196+acc_x*pas</f>
        <v>29.153995564265792</v>
      </c>
      <c r="H197" s="307">
        <f t="shared" ref="H197:H260" ca="1" si="99">H196+acc_z*pas</f>
        <v>132.17203075582157</v>
      </c>
      <c r="I197" s="304">
        <f t="shared" ref="I197:I260" ca="1" si="100">SQRT(vit_x^2+vit_z^2)</f>
        <v>135.34918238201172</v>
      </c>
      <c r="J197" s="306">
        <f t="shared" ref="J197:J260" ca="1" si="101">J196+0.5*(vit_x+G196)*pas*(K196&gt;=0)</f>
        <v>28.179010993635597</v>
      </c>
      <c r="K197" s="307">
        <f t="shared" ref="K197:K260" ca="1" si="102">K196+0.5*(vit_z+H196)*pas</f>
        <v>136.30216473229603</v>
      </c>
      <c r="L197" s="304">
        <f t="shared" ca="1" si="87"/>
        <v>139.18454214204033</v>
      </c>
      <c r="M197" s="306">
        <f t="shared" ref="M197:M260" ca="1" si="103">IF(AND(L196&gt;L_rampe,G197&gt;0),ATAN2(G197,H197),$M$4)</f>
        <v>1.3536965518875395</v>
      </c>
      <c r="N197" s="304">
        <f t="shared" ref="N197:N260" ca="1" si="104">DEGREES(Beta)</f>
        <v>77.561099164568262</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8.4521821752648929</v>
      </c>
      <c r="T197" s="304">
        <f t="shared" ca="1" si="88"/>
        <v>82.915907139348604</v>
      </c>
      <c r="U197" s="311">
        <f t="shared" ca="1" si="89"/>
        <v>0</v>
      </c>
      <c r="V197" s="306">
        <f t="shared" ca="1" si="90"/>
        <v>1.2084160065307818</v>
      </c>
      <c r="W197" s="304">
        <f t="shared" ca="1" si="91"/>
        <v>71.440742091906117</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136.30216473229603</v>
      </c>
      <c r="AG197" s="306">
        <f t="shared" ref="AG197:AG260" ca="1" si="114">IF(AND(L196&lt;L_rampe,Poussee&lt;Poids*SIN(M196)),0,(-W196+Poussee)/m-Poids*SIN(M196)/m)</f>
        <v>52.6588713788191</v>
      </c>
      <c r="AH197" s="304">
        <f t="shared" ref="AH197:AH260" ca="1" si="115">IF(AND(L196&lt;L_rampe,Poussee&lt;Poids*SIN(M196)), g*SIN(M196), (-W196+Poussee)/m)</f>
        <v>62.23892352013177</v>
      </c>
    </row>
    <row r="198" spans="1:34" x14ac:dyDescent="0.2">
      <c r="A198" s="347">
        <f t="shared" ca="1" si="93"/>
        <v>0.01</v>
      </c>
      <c r="B198" s="304">
        <f t="shared" ca="1" si="94"/>
        <v>1.9400000000000015</v>
      </c>
      <c r="D198" s="306">
        <f t="shared" ca="1" si="95"/>
        <v>13.359779526281852</v>
      </c>
      <c r="E198" s="307">
        <f t="shared" ca="1" si="96"/>
        <v>50.757656551442231</v>
      </c>
      <c r="F198" s="304">
        <f t="shared" ca="1" si="97"/>
        <v>52.486411647063719</v>
      </c>
      <c r="G198" s="306">
        <f t="shared" ca="1" si="98"/>
        <v>29.287593359528611</v>
      </c>
      <c r="H198" s="307">
        <f t="shared" ca="1" si="99"/>
        <v>132.67960732133599</v>
      </c>
      <c r="I198" s="304">
        <f t="shared" ca="1" si="100"/>
        <v>135.87362261946586</v>
      </c>
      <c r="J198" s="306">
        <f t="shared" ca="1" si="101"/>
        <v>28.47121893825457</v>
      </c>
      <c r="K198" s="307">
        <f t="shared" ca="1" si="102"/>
        <v>137.62642292268183</v>
      </c>
      <c r="L198" s="304">
        <f t="shared" ca="1" si="87"/>
        <v>140.54053719238058</v>
      </c>
      <c r="M198" s="306">
        <f t="shared" ca="1" si="103"/>
        <v>1.3535410354492445</v>
      </c>
      <c r="N198" s="304">
        <f t="shared" ca="1" si="104"/>
        <v>77.55218872900906</v>
      </c>
      <c r="P198" s="310">
        <f t="shared" ca="1" si="105"/>
        <v>5</v>
      </c>
      <c r="Q198" s="304">
        <f t="shared" ca="1" si="106"/>
        <v>595.48999999999978</v>
      </c>
      <c r="R198" s="306">
        <f t="shared" ca="1" si="107"/>
        <v>0.2988486860962799</v>
      </c>
      <c r="S198" s="307">
        <f t="shared" ca="1" si="108"/>
        <v>8.4491936884039305</v>
      </c>
      <c r="T198" s="304">
        <f t="shared" ca="1" si="88"/>
        <v>82.886590083242567</v>
      </c>
      <c r="U198" s="311">
        <f t="shared" ca="1" si="89"/>
        <v>0</v>
      </c>
      <c r="V198" s="306">
        <f t="shared" ca="1" si="90"/>
        <v>1.2082559841423637</v>
      </c>
      <c r="W198" s="304">
        <f t="shared" ca="1" si="91"/>
        <v>71.985906594350936</v>
      </c>
      <c r="Y198" s="314" t="str">
        <f t="shared" ca="1" si="109"/>
        <v/>
      </c>
      <c r="Z198" s="315" t="str">
        <f t="shared" ca="1" si="110"/>
        <v/>
      </c>
      <c r="AA198" s="316" t="str">
        <f t="shared" ca="1" si="111"/>
        <v/>
      </c>
      <c r="AC198" s="310" t="e">
        <f t="shared" ca="1" si="112"/>
        <v>#N/A</v>
      </c>
      <c r="AD198" s="323" t="e">
        <f t="shared" ca="1" si="113"/>
        <v>#N/A</v>
      </c>
      <c r="AE198" s="324">
        <f t="shared" ca="1" si="92"/>
        <v>137.62642292268183</v>
      </c>
      <c r="AG198" s="306">
        <f t="shared" ca="1" si="114"/>
        <v>52.443859437770904</v>
      </c>
      <c r="AH198" s="304">
        <f t="shared" ca="1" si="115"/>
        <v>62.023582040416876</v>
      </c>
    </row>
    <row r="199" spans="1:34" x14ac:dyDescent="0.2">
      <c r="A199" s="347">
        <f t="shared" ca="1" si="93"/>
        <v>0.01</v>
      </c>
      <c r="B199" s="304">
        <f t="shared" ca="1" si="94"/>
        <v>1.9500000000000015</v>
      </c>
      <c r="D199" s="306">
        <f t="shared" ca="1" si="95"/>
        <v>13.322744910802152</v>
      </c>
      <c r="E199" s="307">
        <f t="shared" ca="1" si="96"/>
        <v>50.545132001054526</v>
      </c>
      <c r="F199" s="304">
        <f t="shared" ca="1" si="97"/>
        <v>52.271463543336253</v>
      </c>
      <c r="G199" s="306">
        <f t="shared" ca="1" si="98"/>
        <v>29.420820808636631</v>
      </c>
      <c r="H199" s="307">
        <f t="shared" ca="1" si="99"/>
        <v>133.18505864134653</v>
      </c>
      <c r="I199" s="304">
        <f t="shared" ca="1" si="100"/>
        <v>136.39591101771643</v>
      </c>
      <c r="J199" s="306">
        <f t="shared" ca="1" si="101"/>
        <v>28.764761009095395</v>
      </c>
      <c r="K199" s="307">
        <f t="shared" ca="1" si="102"/>
        <v>138.95574625249523</v>
      </c>
      <c r="L199" s="304">
        <f t="shared" ca="1" si="87"/>
        <v>141.90176493792535</v>
      </c>
      <c r="M199" s="306">
        <f t="shared" ca="1" si="103"/>
        <v>1.3533860052912468</v>
      </c>
      <c r="N199" s="304">
        <f t="shared" ca="1" si="104"/>
        <v>77.543306155258534</v>
      </c>
      <c r="P199" s="310">
        <f t="shared" ca="1" si="105"/>
        <v>5</v>
      </c>
      <c r="Q199" s="304">
        <f t="shared" ca="1" si="106"/>
        <v>594.02999999999975</v>
      </c>
      <c r="R199" s="306">
        <f t="shared" ca="1" si="107"/>
        <v>0.29811598012019203</v>
      </c>
      <c r="S199" s="307">
        <f t="shared" ca="1" si="108"/>
        <v>8.4462125286027288</v>
      </c>
      <c r="T199" s="304">
        <f t="shared" ca="1" si="88"/>
        <v>82.857344905592768</v>
      </c>
      <c r="U199" s="311">
        <f t="shared" ca="1" si="89"/>
        <v>0</v>
      </c>
      <c r="V199" s="306">
        <f t="shared" ca="1" si="90"/>
        <v>1.2080953708519888</v>
      </c>
      <c r="W199" s="304">
        <f t="shared" ca="1" si="91"/>
        <v>72.530744717587822</v>
      </c>
      <c r="Y199" s="314" t="str">
        <f t="shared" ca="1" si="109"/>
        <v/>
      </c>
      <c r="Z199" s="315" t="str">
        <f t="shared" ca="1" si="110"/>
        <v/>
      </c>
      <c r="AA199" s="316" t="str">
        <f t="shared" ca="1" si="111"/>
        <v/>
      </c>
      <c r="AC199" s="310" t="e">
        <f t="shared" ca="1" si="112"/>
        <v>#N/A</v>
      </c>
      <c r="AD199" s="323" t="e">
        <f t="shared" ca="1" si="113"/>
        <v>#N/A</v>
      </c>
      <c r="AE199" s="324">
        <f t="shared" ca="1" si="92"/>
        <v>138.95574625249523</v>
      </c>
      <c r="AG199" s="306">
        <f t="shared" ca="1" si="114"/>
        <v>52.228675915708124</v>
      </c>
      <c r="AH199" s="304">
        <f t="shared" ca="1" si="115"/>
        <v>61.808069787229407</v>
      </c>
    </row>
    <row r="200" spans="1:34" x14ac:dyDescent="0.2">
      <c r="A200" s="347">
        <f t="shared" ca="1" si="93"/>
        <v>0.01</v>
      </c>
      <c r="B200" s="304">
        <f t="shared" ca="1" si="94"/>
        <v>1.9600000000000015</v>
      </c>
      <c r="D200" s="306">
        <f t="shared" ca="1" si="95"/>
        <v>13.285579253043799</v>
      </c>
      <c r="E200" s="307">
        <f t="shared" ca="1" si="96"/>
        <v>50.332463849324938</v>
      </c>
      <c r="F200" s="304">
        <f t="shared" ca="1" si="97"/>
        <v>52.056349595726644</v>
      </c>
      <c r="G200" s="306">
        <f t="shared" ca="1" si="98"/>
        <v>29.553676601167069</v>
      </c>
      <c r="H200" s="307">
        <f t="shared" ca="1" si="99"/>
        <v>133.68838327983977</v>
      </c>
      <c r="I200" s="304">
        <f t="shared" ca="1" si="100"/>
        <v>136.91604589902423</v>
      </c>
      <c r="J200" s="306">
        <f t="shared" ca="1" si="101"/>
        <v>29.059633496144414</v>
      </c>
      <c r="K200" s="307">
        <f t="shared" ca="1" si="102"/>
        <v>140.29011346210117</v>
      </c>
      <c r="L200" s="304">
        <f t="shared" ca="1" si="87"/>
        <v>143.26820384907273</v>
      </c>
      <c r="M200" s="306">
        <f t="shared" ca="1" si="103"/>
        <v>1.3532314556167275</v>
      </c>
      <c r="N200" s="304">
        <f t="shared" ca="1" si="104"/>
        <v>77.534451111183472</v>
      </c>
      <c r="P200" s="310">
        <f t="shared" ca="1" si="105"/>
        <v>5</v>
      </c>
      <c r="Q200" s="304">
        <f t="shared" ca="1" si="106"/>
        <v>592.56999999999971</v>
      </c>
      <c r="R200" s="306">
        <f t="shared" ca="1" si="107"/>
        <v>0.29738327414410415</v>
      </c>
      <c r="S200" s="307">
        <f t="shared" ca="1" si="108"/>
        <v>8.4432386958612877</v>
      </c>
      <c r="T200" s="304">
        <f t="shared" ca="1" si="88"/>
        <v>82.828171606399238</v>
      </c>
      <c r="U200" s="311">
        <f t="shared" ca="1" si="89"/>
        <v>0</v>
      </c>
      <c r="V200" s="306">
        <f t="shared" ca="1" si="90"/>
        <v>1.2079341694659897</v>
      </c>
      <c r="W200" s="304">
        <f t="shared" ca="1" si="91"/>
        <v>73.075227797901306</v>
      </c>
      <c r="Y200" s="314" t="str">
        <f t="shared" ca="1" si="109"/>
        <v/>
      </c>
      <c r="Z200" s="315" t="str">
        <f t="shared" ca="1" si="110"/>
        <v/>
      </c>
      <c r="AA200" s="316" t="str">
        <f t="shared" ca="1" si="111"/>
        <v/>
      </c>
      <c r="AC200" s="310" t="e">
        <f t="shared" ca="1" si="112"/>
        <v>#N/A</v>
      </c>
      <c r="AD200" s="323" t="e">
        <f t="shared" ca="1" si="113"/>
        <v>#N/A</v>
      </c>
      <c r="AE200" s="324">
        <f t="shared" ca="1" si="92"/>
        <v>140.29011346210117</v>
      </c>
      <c r="AG200" s="306">
        <f t="shared" ca="1" si="114"/>
        <v>52.013324614672996</v>
      </c>
      <c r="AH200" s="304">
        <f t="shared" ca="1" si="115"/>
        <v>61.592390552374773</v>
      </c>
    </row>
    <row r="201" spans="1:34" x14ac:dyDescent="0.2">
      <c r="A201" s="347">
        <f t="shared" ca="1" si="93"/>
        <v>0.01</v>
      </c>
      <c r="B201" s="304">
        <f t="shared" ca="1" si="94"/>
        <v>1.9700000000000015</v>
      </c>
      <c r="D201" s="306">
        <f t="shared" ca="1" si="95"/>
        <v>13.248283954145988</v>
      </c>
      <c r="E201" s="307">
        <f t="shared" ca="1" si="96"/>
        <v>50.119655689339112</v>
      </c>
      <c r="F201" s="304">
        <f t="shared" ca="1" si="97"/>
        <v>51.841073620707206</v>
      </c>
      <c r="G201" s="306">
        <f t="shared" ca="1" si="98"/>
        <v>29.686159440708529</v>
      </c>
      <c r="H201" s="307">
        <f t="shared" ca="1" si="99"/>
        <v>134.18957983673317</v>
      </c>
      <c r="I201" s="304">
        <f t="shared" ca="1" si="100"/>
        <v>137.43402562356295</v>
      </c>
      <c r="J201" s="306">
        <f t="shared" ca="1" si="101"/>
        <v>29.355832676353792</v>
      </c>
      <c r="K201" s="307">
        <f t="shared" ca="1" si="102"/>
        <v>141.62950327768405</v>
      </c>
      <c r="L201" s="304">
        <f t="shared" ca="1" si="87"/>
        <v>144.63983237962356</v>
      </c>
      <c r="M201" s="306">
        <f t="shared" ca="1" si="103"/>
        <v>1.3530773807113605</v>
      </c>
      <c r="N201" s="304">
        <f t="shared" ca="1" si="104"/>
        <v>77.525623269377064</v>
      </c>
      <c r="P201" s="310">
        <f t="shared" ca="1" si="105"/>
        <v>5</v>
      </c>
      <c r="Q201" s="304">
        <f t="shared" ca="1" si="106"/>
        <v>591.10999999999979</v>
      </c>
      <c r="R201" s="306">
        <f t="shared" ca="1" si="107"/>
        <v>0.29665056816801633</v>
      </c>
      <c r="S201" s="307">
        <f t="shared" ca="1" si="108"/>
        <v>8.4402721901796074</v>
      </c>
      <c r="T201" s="304">
        <f t="shared" ca="1" si="88"/>
        <v>82.799070185661947</v>
      </c>
      <c r="U201" s="311">
        <f t="shared" ca="1" si="89"/>
        <v>0</v>
      </c>
      <c r="V201" s="306">
        <f t="shared" ca="1" si="90"/>
        <v>1.2077723827918763</v>
      </c>
      <c r="W201" s="304">
        <f t="shared" ca="1" si="91"/>
        <v>73.61932731406776</v>
      </c>
      <c r="Y201" s="314" t="str">
        <f t="shared" ca="1" si="109"/>
        <v/>
      </c>
      <c r="Z201" s="315" t="str">
        <f t="shared" ca="1" si="110"/>
        <v/>
      </c>
      <c r="AA201" s="316" t="str">
        <f t="shared" ca="1" si="111"/>
        <v/>
      </c>
      <c r="AC201" s="310" t="e">
        <f t="shared" ca="1" si="112"/>
        <v>#N/A</v>
      </c>
      <c r="AD201" s="323" t="e">
        <f t="shared" ca="1" si="113"/>
        <v>#N/A</v>
      </c>
      <c r="AE201" s="324">
        <f t="shared" ca="1" si="92"/>
        <v>141.62950327768405</v>
      </c>
      <c r="AG201" s="306">
        <f t="shared" ca="1" si="114"/>
        <v>51.797809326027092</v>
      </c>
      <c r="AH201" s="304">
        <f t="shared" ca="1" si="115"/>
        <v>61.376548117114069</v>
      </c>
    </row>
    <row r="202" spans="1:34" x14ac:dyDescent="0.2">
      <c r="A202" s="347">
        <f t="shared" ca="1" si="93"/>
        <v>0.01</v>
      </c>
      <c r="B202" s="304">
        <f t="shared" ca="1" si="94"/>
        <v>1.9800000000000015</v>
      </c>
      <c r="D202" s="306">
        <f t="shared" ca="1" si="95"/>
        <v>13.210860405781938</v>
      </c>
      <c r="E202" s="307">
        <f t="shared" ca="1" si="96"/>
        <v>49.906711104860292</v>
      </c>
      <c r="F202" s="304">
        <f t="shared" ca="1" si="97"/>
        <v>51.625639424272919</v>
      </c>
      <c r="G202" s="306">
        <f t="shared" ca="1" si="98"/>
        <v>29.818268044766349</v>
      </c>
      <c r="H202" s="307">
        <f t="shared" ca="1" si="99"/>
        <v>134.68864694778176</v>
      </c>
      <c r="I202" s="304">
        <f t="shared" ca="1" si="100"/>
        <v>137.94984858931065</v>
      </c>
      <c r="J202" s="306">
        <f t="shared" ca="1" si="101"/>
        <v>29.653354813781167</v>
      </c>
      <c r="K202" s="307">
        <f t="shared" ca="1" si="102"/>
        <v>142.97389441160664</v>
      </c>
      <c r="L202" s="304">
        <f t="shared" ca="1" si="87"/>
        <v>146.0166289671599</v>
      </c>
      <c r="M202" s="306">
        <f t="shared" ca="1" si="103"/>
        <v>1.3529237749416572</v>
      </c>
      <c r="N202" s="304">
        <f t="shared" ca="1" si="104"/>
        <v>77.516822307064203</v>
      </c>
      <c r="P202" s="310">
        <f t="shared" ca="1" si="105"/>
        <v>5</v>
      </c>
      <c r="Q202" s="304">
        <f t="shared" ca="1" si="106"/>
        <v>589.64999999999975</v>
      </c>
      <c r="R202" s="306">
        <f t="shared" ca="1" si="107"/>
        <v>0.29591786219192839</v>
      </c>
      <c r="S202" s="307">
        <f t="shared" ca="1" si="108"/>
        <v>8.4373130115576878</v>
      </c>
      <c r="T202" s="304">
        <f t="shared" ca="1" si="88"/>
        <v>82.770040643380923</v>
      </c>
      <c r="U202" s="311">
        <f t="shared" ca="1" si="89"/>
        <v>0</v>
      </c>
      <c r="V202" s="306">
        <f t="shared" ca="1" si="90"/>
        <v>1.2076100136382732</v>
      </c>
      <c r="W202" s="304">
        <f t="shared" ca="1" si="91"/>
        <v>74.163014888331617</v>
      </c>
      <c r="Y202" s="314" t="str">
        <f t="shared" ca="1" si="109"/>
        <v/>
      </c>
      <c r="Z202" s="315" t="str">
        <f t="shared" ca="1" si="110"/>
        <v/>
      </c>
      <c r="AA202" s="316" t="str">
        <f t="shared" ca="1" si="111"/>
        <v/>
      </c>
      <c r="AC202" s="310" t="e">
        <f t="shared" ca="1" si="112"/>
        <v>#N/A</v>
      </c>
      <c r="AD202" s="323" t="e">
        <f t="shared" ca="1" si="113"/>
        <v>#N/A</v>
      </c>
      <c r="AE202" s="324">
        <f t="shared" ca="1" si="92"/>
        <v>142.97389441160664</v>
      </c>
      <c r="AG202" s="306">
        <f t="shared" ca="1" si="114"/>
        <v>51.58213383028481</v>
      </c>
      <c r="AH202" s="304">
        <f t="shared" ca="1" si="115"/>
        <v>61.160546251994859</v>
      </c>
    </row>
    <row r="203" spans="1:34" x14ac:dyDescent="0.2">
      <c r="A203" s="347">
        <f t="shared" ca="1" si="93"/>
        <v>0.01</v>
      </c>
      <c r="B203" s="304">
        <f t="shared" ca="1" si="94"/>
        <v>1.9900000000000015</v>
      </c>
      <c r="D203" s="306">
        <f t="shared" ca="1" si="95"/>
        <v>13.173309990275165</v>
      </c>
      <c r="E203" s="307">
        <f t="shared" ca="1" si="96"/>
        <v>49.693633670141345</v>
      </c>
      <c r="F203" s="304">
        <f t="shared" ca="1" si="97"/>
        <v>51.410050801784749</v>
      </c>
      <c r="G203" s="306">
        <f t="shared" ca="1" si="98"/>
        <v>29.950001144669102</v>
      </c>
      <c r="H203" s="307">
        <f t="shared" ca="1" si="99"/>
        <v>135.18558328448319</v>
      </c>
      <c r="I203" s="304">
        <f t="shared" ca="1" si="100"/>
        <v>138.46351323193997</v>
      </c>
      <c r="J203" s="306">
        <f t="shared" ca="1" si="101"/>
        <v>29.952196159728345</v>
      </c>
      <c r="K203" s="307">
        <f t="shared" ca="1" si="102"/>
        <v>144.32326556276797</v>
      </c>
      <c r="L203" s="304">
        <f t="shared" ca="1" si="87"/>
        <v>147.39857203342268</v>
      </c>
      <c r="M203" s="306">
        <f t="shared" ca="1" si="103"/>
        <v>1.3527706327533526</v>
      </c>
      <c r="N203" s="304">
        <f t="shared" ca="1" si="104"/>
        <v>77.508047906008954</v>
      </c>
      <c r="P203" s="310">
        <f t="shared" ca="1" si="105"/>
        <v>5</v>
      </c>
      <c r="Q203" s="304">
        <f t="shared" ca="1" si="106"/>
        <v>588.18999999999971</v>
      </c>
      <c r="R203" s="306">
        <f t="shared" ca="1" si="107"/>
        <v>0.29518515621584052</v>
      </c>
      <c r="S203" s="307">
        <f t="shared" ca="1" si="108"/>
        <v>8.4343611599955288</v>
      </c>
      <c r="T203" s="304">
        <f t="shared" ca="1" si="88"/>
        <v>82.74108297955614</v>
      </c>
      <c r="U203" s="311">
        <f t="shared" ca="1" si="89"/>
        <v>0</v>
      </c>
      <c r="V203" s="306">
        <f t="shared" ca="1" si="90"/>
        <v>1.2074470648148674</v>
      </c>
      <c r="W203" s="304">
        <f t="shared" ca="1" si="91"/>
        <v>74.706262287365661</v>
      </c>
      <c r="Y203" s="314" t="str">
        <f t="shared" ca="1" si="109"/>
        <v/>
      </c>
      <c r="Z203" s="315" t="str">
        <f t="shared" ca="1" si="110"/>
        <v/>
      </c>
      <c r="AA203" s="316" t="str">
        <f t="shared" ca="1" si="111"/>
        <v/>
      </c>
      <c r="AC203" s="310" t="e">
        <f t="shared" ca="1" si="112"/>
        <v>#N/A</v>
      </c>
      <c r="AD203" s="323" t="e">
        <f t="shared" ca="1" si="113"/>
        <v>#N/A</v>
      </c>
      <c r="AE203" s="324">
        <f t="shared" ca="1" si="92"/>
        <v>144.32326556276797</v>
      </c>
      <c r="AG203" s="306">
        <f t="shared" ca="1" si="114"/>
        <v>51.366301896948684</v>
      </c>
      <c r="AH203" s="304">
        <f t="shared" ca="1" si="115"/>
        <v>60.944388716683854</v>
      </c>
    </row>
    <row r="204" spans="1:34" x14ac:dyDescent="0.2">
      <c r="A204" s="347">
        <f t="shared" ca="1" si="93"/>
        <v>0.01</v>
      </c>
      <c r="B204" s="304">
        <f t="shared" ca="1" si="94"/>
        <v>2.0000000000000013</v>
      </c>
      <c r="D204" s="306">
        <f t="shared" ca="1" si="95"/>
        <v>13.135634080712123</v>
      </c>
      <c r="E204" s="307">
        <f t="shared" ca="1" si="96"/>
        <v>49.480426949739055</v>
      </c>
      <c r="F204" s="304">
        <f t="shared" ca="1" si="97"/>
        <v>51.194311537814713</v>
      </c>
      <c r="G204" s="306">
        <f t="shared" ca="1" si="98"/>
        <v>30.081357485476222</v>
      </c>
      <c r="H204" s="307">
        <f t="shared" ca="1" si="99"/>
        <v>135.68038755398058</v>
      </c>
      <c r="I204" s="304">
        <f t="shared" ca="1" si="100"/>
        <v>138.97501802470612</v>
      </c>
      <c r="J204" s="306">
        <f t="shared" ca="1" si="101"/>
        <v>30.252352952879072</v>
      </c>
      <c r="K204" s="307">
        <f t="shared" ca="1" si="102"/>
        <v>145.67759541696029</v>
      </c>
      <c r="L204" s="304">
        <f t="shared" ca="1" si="87"/>
        <v>148.78563998468783</v>
      </c>
      <c r="M204" s="306">
        <f t="shared" ca="1" si="103"/>
        <v>1.3526179486698326</v>
      </c>
      <c r="N204" s="304">
        <f t="shared" ca="1" si="104"/>
        <v>77.499299752424434</v>
      </c>
      <c r="P204" s="310">
        <f t="shared" ca="1" si="105"/>
        <v>5</v>
      </c>
      <c r="Q204" s="304">
        <f t="shared" ca="1" si="106"/>
        <v>586.72999999999979</v>
      </c>
      <c r="R204" s="306">
        <f t="shared" ca="1" si="107"/>
        <v>0.29445245023975269</v>
      </c>
      <c r="S204" s="307">
        <f t="shared" ca="1" si="108"/>
        <v>8.4314166354931306</v>
      </c>
      <c r="T204" s="304">
        <f t="shared" ca="1" si="88"/>
        <v>82.71219719418761</v>
      </c>
      <c r="U204" s="311">
        <f t="shared" ca="1" si="89"/>
        <v>0</v>
      </c>
      <c r="V204" s="306">
        <f t="shared" ca="1" si="90"/>
        <v>1.2072835391323473</v>
      </c>
      <c r="W204" s="304">
        <f t="shared" ca="1" si="91"/>
        <v>75.249041423213612</v>
      </c>
      <c r="Y204" s="314" t="str">
        <f t="shared" ca="1" si="109"/>
        <v/>
      </c>
      <c r="Z204" s="315" t="str">
        <f t="shared" ca="1" si="110"/>
        <v/>
      </c>
      <c r="AA204" s="316" t="str">
        <f t="shared" ca="1" si="111"/>
        <v/>
      </c>
      <c r="AC204" s="310">
        <f t="shared" ca="1" si="112"/>
        <v>2.0000000000000013</v>
      </c>
      <c r="AD204" s="323">
        <f t="shared" ca="1" si="113"/>
        <v>30.252352952879072</v>
      </c>
      <c r="AE204" s="324">
        <f t="shared" ca="1" si="92"/>
        <v>145.67759541696029</v>
      </c>
      <c r="AG204" s="306">
        <f t="shared" ca="1" si="114"/>
        <v>51.150317284346343</v>
      </c>
      <c r="AH204" s="304">
        <f t="shared" ca="1" si="115"/>
        <v>60.728079259801305</v>
      </c>
    </row>
    <row r="205" spans="1:34" x14ac:dyDescent="0.2">
      <c r="A205" s="347">
        <f t="shared" ca="1" si="93"/>
        <v>0.01</v>
      </c>
      <c r="B205" s="304">
        <f t="shared" ca="1" si="94"/>
        <v>2.0100000000000011</v>
      </c>
      <c r="D205" s="306">
        <f t="shared" ca="1" si="95"/>
        <v>13.097834041051234</v>
      </c>
      <c r="E205" s="307">
        <f t="shared" ca="1" si="96"/>
        <v>49.267094498330856</v>
      </c>
      <c r="F205" s="304">
        <f t="shared" ca="1" si="97"/>
        <v>50.978425405992901</v>
      </c>
      <c r="G205" s="306">
        <f t="shared" ca="1" si="98"/>
        <v>30.212335825886733</v>
      </c>
      <c r="H205" s="307">
        <f t="shared" ca="1" si="99"/>
        <v>136.17305849896388</v>
      </c>
      <c r="I205" s="304">
        <f t="shared" ca="1" si="100"/>
        <v>139.48436147833348</v>
      </c>
      <c r="J205" s="306">
        <f t="shared" ca="1" si="101"/>
        <v>30.553821419435888</v>
      </c>
      <c r="K205" s="307">
        <f t="shared" ca="1" si="102"/>
        <v>147.03686264722501</v>
      </c>
      <c r="L205" s="304">
        <f t="shared" ca="1" si="87"/>
        <v>150.17781121214176</v>
      </c>
      <c r="M205" s="306">
        <f t="shared" ca="1" si="103"/>
        <v>1.3524657172905978</v>
      </c>
      <c r="N205" s="304">
        <f t="shared" ca="1" si="104"/>
        <v>77.490577536884828</v>
      </c>
      <c r="P205" s="310">
        <f t="shared" ca="1" si="105"/>
        <v>6</v>
      </c>
      <c r="Q205" s="304">
        <f t="shared" ca="1" si="106"/>
        <v>585.26999999999987</v>
      </c>
      <c r="R205" s="306">
        <f t="shared" ca="1" si="107"/>
        <v>0.29371974426366482</v>
      </c>
      <c r="S205" s="307">
        <f t="shared" ca="1" si="108"/>
        <v>8.4284794380504948</v>
      </c>
      <c r="T205" s="304">
        <f t="shared" ca="1" si="88"/>
        <v>82.683383287275362</v>
      </c>
      <c r="U205" s="311">
        <f t="shared" ca="1" si="89"/>
        <v>0</v>
      </c>
      <c r="V205" s="306">
        <f t="shared" ca="1" si="90"/>
        <v>1.2071194394023474</v>
      </c>
      <c r="W205" s="304">
        <f t="shared" ca="1" si="91"/>
        <v>75.791324354216329</v>
      </c>
      <c r="Y205" s="314" t="str">
        <f t="shared" ca="1" si="109"/>
        <v/>
      </c>
      <c r="Z205" s="315" t="str">
        <f t="shared" ca="1" si="110"/>
        <v/>
      </c>
      <c r="AA205" s="316" t="str">
        <f t="shared" ca="1" si="111"/>
        <v/>
      </c>
      <c r="AC205" s="310" t="e">
        <f t="shared" ca="1" si="112"/>
        <v>#N/A</v>
      </c>
      <c r="AD205" s="323" t="e">
        <f t="shared" ca="1" si="113"/>
        <v>#N/A</v>
      </c>
      <c r="AE205" s="324">
        <f t="shared" ca="1" si="92"/>
        <v>147.03686264722501</v>
      </c>
      <c r="AG205" s="306">
        <f t="shared" ca="1" si="114"/>
        <v>50.934183739469148</v>
      </c>
      <c r="AH205" s="304">
        <f t="shared" ca="1" si="115"/>
        <v>60.511621618757125</v>
      </c>
    </row>
    <row r="206" spans="1:34" x14ac:dyDescent="0.2">
      <c r="A206" s="347">
        <f t="shared" ca="1" si="93"/>
        <v>0.01</v>
      </c>
      <c r="B206" s="304">
        <f t="shared" ca="1" si="94"/>
        <v>2.0200000000000009</v>
      </c>
      <c r="D206" s="306">
        <f t="shared" ca="1" si="95"/>
        <v>13.059911226228614</v>
      </c>
      <c r="E206" s="307">
        <f t="shared" ca="1" si="96"/>
        <v>49.053639860533956</v>
      </c>
      <c r="F206" s="304">
        <f t="shared" ca="1" si="97"/>
        <v>50.762396168856512</v>
      </c>
      <c r="G206" s="306">
        <f t="shared" ca="1" si="98"/>
        <v>30.342934938149018</v>
      </c>
      <c r="H206" s="307">
        <f t="shared" ca="1" si="99"/>
        <v>136.66359489756923</v>
      </c>
      <c r="I206" s="304">
        <f t="shared" ca="1" si="100"/>
        <v>139.99154214090098</v>
      </c>
      <c r="J206" s="306">
        <f t="shared" ca="1" si="101"/>
        <v>30.856597773256066</v>
      </c>
      <c r="K206" s="307">
        <f t="shared" ca="1" si="102"/>
        <v>148.40104591420769</v>
      </c>
      <c r="L206" s="304">
        <f t="shared" ca="1" si="87"/>
        <v>151.57506409225527</v>
      </c>
      <c r="M206" s="306">
        <f t="shared" ca="1" si="103"/>
        <v>1.3523139332897658</v>
      </c>
      <c r="N206" s="304">
        <f t="shared" ca="1" si="104"/>
        <v>77.481880954239543</v>
      </c>
      <c r="P206" s="310">
        <f t="shared" ca="1" si="105"/>
        <v>6</v>
      </c>
      <c r="Q206" s="304">
        <f t="shared" ca="1" si="106"/>
        <v>583.80999999999983</v>
      </c>
      <c r="R206" s="306">
        <f t="shared" ca="1" si="107"/>
        <v>0.29298703828757694</v>
      </c>
      <c r="S206" s="307">
        <f t="shared" ca="1" si="108"/>
        <v>8.4255495676676198</v>
      </c>
      <c r="T206" s="304">
        <f t="shared" ca="1" si="88"/>
        <v>82.654641258819353</v>
      </c>
      <c r="U206" s="311">
        <f t="shared" ca="1" si="89"/>
        <v>0</v>
      </c>
      <c r="V206" s="306">
        <f t="shared" ca="1" si="90"/>
        <v>1.2069547684373922</v>
      </c>
      <c r="W206" s="304">
        <f t="shared" ca="1" si="91"/>
        <v>76.333083285921347</v>
      </c>
      <c r="Y206" s="314" t="str">
        <f t="shared" ca="1" si="109"/>
        <v/>
      </c>
      <c r="Z206" s="315" t="str">
        <f t="shared" ca="1" si="110"/>
        <v/>
      </c>
      <c r="AA206" s="316" t="str">
        <f t="shared" ca="1" si="111"/>
        <v/>
      </c>
      <c r="AC206" s="310" t="e">
        <f t="shared" ca="1" si="112"/>
        <v>#N/A</v>
      </c>
      <c r="AD206" s="323" t="e">
        <f t="shared" ca="1" si="113"/>
        <v>#N/A</v>
      </c>
      <c r="AE206" s="324">
        <f t="shared" ca="1" si="92"/>
        <v>148.40104591420769</v>
      </c>
      <c r="AG206" s="306">
        <f t="shared" ca="1" si="114"/>
        <v>50.717904997812717</v>
      </c>
      <c r="AH206" s="304">
        <f t="shared" ca="1" si="115"/>
        <v>60.295019519588969</v>
      </c>
    </row>
    <row r="207" spans="1:34" x14ac:dyDescent="0.2">
      <c r="A207" s="347">
        <f t="shared" ca="1" si="93"/>
        <v>0.01</v>
      </c>
      <c r="B207" s="304">
        <f t="shared" ca="1" si="94"/>
        <v>2.0300000000000007</v>
      </c>
      <c r="D207" s="306">
        <f t="shared" ca="1" si="95"/>
        <v>13.021866982260425</v>
      </c>
      <c r="E207" s="307">
        <f t="shared" ca="1" si="96"/>
        <v>48.84006657072679</v>
      </c>
      <c r="F207" s="304">
        <f t="shared" ca="1" si="97"/>
        <v>50.546227577700684</v>
      </c>
      <c r="G207" s="306">
        <f t="shared" ca="1" si="98"/>
        <v>30.473153607971621</v>
      </c>
      <c r="H207" s="307">
        <f t="shared" ca="1" si="99"/>
        <v>137.1519955632765</v>
      </c>
      <c r="I207" s="304">
        <f t="shared" ca="1" si="100"/>
        <v>140.49655859772528</v>
      </c>
      <c r="J207" s="306">
        <f t="shared" ca="1" si="101"/>
        <v>31.160678215986671</v>
      </c>
      <c r="K207" s="307">
        <f t="shared" ca="1" si="102"/>
        <v>149.77012386651191</v>
      </c>
      <c r="L207" s="304">
        <f t="shared" ca="1" si="87"/>
        <v>152.97737698715645</v>
      </c>
      <c r="M207" s="306">
        <f t="shared" ca="1" si="103"/>
        <v>1.3521625914146098</v>
      </c>
      <c r="N207" s="304">
        <f t="shared" ca="1" si="104"/>
        <v>77.473209703529506</v>
      </c>
      <c r="P207" s="310">
        <f t="shared" ca="1" si="105"/>
        <v>6</v>
      </c>
      <c r="Q207" s="304">
        <f t="shared" ca="1" si="106"/>
        <v>582.34999999999991</v>
      </c>
      <c r="R207" s="306">
        <f t="shared" ca="1" si="107"/>
        <v>0.29225433231148912</v>
      </c>
      <c r="S207" s="307">
        <f t="shared" ca="1" si="108"/>
        <v>8.4226270243445054</v>
      </c>
      <c r="T207" s="304">
        <f t="shared" ca="1" si="88"/>
        <v>82.625971108819598</v>
      </c>
      <c r="U207" s="311">
        <f t="shared" ca="1" si="89"/>
        <v>0</v>
      </c>
      <c r="V207" s="306">
        <f t="shared" ca="1" si="90"/>
        <v>1.2067895290508386</v>
      </c>
      <c r="W207" s="304">
        <f t="shared" ca="1" si="91"/>
        <v>76.874290571975465</v>
      </c>
      <c r="Y207" s="314" t="str">
        <f t="shared" ca="1" si="109"/>
        <v/>
      </c>
      <c r="Z207" s="315" t="str">
        <f t="shared" ca="1" si="110"/>
        <v/>
      </c>
      <c r="AA207" s="316" t="str">
        <f t="shared" ca="1" si="111"/>
        <v/>
      </c>
      <c r="AC207" s="310" t="e">
        <f t="shared" ca="1" si="112"/>
        <v>#N/A</v>
      </c>
      <c r="AD207" s="323" t="e">
        <f t="shared" ca="1" si="113"/>
        <v>#N/A</v>
      </c>
      <c r="AE207" s="324">
        <f t="shared" ca="1" si="92"/>
        <v>149.77012386651191</v>
      </c>
      <c r="AG207" s="306">
        <f t="shared" ca="1" si="114"/>
        <v>50.501484783219041</v>
      </c>
      <c r="AH207" s="304">
        <f t="shared" ca="1" si="115"/>
        <v>60.078276676801977</v>
      </c>
    </row>
    <row r="208" spans="1:34" x14ac:dyDescent="0.2">
      <c r="A208" s="347">
        <f t="shared" ca="1" si="93"/>
        <v>0.01</v>
      </c>
      <c r="B208" s="304">
        <f t="shared" ca="1" si="94"/>
        <v>2.0400000000000005</v>
      </c>
      <c r="D208" s="306">
        <f t="shared" ca="1" si="95"/>
        <v>12.983702646342062</v>
      </c>
      <c r="E208" s="307">
        <f t="shared" ca="1" si="96"/>
        <v>48.626378152872761</v>
      </c>
      <c r="F208" s="304">
        <f t="shared" ca="1" si="97"/>
        <v>50.329923372431345</v>
      </c>
      <c r="G208" s="306">
        <f t="shared" ca="1" si="98"/>
        <v>30.602990634435042</v>
      </c>
      <c r="H208" s="307">
        <f t="shared" ca="1" si="99"/>
        <v>137.63825934480522</v>
      </c>
      <c r="I208" s="304">
        <f t="shared" ca="1" si="100"/>
        <v>140.99940947124276</v>
      </c>
      <c r="J208" s="306">
        <f t="shared" ca="1" si="101"/>
        <v>31.466058937198703</v>
      </c>
      <c r="K208" s="307">
        <f t="shared" ca="1" si="102"/>
        <v>151.14407514105233</v>
      </c>
      <c r="L208" s="304">
        <f t="shared" ca="1" si="87"/>
        <v>154.38472824500269</v>
      </c>
      <c r="M208" s="306">
        <f t="shared" ca="1" si="103"/>
        <v>1.3520116864841325</v>
      </c>
      <c r="N208" s="304">
        <f t="shared" ca="1" si="104"/>
        <v>77.464563487905437</v>
      </c>
      <c r="P208" s="310">
        <f t="shared" ca="1" si="105"/>
        <v>6</v>
      </c>
      <c r="Q208" s="304">
        <f t="shared" ca="1" si="106"/>
        <v>580.88999999999987</v>
      </c>
      <c r="R208" s="306">
        <f t="shared" ca="1" si="107"/>
        <v>0.29152162633540124</v>
      </c>
      <c r="S208" s="307">
        <f t="shared" ca="1" si="108"/>
        <v>8.4197118080811517</v>
      </c>
      <c r="T208" s="304">
        <f t="shared" ca="1" si="88"/>
        <v>82.597372837276097</v>
      </c>
      <c r="U208" s="311">
        <f t="shared" ca="1" si="89"/>
        <v>0</v>
      </c>
      <c r="V208" s="306">
        <f t="shared" ca="1" si="90"/>
        <v>1.2066237240568196</v>
      </c>
      <c r="W208" s="304">
        <f t="shared" ca="1" si="91"/>
        <v>77.414918715000411</v>
      </c>
      <c r="Y208" s="314" t="str">
        <f t="shared" ca="1" si="109"/>
        <v/>
      </c>
      <c r="Z208" s="315" t="str">
        <f t="shared" ca="1" si="110"/>
        <v/>
      </c>
      <c r="AA208" s="316" t="str">
        <f t="shared" ca="1" si="111"/>
        <v/>
      </c>
      <c r="AC208" s="310" t="e">
        <f t="shared" ca="1" si="112"/>
        <v>#N/A</v>
      </c>
      <c r="AD208" s="323" t="e">
        <f t="shared" ca="1" si="113"/>
        <v>#N/A</v>
      </c>
      <c r="AE208" s="324">
        <f t="shared" ca="1" si="92"/>
        <v>151.14407514105233</v>
      </c>
      <c r="AG208" s="306">
        <f t="shared" ca="1" si="114"/>
        <v>50.284926807720431</v>
      </c>
      <c r="AH208" s="304">
        <f t="shared" ca="1" si="115"/>
        <v>59.861396793210353</v>
      </c>
    </row>
    <row r="209" spans="1:34" x14ac:dyDescent="0.2">
      <c r="A209" s="347">
        <f t="shared" ca="1" si="93"/>
        <v>0.01</v>
      </c>
      <c r="B209" s="304">
        <f t="shared" ca="1" si="94"/>
        <v>2.0500000000000003</v>
      </c>
      <c r="D209" s="306">
        <f t="shared" ca="1" si="95"/>
        <v>12.94541954694426</v>
      </c>
      <c r="E209" s="307">
        <f t="shared" ca="1" si="96"/>
        <v>48.412578120346467</v>
      </c>
      <c r="F209" s="304">
        <f t="shared" ca="1" si="97"/>
        <v>50.11348728142012</v>
      </c>
      <c r="G209" s="306">
        <f t="shared" ca="1" si="98"/>
        <v>30.732444829904484</v>
      </c>
      <c r="H209" s="307">
        <f t="shared" ca="1" si="99"/>
        <v>138.12238512600868</v>
      </c>
      <c r="I209" s="304">
        <f t="shared" ca="1" si="100"/>
        <v>141.50009342088995</v>
      </c>
      <c r="J209" s="306">
        <f t="shared" ca="1" si="101"/>
        <v>31.772736114520402</v>
      </c>
      <c r="K209" s="307">
        <f t="shared" ca="1" si="102"/>
        <v>152.52287836340639</v>
      </c>
      <c r="L209" s="304">
        <f t="shared" ca="1" si="87"/>
        <v>155.79709620035095</v>
      </c>
      <c r="M209" s="306">
        <f t="shared" ca="1" si="103"/>
        <v>1.3518612133876737</v>
      </c>
      <c r="N209" s="304">
        <f t="shared" ca="1" si="104"/>
        <v>77.455942014548086</v>
      </c>
      <c r="P209" s="310">
        <f t="shared" ca="1" si="105"/>
        <v>6</v>
      </c>
      <c r="Q209" s="304">
        <f t="shared" ca="1" si="106"/>
        <v>579.42999999999995</v>
      </c>
      <c r="R209" s="306">
        <f t="shared" ca="1" si="107"/>
        <v>0.29078892035931336</v>
      </c>
      <c r="S209" s="307">
        <f t="shared" ca="1" si="108"/>
        <v>8.4168039188775587</v>
      </c>
      <c r="T209" s="304">
        <f t="shared" ca="1" si="88"/>
        <v>82.56884644418885</v>
      </c>
      <c r="U209" s="311">
        <f t="shared" ca="1" si="89"/>
        <v>0</v>
      </c>
      <c r="V209" s="306">
        <f t="shared" ca="1" si="90"/>
        <v>1.2064573562701899</v>
      </c>
      <c r="W209" s="304">
        <f t="shared" ca="1" si="91"/>
        <v>77.954940367452309</v>
      </c>
      <c r="Y209" s="314" t="str">
        <f t="shared" ca="1" si="109"/>
        <v/>
      </c>
      <c r="Z209" s="315" t="str">
        <f t="shared" ca="1" si="110"/>
        <v/>
      </c>
      <c r="AA209" s="316" t="str">
        <f t="shared" ca="1" si="111"/>
        <v/>
      </c>
      <c r="AC209" s="310" t="e">
        <f t="shared" ca="1" si="112"/>
        <v>#N/A</v>
      </c>
      <c r="AD209" s="323" t="e">
        <f t="shared" ca="1" si="113"/>
        <v>#N/A</v>
      </c>
      <c r="AE209" s="324">
        <f t="shared" ca="1" si="92"/>
        <v>152.52287836340639</v>
      </c>
      <c r="AG209" s="306">
        <f t="shared" ca="1" si="114"/>
        <v>50.068234771385214</v>
      </c>
      <c r="AH209" s="304">
        <f t="shared" ca="1" si="115"/>
        <v>59.644383559780835</v>
      </c>
    </row>
    <row r="210" spans="1:34" x14ac:dyDescent="0.2">
      <c r="A210" s="347">
        <f t="shared" ca="1" si="93"/>
        <v>0.01</v>
      </c>
      <c r="B210" s="304">
        <f t="shared" ca="1" si="94"/>
        <v>2.06</v>
      </c>
      <c r="D210" s="306">
        <f t="shared" ca="1" si="95"/>
        <v>12.907019003906189</v>
      </c>
      <c r="E210" s="307">
        <f t="shared" ca="1" si="96"/>
        <v>48.198669975762058</v>
      </c>
      <c r="F210" s="304">
        <f t="shared" ca="1" si="97"/>
        <v>49.896923021360969</v>
      </c>
      <c r="G210" s="306">
        <f t="shared" ca="1" si="98"/>
        <v>30.861515019943546</v>
      </c>
      <c r="H210" s="307">
        <f t="shared" ca="1" si="99"/>
        <v>138.60437182576629</v>
      </c>
      <c r="I210" s="304">
        <f t="shared" ca="1" si="100"/>
        <v>141.99860914298239</v>
      </c>
      <c r="J210" s="306">
        <f t="shared" ca="1" si="101"/>
        <v>32.080705913769641</v>
      </c>
      <c r="K210" s="307">
        <f t="shared" ca="1" si="102"/>
        <v>153.90651214816526</v>
      </c>
      <c r="L210" s="304">
        <f t="shared" ca="1" si="87"/>
        <v>157.21445917452732</v>
      </c>
      <c r="M210" s="306">
        <f t="shared" ca="1" si="103"/>
        <v>1.3517111670835518</v>
      </c>
      <c r="N210" s="304">
        <f t="shared" ca="1" si="104"/>
        <v>77.447344994590367</v>
      </c>
      <c r="P210" s="310">
        <f t="shared" ca="1" si="105"/>
        <v>6</v>
      </c>
      <c r="Q210" s="304">
        <f t="shared" ca="1" si="106"/>
        <v>577.97</v>
      </c>
      <c r="R210" s="306">
        <f t="shared" ca="1" si="107"/>
        <v>0.29005621438322554</v>
      </c>
      <c r="S210" s="307">
        <f t="shared" ca="1" si="108"/>
        <v>8.4139033567337265</v>
      </c>
      <c r="T210" s="304">
        <f t="shared" ca="1" si="88"/>
        <v>82.540391929557856</v>
      </c>
      <c r="U210" s="311">
        <f t="shared" ca="1" si="89"/>
        <v>0</v>
      </c>
      <c r="V210" s="306">
        <f t="shared" ca="1" si="90"/>
        <v>1.2062904285064675</v>
      </c>
      <c r="W210" s="304">
        <f t="shared" ca="1" si="91"/>
        <v>78.494328332463837</v>
      </c>
      <c r="Y210" s="314" t="str">
        <f t="shared" ca="1" si="109"/>
        <v/>
      </c>
      <c r="Z210" s="315" t="str">
        <f t="shared" ca="1" si="110"/>
        <v/>
      </c>
      <c r="AA210" s="316" t="str">
        <f t="shared" ca="1" si="111"/>
        <v/>
      </c>
      <c r="AC210" s="310" t="e">
        <f t="shared" ca="1" si="112"/>
        <v>#N/A</v>
      </c>
      <c r="AD210" s="323" t="e">
        <f t="shared" ca="1" si="113"/>
        <v>#N/A</v>
      </c>
      <c r="AE210" s="324">
        <f t="shared" ca="1" si="92"/>
        <v>153.90651214816526</v>
      </c>
      <c r="AG210" s="306">
        <f t="shared" ca="1" si="114"/>
        <v>49.851412362165135</v>
      </c>
      <c r="AH210" s="304">
        <f t="shared" ca="1" si="115"/>
        <v>59.42724065547781</v>
      </c>
    </row>
    <row r="211" spans="1:34" x14ac:dyDescent="0.2">
      <c r="A211" s="347">
        <f t="shared" ca="1" si="93"/>
        <v>0.01</v>
      </c>
      <c r="B211" s="304">
        <f t="shared" ca="1" si="94"/>
        <v>2.0699999999999998</v>
      </c>
      <c r="D211" s="306">
        <f t="shared" ca="1" si="95"/>
        <v>12.868502328525723</v>
      </c>
      <c r="E211" s="307">
        <f t="shared" ca="1" si="96"/>
        <v>47.984657210804066</v>
      </c>
      <c r="F211" s="304">
        <f t="shared" ca="1" si="97"/>
        <v>49.680234297129097</v>
      </c>
      <c r="G211" s="306">
        <f t="shared" ca="1" si="98"/>
        <v>30.990200043228803</v>
      </c>
      <c r="H211" s="307">
        <f t="shared" ca="1" si="99"/>
        <v>139.08421839787434</v>
      </c>
      <c r="I211" s="304">
        <f t="shared" ca="1" si="100"/>
        <v>142.49495537059178</v>
      </c>
      <c r="J211" s="306">
        <f t="shared" ca="1" si="101"/>
        <v>32.3899644890855</v>
      </c>
      <c r="K211" s="307">
        <f t="shared" ca="1" si="102"/>
        <v>155.29495509928347</v>
      </c>
      <c r="L211" s="304">
        <f t="shared" ca="1" si="87"/>
        <v>158.63679547599506</v>
      </c>
      <c r="M211" s="306">
        <f t="shared" ca="1" si="103"/>
        <v>1.3515615425977372</v>
      </c>
      <c r="N211" s="304">
        <f t="shared" ca="1" si="104"/>
        <v>77.438772143041376</v>
      </c>
      <c r="P211" s="310">
        <f t="shared" ca="1" si="105"/>
        <v>6</v>
      </c>
      <c r="Q211" s="304">
        <f t="shared" ca="1" si="106"/>
        <v>576.51</v>
      </c>
      <c r="R211" s="306">
        <f t="shared" ca="1" si="107"/>
        <v>0.28932350840713766</v>
      </c>
      <c r="S211" s="307">
        <f t="shared" ca="1" si="108"/>
        <v>8.4110101216496549</v>
      </c>
      <c r="T211" s="304">
        <f t="shared" ca="1" si="88"/>
        <v>82.512009293383116</v>
      </c>
      <c r="U211" s="311">
        <f t="shared" ca="1" si="89"/>
        <v>0</v>
      </c>
      <c r="V211" s="306">
        <f t="shared" ca="1" si="90"/>
        <v>1.2061229435817813</v>
      </c>
      <c r="W211" s="304">
        <f t="shared" ca="1" si="91"/>
        <v>79.03305556467015</v>
      </c>
      <c r="Y211" s="314" t="str">
        <f t="shared" ca="1" si="109"/>
        <v/>
      </c>
      <c r="Z211" s="315" t="str">
        <f t="shared" ca="1" si="110"/>
        <v/>
      </c>
      <c r="AA211" s="316" t="str">
        <f t="shared" ca="1" si="111"/>
        <v/>
      </c>
      <c r="AC211" s="310" t="e">
        <f t="shared" ca="1" si="112"/>
        <v>#N/A</v>
      </c>
      <c r="AD211" s="323" t="e">
        <f t="shared" ca="1" si="113"/>
        <v>#N/A</v>
      </c>
      <c r="AE211" s="324">
        <f t="shared" ca="1" si="92"/>
        <v>155.29495509928347</v>
      </c>
      <c r="AG211" s="306">
        <f t="shared" ca="1" si="114"/>
        <v>49.634463255744613</v>
      </c>
      <c r="AH211" s="304">
        <f t="shared" ca="1" si="115"/>
        <v>59.209971747110458</v>
      </c>
    </row>
    <row r="212" spans="1:34" x14ac:dyDescent="0.2">
      <c r="A212" s="347">
        <f t="shared" ca="1" si="93"/>
        <v>0.01</v>
      </c>
      <c r="B212" s="304">
        <f t="shared" ca="1" si="94"/>
        <v>2.0799999999999996</v>
      </c>
      <c r="D212" s="306">
        <f t="shared" ca="1" si="95"/>
        <v>12.829870823646848</v>
      </c>
      <c r="E212" s="307">
        <f t="shared" ca="1" si="96"/>
        <v>47.770543306060482</v>
      </c>
      <c r="F212" s="304">
        <f t="shared" ca="1" si="97"/>
        <v>49.463424801641715</v>
      </c>
      <c r="G212" s="306">
        <f t="shared" ca="1" si="98"/>
        <v>31.118498751465271</v>
      </c>
      <c r="H212" s="307">
        <f t="shared" ca="1" si="99"/>
        <v>139.56192383093494</v>
      </c>
      <c r="I212" s="304">
        <f t="shared" ca="1" si="100"/>
        <v>142.98913087342211</v>
      </c>
      <c r="J212" s="306">
        <f t="shared" ca="1" si="101"/>
        <v>32.700507983058969</v>
      </c>
      <c r="K212" s="307">
        <f t="shared" ca="1" si="102"/>
        <v>156.68818581042751</v>
      </c>
      <c r="L212" s="304">
        <f t="shared" ca="1" si="87"/>
        <v>160.06408340072159</v>
      </c>
      <c r="M212" s="306">
        <f t="shared" ca="1" si="103"/>
        <v>1.3514123350225571</v>
      </c>
      <c r="N212" s="304">
        <f t="shared" ca="1" si="104"/>
        <v>77.430223178712168</v>
      </c>
      <c r="P212" s="310">
        <f t="shared" ca="1" si="105"/>
        <v>6</v>
      </c>
      <c r="Q212" s="304">
        <f t="shared" ca="1" si="106"/>
        <v>575.05000000000007</v>
      </c>
      <c r="R212" s="306">
        <f t="shared" ca="1" si="107"/>
        <v>0.28859080243104984</v>
      </c>
      <c r="S212" s="307">
        <f t="shared" ca="1" si="108"/>
        <v>8.408124213625344</v>
      </c>
      <c r="T212" s="304">
        <f t="shared" ca="1" si="88"/>
        <v>82.48369853566463</v>
      </c>
      <c r="U212" s="311">
        <f t="shared" ca="1" si="89"/>
        <v>0</v>
      </c>
      <c r="V212" s="306">
        <f t="shared" ca="1" si="90"/>
        <v>1.2059549043128133</v>
      </c>
      <c r="W212" s="304">
        <f t="shared" ca="1" si="91"/>
        <v>79.571095171018044</v>
      </c>
      <c r="Y212" s="314" t="str">
        <f t="shared" ca="1" si="109"/>
        <v/>
      </c>
      <c r="Z212" s="315" t="str">
        <f t="shared" ca="1" si="110"/>
        <v/>
      </c>
      <c r="AA212" s="316" t="str">
        <f t="shared" ca="1" si="111"/>
        <v/>
      </c>
      <c r="AC212" s="310" t="e">
        <f t="shared" ca="1" si="112"/>
        <v>#N/A</v>
      </c>
      <c r="AD212" s="323" t="e">
        <f t="shared" ca="1" si="113"/>
        <v>#N/A</v>
      </c>
      <c r="AE212" s="324">
        <f t="shared" ca="1" si="92"/>
        <v>156.68818581042751</v>
      </c>
      <c r="AG212" s="306">
        <f t="shared" ca="1" si="114"/>
        <v>49.41739111539178</v>
      </c>
      <c r="AH212" s="304">
        <f t="shared" ca="1" si="115"/>
        <v>58.992580489181613</v>
      </c>
    </row>
    <row r="213" spans="1:34" x14ac:dyDescent="0.2">
      <c r="A213" s="347">
        <f t="shared" ca="1" si="93"/>
        <v>0.01</v>
      </c>
      <c r="B213" s="304">
        <f t="shared" ca="1" si="94"/>
        <v>2.0899999999999994</v>
      </c>
      <c r="D213" s="306">
        <f t="shared" ca="1" si="95"/>
        <v>12.791125783744429</v>
      </c>
      <c r="E213" s="307">
        <f t="shared" ca="1" si="96"/>
        <v>47.556331730858005</v>
      </c>
      <c r="F213" s="304">
        <f t="shared" ca="1" si="97"/>
        <v>49.246498215720713</v>
      </c>
      <c r="G213" s="306">
        <f t="shared" ca="1" si="98"/>
        <v>31.246410009302714</v>
      </c>
      <c r="H213" s="307">
        <f t="shared" ca="1" si="99"/>
        <v>140.03748714824351</v>
      </c>
      <c r="I213" s="304">
        <f t="shared" ca="1" si="100"/>
        <v>143.48113445768374</v>
      </c>
      <c r="J213" s="306">
        <f t="shared" ca="1" si="101"/>
        <v>33.012332526862807</v>
      </c>
      <c r="K213" s="307">
        <f t="shared" ca="1" si="102"/>
        <v>158.08618286532339</v>
      </c>
      <c r="L213" s="304">
        <f t="shared" ca="1" si="87"/>
        <v>161.49630123254411</v>
      </c>
      <c r="M213" s="306">
        <f t="shared" ca="1" si="103"/>
        <v>1.3512635395154309</v>
      </c>
      <c r="N213" s="304">
        <f t="shared" ca="1" si="104"/>
        <v>77.421697824143337</v>
      </c>
      <c r="P213" s="310">
        <f t="shared" ca="1" si="105"/>
        <v>6</v>
      </c>
      <c r="Q213" s="304">
        <f t="shared" ca="1" si="106"/>
        <v>573.59</v>
      </c>
      <c r="R213" s="306">
        <f t="shared" ca="1" si="107"/>
        <v>0.28785809645496191</v>
      </c>
      <c r="S213" s="307">
        <f t="shared" ca="1" si="108"/>
        <v>8.4052456326607938</v>
      </c>
      <c r="T213" s="304">
        <f t="shared" ca="1" si="88"/>
        <v>82.455459656402397</v>
      </c>
      <c r="U213" s="311">
        <f t="shared" ca="1" si="89"/>
        <v>0</v>
      </c>
      <c r="V213" s="306">
        <f t="shared" ca="1" si="90"/>
        <v>1.2057863135167433</v>
      </c>
      <c r="W213" s="304">
        <f t="shared" ca="1" si="91"/>
        <v>80.108420411557987</v>
      </c>
      <c r="Y213" s="314" t="str">
        <f t="shared" ca="1" si="109"/>
        <v/>
      </c>
      <c r="Z213" s="315" t="str">
        <f t="shared" ca="1" si="110"/>
        <v/>
      </c>
      <c r="AA213" s="316" t="str">
        <f t="shared" ca="1" si="111"/>
        <v/>
      </c>
      <c r="AC213" s="310" t="e">
        <f t="shared" ca="1" si="112"/>
        <v>#N/A</v>
      </c>
      <c r="AD213" s="323" t="e">
        <f t="shared" ca="1" si="113"/>
        <v>#N/A</v>
      </c>
      <c r="AE213" s="324">
        <f t="shared" ca="1" si="92"/>
        <v>158.08618286532339</v>
      </c>
      <c r="AG213" s="306">
        <f t="shared" ca="1" si="114"/>
        <v>49.200199591811099</v>
      </c>
      <c r="AH213" s="304">
        <f t="shared" ca="1" si="115"/>
        <v>58.775070523738357</v>
      </c>
    </row>
    <row r="214" spans="1:34" x14ac:dyDescent="0.2">
      <c r="A214" s="347">
        <f t="shared" ca="1" si="93"/>
        <v>0.01</v>
      </c>
      <c r="B214" s="304">
        <f t="shared" ca="1" si="94"/>
        <v>2.0999999999999992</v>
      </c>
      <c r="D214" s="306">
        <f t="shared" ca="1" si="95"/>
        <v>12.752268495006366</v>
      </c>
      <c r="E214" s="307">
        <f t="shared" ca="1" si="96"/>
        <v>47.342025943099891</v>
      </c>
      <c r="F214" s="304">
        <f t="shared" ca="1" si="97"/>
        <v>49.029458207957745</v>
      </c>
      <c r="G214" s="306">
        <f t="shared" ca="1" si="98"/>
        <v>31.373932694252776</v>
      </c>
      <c r="H214" s="307">
        <f t="shared" ca="1" si="99"/>
        <v>140.51090740767452</v>
      </c>
      <c r="I214" s="304">
        <f t="shared" ca="1" si="100"/>
        <v>143.9709649659666</v>
      </c>
      <c r="J214" s="306">
        <f t="shared" ca="1" si="101"/>
        <v>33.325434240380581</v>
      </c>
      <c r="K214" s="307">
        <f t="shared" ca="1" si="102"/>
        <v>159.48892483810297</v>
      </c>
      <c r="L214" s="304">
        <f t="shared" ca="1" si="87"/>
        <v>162.93342724353403</v>
      </c>
      <c r="M214" s="306">
        <f t="shared" ca="1" si="103"/>
        <v>1.3511151512976347</v>
      </c>
      <c r="N214" s="304">
        <f t="shared" ca="1" si="104"/>
        <v>77.413195805534144</v>
      </c>
      <c r="P214" s="310">
        <f t="shared" ca="1" si="105"/>
        <v>6</v>
      </c>
      <c r="Q214" s="304">
        <f t="shared" ca="1" si="106"/>
        <v>572.13000000000011</v>
      </c>
      <c r="R214" s="306">
        <f t="shared" ca="1" si="107"/>
        <v>0.28712539047887409</v>
      </c>
      <c r="S214" s="307">
        <f t="shared" ca="1" si="108"/>
        <v>8.4023743787560043</v>
      </c>
      <c r="T214" s="304">
        <f t="shared" ca="1" si="88"/>
        <v>82.427292655596403</v>
      </c>
      <c r="U214" s="311">
        <f t="shared" ca="1" si="89"/>
        <v>0</v>
      </c>
      <c r="V214" s="306">
        <f t="shared" ca="1" si="90"/>
        <v>1.2056171740111963</v>
      </c>
      <c r="W214" s="304">
        <f t="shared" ca="1" si="91"/>
        <v>80.645004700220667</v>
      </c>
      <c r="Y214" s="314" t="str">
        <f t="shared" ca="1" si="109"/>
        <v/>
      </c>
      <c r="Z214" s="315" t="str">
        <f t="shared" ca="1" si="110"/>
        <v/>
      </c>
      <c r="AA214" s="316" t="str">
        <f t="shared" ca="1" si="111"/>
        <v/>
      </c>
      <c r="AC214" s="310" t="e">
        <f t="shared" ca="1" si="112"/>
        <v>#N/A</v>
      </c>
      <c r="AD214" s="323" t="e">
        <f t="shared" ca="1" si="113"/>
        <v>#N/A</v>
      </c>
      <c r="AE214" s="324">
        <f t="shared" ca="1" si="92"/>
        <v>159.48892483810297</v>
      </c>
      <c r="AG214" s="306">
        <f t="shared" ca="1" si="114"/>
        <v>48.982892322998175</v>
      </c>
      <c r="AH214" s="304">
        <f t="shared" ca="1" si="115"/>
        <v>58.557445480224764</v>
      </c>
    </row>
    <row r="215" spans="1:34" x14ac:dyDescent="0.2">
      <c r="A215" s="347">
        <f t="shared" ca="1" si="93"/>
        <v>0.01</v>
      </c>
      <c r="B215" s="304">
        <f t="shared" ca="1" si="94"/>
        <v>2.109999999999999</v>
      </c>
      <c r="D215" s="306">
        <f t="shared" ca="1" si="95"/>
        <v>12.713300235413188</v>
      </c>
      <c r="E215" s="307">
        <f t="shared" ca="1" si="96"/>
        <v>47.127629389105628</v>
      </c>
      <c r="F215" s="304">
        <f t="shared" ca="1" si="97"/>
        <v>48.812308434580821</v>
      </c>
      <c r="G215" s="306">
        <f t="shared" ca="1" si="98"/>
        <v>31.501065696606908</v>
      </c>
      <c r="H215" s="307">
        <f t="shared" ca="1" si="99"/>
        <v>140.98218370156559</v>
      </c>
      <c r="I215" s="304">
        <f t="shared" ca="1" si="100"/>
        <v>144.45862127711149</v>
      </c>
      <c r="J215" s="306">
        <f t="shared" ca="1" si="101"/>
        <v>33.639809232334876</v>
      </c>
      <c r="K215" s="307">
        <f t="shared" ca="1" si="102"/>
        <v>160.89639029364918</v>
      </c>
      <c r="L215" s="304">
        <f t="shared" ca="1" si="87"/>
        <v>164.37543969435995</v>
      </c>
      <c r="M215" s="306">
        <f t="shared" ca="1" si="103"/>
        <v>1.3509671656530962</v>
      </c>
      <c r="N215" s="304">
        <f t="shared" ca="1" si="104"/>
        <v>77.404716852673559</v>
      </c>
      <c r="P215" s="310">
        <f t="shared" ca="1" si="105"/>
        <v>6</v>
      </c>
      <c r="Q215" s="304">
        <f t="shared" ca="1" si="106"/>
        <v>570.67000000000019</v>
      </c>
      <c r="R215" s="306">
        <f t="shared" ca="1" si="107"/>
        <v>0.28639268450278627</v>
      </c>
      <c r="S215" s="307">
        <f t="shared" ca="1" si="108"/>
        <v>8.3995104519109773</v>
      </c>
      <c r="T215" s="304">
        <f t="shared" ca="1" si="88"/>
        <v>82.399197533246692</v>
      </c>
      <c r="U215" s="311">
        <f t="shared" ca="1" si="89"/>
        <v>0</v>
      </c>
      <c r="V215" s="306">
        <f t="shared" ca="1" si="90"/>
        <v>1.2054474886141859</v>
      </c>
      <c r="W215" s="304">
        <f t="shared" ca="1" si="91"/>
        <v>81.180821605575801</v>
      </c>
      <c r="Y215" s="314" t="str">
        <f t="shared" ca="1" si="109"/>
        <v/>
      </c>
      <c r="Z215" s="315" t="str">
        <f t="shared" ca="1" si="110"/>
        <v/>
      </c>
      <c r="AA215" s="316" t="str">
        <f t="shared" ca="1" si="111"/>
        <v/>
      </c>
      <c r="AC215" s="310" t="e">
        <f t="shared" ca="1" si="112"/>
        <v>#N/A</v>
      </c>
      <c r="AD215" s="323" t="e">
        <f t="shared" ca="1" si="113"/>
        <v>#N/A</v>
      </c>
      <c r="AE215" s="324">
        <f t="shared" ca="1" si="92"/>
        <v>160.89639029364918</v>
      </c>
      <c r="AG215" s="306">
        <f t="shared" ca="1" si="114"/>
        <v>48.765472934095818</v>
      </c>
      <c r="AH215" s="304">
        <f t="shared" ca="1" si="115"/>
        <v>58.339708975336016</v>
      </c>
    </row>
    <row r="216" spans="1:34" x14ac:dyDescent="0.2">
      <c r="A216" s="347">
        <f t="shared" ca="1" si="93"/>
        <v>0.01</v>
      </c>
      <c r="B216" s="304">
        <f t="shared" ca="1" si="94"/>
        <v>2.1199999999999988</v>
      </c>
      <c r="D216" s="306">
        <f t="shared" ca="1" si="95"/>
        <v>12.674222274815216</v>
      </c>
      <c r="E216" s="307">
        <f t="shared" ca="1" si="96"/>
        <v>46.913145503453229</v>
      </c>
      <c r="F216" s="304">
        <f t="shared" ca="1" si="97"/>
        <v>48.595052539323348</v>
      </c>
      <c r="G216" s="306">
        <f t="shared" ca="1" si="98"/>
        <v>31.62780791935506</v>
      </c>
      <c r="H216" s="307">
        <f t="shared" ca="1" si="99"/>
        <v>141.45131515660012</v>
      </c>
      <c r="I216" s="304">
        <f t="shared" ca="1" si="100"/>
        <v>144.94410230608014</v>
      </c>
      <c r="J216" s="306">
        <f t="shared" ca="1" si="101"/>
        <v>33.955453600414685</v>
      </c>
      <c r="K216" s="307">
        <f t="shared" ca="1" si="102"/>
        <v>162.30855778794</v>
      </c>
      <c r="L216" s="304">
        <f t="shared" ca="1" si="87"/>
        <v>165.82231683464977</v>
      </c>
      <c r="M216" s="306">
        <f t="shared" ca="1" si="103"/>
        <v>1.350819577927215</v>
      </c>
      <c r="N216" s="304">
        <f t="shared" ca="1" si="104"/>
        <v>77.396260698872638</v>
      </c>
      <c r="P216" s="310">
        <f t="shared" ca="1" si="105"/>
        <v>6</v>
      </c>
      <c r="Q216" s="304">
        <f t="shared" ca="1" si="106"/>
        <v>569.21000000000015</v>
      </c>
      <c r="R216" s="306">
        <f t="shared" ca="1" si="107"/>
        <v>0.28565997852669833</v>
      </c>
      <c r="S216" s="307">
        <f t="shared" ca="1" si="108"/>
        <v>8.396653852125711</v>
      </c>
      <c r="T216" s="304">
        <f t="shared" ca="1" si="88"/>
        <v>82.371174289353235</v>
      </c>
      <c r="U216" s="311">
        <f t="shared" ca="1" si="89"/>
        <v>0</v>
      </c>
      <c r="V216" s="306">
        <f t="shared" ca="1" si="90"/>
        <v>1.2052772601440598</v>
      </c>
      <c r="W216" s="304">
        <f t="shared" ca="1" si="91"/>
        <v>81.7158448515749</v>
      </c>
      <c r="Y216" s="314" t="str">
        <f t="shared" ca="1" si="109"/>
        <v/>
      </c>
      <c r="Z216" s="315" t="str">
        <f t="shared" ca="1" si="110"/>
        <v/>
      </c>
      <c r="AA216" s="316" t="str">
        <f t="shared" ca="1" si="111"/>
        <v/>
      </c>
      <c r="AC216" s="310" t="e">
        <f t="shared" ca="1" si="112"/>
        <v>#N/A</v>
      </c>
      <c r="AD216" s="323" t="e">
        <f t="shared" ca="1" si="113"/>
        <v>#N/A</v>
      </c>
      <c r="AE216" s="324">
        <f t="shared" ca="1" si="92"/>
        <v>162.30855778794</v>
      </c>
      <c r="AG216" s="306">
        <f t="shared" ca="1" si="114"/>
        <v>48.547945037252418</v>
      </c>
      <c r="AH216" s="304">
        <f t="shared" ca="1" si="115"/>
        <v>58.121864612874809</v>
      </c>
    </row>
    <row r="217" spans="1:34" x14ac:dyDescent="0.2">
      <c r="A217" s="347">
        <f t="shared" ca="1" si="93"/>
        <v>0.01</v>
      </c>
      <c r="B217" s="304">
        <f t="shared" ca="1" si="94"/>
        <v>2.1299999999999986</v>
      </c>
      <c r="D217" s="306">
        <f t="shared" ca="1" si="95"/>
        <v>12.635035875007439</v>
      </c>
      <c r="E217" s="307">
        <f t="shared" ca="1" si="96"/>
        <v>46.698577708823734</v>
      </c>
      <c r="F217" s="304">
        <f t="shared" ca="1" si="97"/>
        <v>48.377694153295209</v>
      </c>
      <c r="G217" s="306">
        <f t="shared" ca="1" si="98"/>
        <v>31.754158278105134</v>
      </c>
      <c r="H217" s="307">
        <f t="shared" ca="1" si="99"/>
        <v>141.91830093368836</v>
      </c>
      <c r="I217" s="304">
        <f t="shared" ca="1" si="100"/>
        <v>145.42740700382402</v>
      </c>
      <c r="J217" s="306">
        <f t="shared" ca="1" si="101"/>
        <v>34.272363431401985</v>
      </c>
      <c r="K217" s="307">
        <f t="shared" ca="1" si="102"/>
        <v>163.72540586839145</v>
      </c>
      <c r="L217" s="304">
        <f t="shared" ca="1" si="87"/>
        <v>167.27403690335095</v>
      </c>
      <c r="M217" s="306">
        <f t="shared" ca="1" si="103"/>
        <v>1.350672383525712</v>
      </c>
      <c r="N217" s="304">
        <f t="shared" ca="1" si="104"/>
        <v>77.38782708089856</v>
      </c>
      <c r="P217" s="310">
        <f t="shared" ca="1" si="105"/>
        <v>6</v>
      </c>
      <c r="Q217" s="304">
        <f t="shared" ca="1" si="106"/>
        <v>567.75000000000023</v>
      </c>
      <c r="R217" s="306">
        <f t="shared" ca="1" si="107"/>
        <v>0.28492727255061051</v>
      </c>
      <c r="S217" s="307">
        <f t="shared" ca="1" si="108"/>
        <v>8.3938045794002054</v>
      </c>
      <c r="T217" s="304">
        <f t="shared" ca="1" si="88"/>
        <v>82.343222923916016</v>
      </c>
      <c r="U217" s="311">
        <f t="shared" ca="1" si="89"/>
        <v>0</v>
      </c>
      <c r="V217" s="306">
        <f t="shared" ca="1" si="90"/>
        <v>1.2051064914194471</v>
      </c>
      <c r="W217" s="304">
        <f t="shared" ca="1" si="91"/>
        <v>82.250048318277862</v>
      </c>
      <c r="Y217" s="314" t="str">
        <f t="shared" ca="1" si="109"/>
        <v/>
      </c>
      <c r="Z217" s="315" t="str">
        <f t="shared" ca="1" si="110"/>
        <v/>
      </c>
      <c r="AA217" s="316" t="str">
        <f t="shared" ca="1" si="111"/>
        <v/>
      </c>
      <c r="AC217" s="310" t="e">
        <f t="shared" ca="1" si="112"/>
        <v>#N/A</v>
      </c>
      <c r="AD217" s="323" t="e">
        <f t="shared" ca="1" si="113"/>
        <v>#N/A</v>
      </c>
      <c r="AE217" s="324">
        <f t="shared" ca="1" si="92"/>
        <v>163.72540586839145</v>
      </c>
      <c r="AG217" s="306">
        <f t="shared" ca="1" si="114"/>
        <v>48.330312231481855</v>
      </c>
      <c r="AH217" s="304">
        <f t="shared" ca="1" si="115"/>
        <v>57.903915983609402</v>
      </c>
    </row>
    <row r="218" spans="1:34" x14ac:dyDescent="0.2">
      <c r="A218" s="347">
        <f t="shared" ca="1" si="93"/>
        <v>0.01</v>
      </c>
      <c r="B218" s="304">
        <f t="shared" ca="1" si="94"/>
        <v>2.1399999999999983</v>
      </c>
      <c r="D218" s="306">
        <f t="shared" ca="1" si="95"/>
        <v>12.595742289802002</v>
      </c>
      <c r="E218" s="307">
        <f t="shared" ca="1" si="96"/>
        <v>46.483929415847641</v>
      </c>
      <c r="F218" s="304">
        <f t="shared" ca="1" si="97"/>
        <v>48.160236894855615</v>
      </c>
      <c r="G218" s="306">
        <f t="shared" ca="1" si="98"/>
        <v>31.880115701003152</v>
      </c>
      <c r="H218" s="307">
        <f t="shared" ca="1" si="99"/>
        <v>142.38314022784684</v>
      </c>
      <c r="I218" s="304">
        <f t="shared" ca="1" si="100"/>
        <v>145.90853435715144</v>
      </c>
      <c r="J218" s="306">
        <f t="shared" ca="1" si="101"/>
        <v>34.59053480129753</v>
      </c>
      <c r="K218" s="307">
        <f t="shared" ca="1" si="102"/>
        <v>165.14691307419912</v>
      </c>
      <c r="L218" s="304">
        <f t="shared" ca="1" si="87"/>
        <v>168.73057812908974</v>
      </c>
      <c r="M218" s="306">
        <f t="shared" ca="1" si="103"/>
        <v>1.3505255779135055</v>
      </c>
      <c r="N218" s="304">
        <f t="shared" ca="1" si="104"/>
        <v>77.379415738910296</v>
      </c>
      <c r="P218" s="310">
        <f t="shared" ca="1" si="105"/>
        <v>6</v>
      </c>
      <c r="Q218" s="304">
        <f t="shared" ca="1" si="106"/>
        <v>566.29000000000019</v>
      </c>
      <c r="R218" s="306">
        <f t="shared" ca="1" si="107"/>
        <v>0.28419456657452263</v>
      </c>
      <c r="S218" s="307">
        <f t="shared" ca="1" si="108"/>
        <v>8.3909626337344605</v>
      </c>
      <c r="T218" s="304">
        <f t="shared" ca="1" si="88"/>
        <v>82.315343436935066</v>
      </c>
      <c r="U218" s="311">
        <f t="shared" ca="1" si="89"/>
        <v>0</v>
      </c>
      <c r="V218" s="306">
        <f t="shared" ca="1" si="90"/>
        <v>1.204935185259203</v>
      </c>
      <c r="W218" s="304">
        <f t="shared" ca="1" si="91"/>
        <v>82.783406042562504</v>
      </c>
      <c r="Y218" s="314" t="str">
        <f t="shared" ca="1" si="109"/>
        <v/>
      </c>
      <c r="Z218" s="315" t="str">
        <f t="shared" ca="1" si="110"/>
        <v/>
      </c>
      <c r="AA218" s="316" t="str">
        <f t="shared" ca="1" si="111"/>
        <v/>
      </c>
      <c r="AC218" s="310" t="e">
        <f t="shared" ca="1" si="112"/>
        <v>#N/A</v>
      </c>
      <c r="AD218" s="323" t="e">
        <f t="shared" ca="1" si="113"/>
        <v>#N/A</v>
      </c>
      <c r="AE218" s="324">
        <f t="shared" ca="1" si="92"/>
        <v>165.14691307419912</v>
      </c>
      <c r="AG218" s="306">
        <f t="shared" ca="1" si="114"/>
        <v>48.112578102525106</v>
      </c>
      <c r="AH218" s="304">
        <f t="shared" ca="1" si="115"/>
        <v>57.685866665133354</v>
      </c>
    </row>
    <row r="219" spans="1:34" x14ac:dyDescent="0.2">
      <c r="A219" s="347">
        <f t="shared" ca="1" si="93"/>
        <v>0.01</v>
      </c>
      <c r="B219" s="304">
        <f t="shared" ca="1" si="94"/>
        <v>2.1499999999999981</v>
      </c>
      <c r="D219" s="306">
        <f t="shared" ca="1" si="95"/>
        <v>12.556342765098544</v>
      </c>
      <c r="E219" s="307">
        <f t="shared" ca="1" si="96"/>
        <v>46.269204022954057</v>
      </c>
      <c r="F219" s="304">
        <f t="shared" ca="1" si="97"/>
        <v>47.942684369488425</v>
      </c>
      <c r="G219" s="306">
        <f t="shared" ca="1" si="98"/>
        <v>32.005679128654137</v>
      </c>
      <c r="H219" s="307">
        <f t="shared" ca="1" si="99"/>
        <v>142.84583226807638</v>
      </c>
      <c r="I219" s="304">
        <f t="shared" ca="1" si="100"/>
        <v>146.38748338859364</v>
      </c>
      <c r="J219" s="306">
        <f t="shared" ca="1" si="101"/>
        <v>34.909963775445817</v>
      </c>
      <c r="K219" s="307">
        <f t="shared" ca="1" si="102"/>
        <v>166.57305793667874</v>
      </c>
      <c r="L219" s="304">
        <f t="shared" ca="1" si="87"/>
        <v>170.19191873052924</v>
      </c>
      <c r="M219" s="306">
        <f t="shared" ca="1" si="103"/>
        <v>1.3503791566136103</v>
      </c>
      <c r="N219" s="304">
        <f t="shared" ca="1" si="104"/>
        <v>77.37102641639548</v>
      </c>
      <c r="P219" s="310">
        <f t="shared" ca="1" si="105"/>
        <v>6</v>
      </c>
      <c r="Q219" s="304">
        <f t="shared" ca="1" si="106"/>
        <v>564.83000000000027</v>
      </c>
      <c r="R219" s="306">
        <f t="shared" ca="1" si="107"/>
        <v>0.28346186059843481</v>
      </c>
      <c r="S219" s="307">
        <f t="shared" ca="1" si="108"/>
        <v>8.3881280151284763</v>
      </c>
      <c r="T219" s="304">
        <f t="shared" ca="1" si="88"/>
        <v>82.287535828410356</v>
      </c>
      <c r="U219" s="311">
        <f t="shared" ca="1" si="89"/>
        <v>0</v>
      </c>
      <c r="V219" s="306">
        <f t="shared" ca="1" si="90"/>
        <v>1.2047633444823562</v>
      </c>
      <c r="W219" s="304">
        <f t="shared" ca="1" si="91"/>
        <v>83.315892218818163</v>
      </c>
      <c r="Y219" s="314" t="str">
        <f t="shared" ca="1" si="109"/>
        <v/>
      </c>
      <c r="Z219" s="315" t="str">
        <f t="shared" ca="1" si="110"/>
        <v/>
      </c>
      <c r="AA219" s="316" t="str">
        <f t="shared" ca="1" si="111"/>
        <v/>
      </c>
      <c r="AC219" s="310" t="e">
        <f t="shared" ca="1" si="112"/>
        <v>#N/A</v>
      </c>
      <c r="AD219" s="323" t="e">
        <f t="shared" ca="1" si="113"/>
        <v>#N/A</v>
      </c>
      <c r="AE219" s="324">
        <f t="shared" ca="1" si="92"/>
        <v>166.57305793667874</v>
      </c>
      <c r="AG219" s="306">
        <f t="shared" ca="1" si="114"/>
        <v>47.894746222714019</v>
      </c>
      <c r="AH219" s="304">
        <f t="shared" ca="1" si="115"/>
        <v>57.467720221727511</v>
      </c>
    </row>
    <row r="220" spans="1:34" x14ac:dyDescent="0.2">
      <c r="A220" s="347">
        <f t="shared" ca="1" si="93"/>
        <v>0.01</v>
      </c>
      <c r="B220" s="304">
        <f t="shared" ca="1" si="94"/>
        <v>2.1599999999999979</v>
      </c>
      <c r="D220" s="306">
        <f t="shared" ca="1" si="95"/>
        <v>12.516838538952447</v>
      </c>
      <c r="E220" s="307">
        <f t="shared" ca="1" si="96"/>
        <v>46.054404916221564</v>
      </c>
      <c r="F220" s="304">
        <f t="shared" ca="1" si="97"/>
        <v>47.725040169679254</v>
      </c>
      <c r="G220" s="306">
        <f t="shared" ca="1" si="98"/>
        <v>32.130847514043658</v>
      </c>
      <c r="H220" s="307">
        <f t="shared" ca="1" si="99"/>
        <v>143.3063763172386</v>
      </c>
      <c r="I220" s="304">
        <f t="shared" ca="1" si="100"/>
        <v>146.86425315626923</v>
      </c>
      <c r="J220" s="306">
        <f t="shared" ca="1" si="101"/>
        <v>35.230646408659304</v>
      </c>
      <c r="K220" s="307">
        <f t="shared" ca="1" si="102"/>
        <v>168.00381897960531</v>
      </c>
      <c r="L220" s="304">
        <f t="shared" ca="1" si="87"/>
        <v>171.65803691672571</v>
      </c>
      <c r="M220" s="306">
        <f t="shared" ca="1" si="103"/>
        <v>1.3502331152060656</v>
      </c>
      <c r="N220" s="304">
        <f t="shared" ca="1" si="104"/>
        <v>77.362658860109022</v>
      </c>
      <c r="P220" s="310">
        <f t="shared" ca="1" si="105"/>
        <v>6</v>
      </c>
      <c r="Q220" s="304">
        <f t="shared" ca="1" si="106"/>
        <v>563.37000000000035</v>
      </c>
      <c r="R220" s="306">
        <f t="shared" ca="1" si="107"/>
        <v>0.28272915462234693</v>
      </c>
      <c r="S220" s="307">
        <f t="shared" ca="1" si="108"/>
        <v>8.3853007235822528</v>
      </c>
      <c r="T220" s="304">
        <f t="shared" ca="1" si="88"/>
        <v>82.259800098341898</v>
      </c>
      <c r="U220" s="311">
        <f t="shared" ca="1" si="89"/>
        <v>0</v>
      </c>
      <c r="V220" s="306">
        <f t="shared" ca="1" si="90"/>
        <v>1.2045909719080536</v>
      </c>
      <c r="W220" s="304">
        <f t="shared" ca="1" si="91"/>
        <v>83.847481199622436</v>
      </c>
      <c r="Y220" s="314" t="str">
        <f t="shared" ca="1" si="109"/>
        <v/>
      </c>
      <c r="Z220" s="315" t="str">
        <f t="shared" ca="1" si="110"/>
        <v/>
      </c>
      <c r="AA220" s="316" t="str">
        <f t="shared" ca="1" si="111"/>
        <v/>
      </c>
      <c r="AC220" s="310" t="e">
        <f t="shared" ca="1" si="112"/>
        <v>#N/A</v>
      </c>
      <c r="AD220" s="323" t="e">
        <f t="shared" ca="1" si="113"/>
        <v>#N/A</v>
      </c>
      <c r="AE220" s="324">
        <f t="shared" ca="1" si="92"/>
        <v>168.00381897960531</v>
      </c>
      <c r="AG220" s="306">
        <f t="shared" ca="1" si="114"/>
        <v>47.676820150836484</v>
      </c>
      <c r="AH220" s="304">
        <f t="shared" ca="1" si="115"/>
        <v>57.249480204223389</v>
      </c>
    </row>
    <row r="221" spans="1:34" x14ac:dyDescent="0.2">
      <c r="A221" s="347">
        <f t="shared" ca="1" si="93"/>
        <v>0.01</v>
      </c>
      <c r="B221" s="304">
        <f t="shared" ca="1" si="94"/>
        <v>2.1699999999999977</v>
      </c>
      <c r="D221" s="306">
        <f t="shared" ca="1" si="95"/>
        <v>12.47723084164091</v>
      </c>
      <c r="E221" s="307">
        <f t="shared" ca="1" si="96"/>
        <v>45.839535469231727</v>
      </c>
      <c r="F221" s="304">
        <f t="shared" ca="1" si="97"/>
        <v>47.507307874794897</v>
      </c>
      <c r="G221" s="306">
        <f t="shared" ca="1" si="98"/>
        <v>32.255619822460069</v>
      </c>
      <c r="H221" s="307">
        <f t="shared" ca="1" si="99"/>
        <v>143.76477167193093</v>
      </c>
      <c r="I221" s="304">
        <f t="shared" ca="1" si="100"/>
        <v>147.33884275374743</v>
      </c>
      <c r="J221" s="306">
        <f t="shared" ca="1" si="101"/>
        <v>35.552578745341819</v>
      </c>
      <c r="K221" s="307">
        <f t="shared" ca="1" si="102"/>
        <v>169.43917471955115</v>
      </c>
      <c r="L221" s="304">
        <f t="shared" ca="1" si="87"/>
        <v>173.12891088748381</v>
      </c>
      <c r="M221" s="306">
        <f t="shared" ca="1" si="103"/>
        <v>1.350087449326884</v>
      </c>
      <c r="N221" s="304">
        <f t="shared" ca="1" si="104"/>
        <v>77.354312820012851</v>
      </c>
      <c r="P221" s="310">
        <f t="shared" ca="1" si="105"/>
        <v>6</v>
      </c>
      <c r="Q221" s="304">
        <f t="shared" ca="1" si="106"/>
        <v>561.91000000000031</v>
      </c>
      <c r="R221" s="306">
        <f t="shared" ca="1" si="107"/>
        <v>0.28199644864625906</v>
      </c>
      <c r="S221" s="307">
        <f t="shared" ca="1" si="108"/>
        <v>8.3824807590957899</v>
      </c>
      <c r="T221" s="304">
        <f t="shared" ca="1" si="88"/>
        <v>82.232136246729709</v>
      </c>
      <c r="U221" s="311">
        <f t="shared" ca="1" si="89"/>
        <v>0</v>
      </c>
      <c r="V221" s="306">
        <f t="shared" ca="1" si="90"/>
        <v>1.2044180703555101</v>
      </c>
      <c r="W221" s="304">
        <f t="shared" ca="1" si="91"/>
        <v>84.37814749640215</v>
      </c>
      <c r="Y221" s="314" t="str">
        <f t="shared" ca="1" si="109"/>
        <v/>
      </c>
      <c r="Z221" s="315" t="str">
        <f t="shared" ca="1" si="110"/>
        <v/>
      </c>
      <c r="AA221" s="316" t="str">
        <f t="shared" ca="1" si="111"/>
        <v/>
      </c>
      <c r="AC221" s="310" t="e">
        <f t="shared" ca="1" si="112"/>
        <v>#N/A</v>
      </c>
      <c r="AD221" s="323" t="e">
        <f t="shared" ca="1" si="113"/>
        <v>#N/A</v>
      </c>
      <c r="AE221" s="324">
        <f t="shared" ca="1" si="92"/>
        <v>169.43917471955115</v>
      </c>
      <c r="AG221" s="306">
        <f t="shared" ca="1" si="114"/>
        <v>47.458803432003741</v>
      </c>
      <c r="AH221" s="304">
        <f t="shared" ca="1" si="115"/>
        <v>57.031150149868758</v>
      </c>
    </row>
    <row r="222" spans="1:34" x14ac:dyDescent="0.2">
      <c r="A222" s="347">
        <f t="shared" ca="1" si="93"/>
        <v>0.01</v>
      </c>
      <c r="B222" s="304">
        <f t="shared" ca="1" si="94"/>
        <v>2.1799999999999975</v>
      </c>
      <c r="D222" s="306">
        <f t="shared" ca="1" si="95"/>
        <v>12.437520895727161</v>
      </c>
      <c r="E222" s="307">
        <f t="shared" ca="1" si="96"/>
        <v>45.624599042924601</v>
      </c>
      <c r="F222" s="304">
        <f t="shared" ca="1" si="97"/>
        <v>47.28949105096487</v>
      </c>
      <c r="G222" s="306">
        <f t="shared" ca="1" si="98"/>
        <v>32.379995031417337</v>
      </c>
      <c r="H222" s="307">
        <f t="shared" ca="1" si="99"/>
        <v>144.22101766236017</v>
      </c>
      <c r="I222" s="304">
        <f t="shared" ca="1" si="100"/>
        <v>147.81125130991015</v>
      </c>
      <c r="J222" s="306">
        <f t="shared" ca="1" si="101"/>
        <v>35.875756819611205</v>
      </c>
      <c r="K222" s="307">
        <f t="shared" ca="1" si="102"/>
        <v>170.87910366622259</v>
      </c>
      <c r="L222" s="304">
        <f t="shared" ca="1" si="87"/>
        <v>174.60451883371039</v>
      </c>
      <c r="M222" s="306">
        <f t="shared" ca="1" si="103"/>
        <v>1.3499421546670263</v>
      </c>
      <c r="N222" s="304">
        <f t="shared" ca="1" si="104"/>
        <v>77.345988049217212</v>
      </c>
      <c r="P222" s="310">
        <f t="shared" ca="1" si="105"/>
        <v>6</v>
      </c>
      <c r="Q222" s="304">
        <f t="shared" ca="1" si="106"/>
        <v>560.45000000000039</v>
      </c>
      <c r="R222" s="306">
        <f t="shared" ca="1" si="107"/>
        <v>0.28126374267017124</v>
      </c>
      <c r="S222" s="307">
        <f t="shared" ca="1" si="108"/>
        <v>8.3796681216690878</v>
      </c>
      <c r="T222" s="304">
        <f t="shared" ca="1" si="88"/>
        <v>82.204544273573759</v>
      </c>
      <c r="U222" s="311">
        <f t="shared" ca="1" si="89"/>
        <v>0</v>
      </c>
      <c r="V222" s="306">
        <f t="shared" ca="1" si="90"/>
        <v>1.2042446426439515</v>
      </c>
      <c r="W222" s="304">
        <f t="shared" ca="1" si="91"/>
        <v>84.907865780077586</v>
      </c>
      <c r="Y222" s="314" t="str">
        <f t="shared" ca="1" si="109"/>
        <v/>
      </c>
      <c r="Z222" s="315" t="str">
        <f t="shared" ca="1" si="110"/>
        <v/>
      </c>
      <c r="AA222" s="316" t="str">
        <f t="shared" ca="1" si="111"/>
        <v/>
      </c>
      <c r="AC222" s="310" t="e">
        <f t="shared" ca="1" si="112"/>
        <v>#N/A</v>
      </c>
      <c r="AD222" s="323" t="e">
        <f t="shared" ca="1" si="113"/>
        <v>#N/A</v>
      </c>
      <c r="AE222" s="324">
        <f t="shared" ca="1" si="92"/>
        <v>170.87910366622259</v>
      </c>
      <c r="AG222" s="306">
        <f t="shared" ca="1" si="114"/>
        <v>47.240699597519409</v>
      </c>
      <c r="AH222" s="304">
        <f t="shared" ca="1" si="115"/>
        <v>56.812733582194994</v>
      </c>
    </row>
    <row r="223" spans="1:34" x14ac:dyDescent="0.2">
      <c r="A223" s="347">
        <f t="shared" ca="1" si="93"/>
        <v>0.01</v>
      </c>
      <c r="B223" s="304">
        <f t="shared" ca="1" si="94"/>
        <v>2.1899999999999973</v>
      </c>
      <c r="D223" s="306">
        <f t="shared" ca="1" si="95"/>
        <v>12.397709916122588</v>
      </c>
      <c r="E223" s="307">
        <f t="shared" ca="1" si="96"/>
        <v>45.409598985456334</v>
      </c>
      <c r="F223" s="304">
        <f t="shared" ca="1" si="97"/>
        <v>47.071593250964867</v>
      </c>
      <c r="G223" s="306">
        <f t="shared" ca="1" si="98"/>
        <v>32.50397213057856</v>
      </c>
      <c r="H223" s="307">
        <f t="shared" ca="1" si="99"/>
        <v>144.67511365221472</v>
      </c>
      <c r="I223" s="304">
        <f t="shared" ca="1" si="100"/>
        <v>148.28147798881247</v>
      </c>
      <c r="J223" s="306">
        <f t="shared" ca="1" si="101"/>
        <v>36.200176655421181</v>
      </c>
      <c r="K223" s="307">
        <f t="shared" ca="1" si="102"/>
        <v>172.32358432279545</v>
      </c>
      <c r="L223" s="304">
        <f t="shared" ca="1" si="87"/>
        <v>176.08483893776688</v>
      </c>
      <c r="M223" s="306">
        <f t="shared" ca="1" si="103"/>
        <v>1.3497972269713971</v>
      </c>
      <c r="N223" s="304">
        <f t="shared" ca="1" si="104"/>
        <v>77.337684303923112</v>
      </c>
      <c r="P223" s="310">
        <f t="shared" ca="1" si="105"/>
        <v>6</v>
      </c>
      <c r="Q223" s="304">
        <f t="shared" ca="1" si="106"/>
        <v>558.99000000000035</v>
      </c>
      <c r="R223" s="306">
        <f t="shared" ca="1" si="107"/>
        <v>0.28053103669408336</v>
      </c>
      <c r="S223" s="307">
        <f t="shared" ca="1" si="108"/>
        <v>8.3768628113021464</v>
      </c>
      <c r="T223" s="304">
        <f t="shared" ca="1" si="88"/>
        <v>82.177024178874063</v>
      </c>
      <c r="U223" s="311">
        <f t="shared" ca="1" si="89"/>
        <v>0</v>
      </c>
      <c r="V223" s="306">
        <f t="shared" ca="1" si="90"/>
        <v>1.2040706915925659</v>
      </c>
      <c r="W223" s="304">
        <f t="shared" ca="1" si="91"/>
        <v>85.436610881690683</v>
      </c>
      <c r="Y223" s="314" t="str">
        <f t="shared" ca="1" si="109"/>
        <v/>
      </c>
      <c r="Z223" s="315" t="str">
        <f t="shared" ca="1" si="110"/>
        <v/>
      </c>
      <c r="AA223" s="316" t="str">
        <f t="shared" ca="1" si="111"/>
        <v/>
      </c>
      <c r="AC223" s="310" t="e">
        <f t="shared" ca="1" si="112"/>
        <v>#N/A</v>
      </c>
      <c r="AD223" s="323" t="e">
        <f t="shared" ca="1" si="113"/>
        <v>#N/A</v>
      </c>
      <c r="AE223" s="324">
        <f t="shared" ca="1" si="92"/>
        <v>172.32358432279545</v>
      </c>
      <c r="AG223" s="306">
        <f t="shared" ca="1" si="114"/>
        <v>47.022512164750168</v>
      </c>
      <c r="AH223" s="304">
        <f t="shared" ca="1" si="115"/>
        <v>56.594234010886083</v>
      </c>
    </row>
    <row r="224" spans="1:34" x14ac:dyDescent="0.2">
      <c r="A224" s="347">
        <f t="shared" ca="1" si="93"/>
        <v>0.01</v>
      </c>
      <c r="B224" s="304">
        <f t="shared" ca="1" si="94"/>
        <v>2.1999999999999971</v>
      </c>
      <c r="D224" s="306">
        <f t="shared" ca="1" si="95"/>
        <v>12.357799110147214</v>
      </c>
      <c r="E224" s="307">
        <f t="shared" ca="1" si="96"/>
        <v>45.194538632059249</v>
      </c>
      <c r="F224" s="304">
        <f t="shared" ca="1" si="97"/>
        <v>46.853618014102722</v>
      </c>
      <c r="G224" s="306">
        <f t="shared" ca="1" si="98"/>
        <v>32.627550121680031</v>
      </c>
      <c r="H224" s="307">
        <f t="shared" ca="1" si="99"/>
        <v>145.12705903853532</v>
      </c>
      <c r="I224" s="304">
        <f t="shared" ca="1" si="100"/>
        <v>148.74952198954207</v>
      </c>
      <c r="J224" s="306">
        <f t="shared" ca="1" si="101"/>
        <v>36.525834266682473</v>
      </c>
      <c r="K224" s="307">
        <f t="shared" ca="1" si="102"/>
        <v>173.77259518624919</v>
      </c>
      <c r="L224" s="304">
        <f t="shared" ca="1" si="87"/>
        <v>177.56984937382018</v>
      </c>
      <c r="M224" s="306">
        <f t="shared" ca="1" si="103"/>
        <v>1.3496526620378659</v>
      </c>
      <c r="N224" s="304">
        <f t="shared" ca="1" si="104"/>
        <v>77.329401343366186</v>
      </c>
      <c r="P224" s="310">
        <f t="shared" ca="1" si="105"/>
        <v>6</v>
      </c>
      <c r="Q224" s="304">
        <f t="shared" ca="1" si="106"/>
        <v>557.53000000000043</v>
      </c>
      <c r="R224" s="306">
        <f t="shared" ca="1" si="107"/>
        <v>0.27979833071799548</v>
      </c>
      <c r="S224" s="307">
        <f t="shared" ca="1" si="108"/>
        <v>8.3740648279949657</v>
      </c>
      <c r="T224" s="304">
        <f t="shared" ca="1" si="88"/>
        <v>82.149575962630621</v>
      </c>
      <c r="U224" s="311">
        <f t="shared" ca="1" si="89"/>
        <v>0</v>
      </c>
      <c r="V224" s="306">
        <f t="shared" ca="1" si="90"/>
        <v>1.2038962200204488</v>
      </c>
      <c r="W224" s="304">
        <f t="shared" ca="1" si="91"/>
        <v>85.964357793017044</v>
      </c>
      <c r="Y224" s="314" t="str">
        <f t="shared" ca="1" si="109"/>
        <v/>
      </c>
      <c r="Z224" s="315" t="str">
        <f t="shared" ca="1" si="110"/>
        <v/>
      </c>
      <c r="AA224" s="316" t="str">
        <f t="shared" ca="1" si="111"/>
        <v/>
      </c>
      <c r="AC224" s="310" t="e">
        <f t="shared" ca="1" si="112"/>
        <v>#N/A</v>
      </c>
      <c r="AD224" s="323" t="e">
        <f t="shared" ca="1" si="113"/>
        <v>#N/A</v>
      </c>
      <c r="AE224" s="324">
        <f t="shared" ca="1" si="92"/>
        <v>173.77259518624919</v>
      </c>
      <c r="AG224" s="306">
        <f t="shared" ca="1" si="114"/>
        <v>46.804244636998547</v>
      </c>
      <c r="AH224" s="304">
        <f t="shared" ca="1" si="115"/>
        <v>56.375654931649827</v>
      </c>
    </row>
    <row r="225" spans="1:34" x14ac:dyDescent="0.2">
      <c r="A225" s="347">
        <f t="shared" ca="1" si="93"/>
        <v>0.01</v>
      </c>
      <c r="B225" s="304">
        <f t="shared" ca="1" si="94"/>
        <v>2.2099999999999969</v>
      </c>
      <c r="D225" s="306">
        <f t="shared" ca="1" si="95"/>
        <v>12.317789677588111</v>
      </c>
      <c r="E225" s="307">
        <f t="shared" ca="1" si="96"/>
        <v>44.979421304903724</v>
      </c>
      <c r="F225" s="304">
        <f t="shared" ca="1" si="97"/>
        <v>46.635568866106091</v>
      </c>
      <c r="G225" s="306">
        <f t="shared" ca="1" si="98"/>
        <v>32.750728018455909</v>
      </c>
      <c r="H225" s="307">
        <f t="shared" ca="1" si="99"/>
        <v>145.57685325158437</v>
      </c>
      <c r="I225" s="304">
        <f t="shared" ca="1" si="100"/>
        <v>149.21538254607736</v>
      </c>
      <c r="J225" s="306">
        <f t="shared" ca="1" si="101"/>
        <v>36.852725657383154</v>
      </c>
      <c r="K225" s="307">
        <f t="shared" ca="1" si="102"/>
        <v>175.2261147476998</v>
      </c>
      <c r="L225" s="304">
        <f t="shared" ca="1" si="87"/>
        <v>179.05952830819254</v>
      </c>
      <c r="M225" s="306">
        <f t="shared" ca="1" si="103"/>
        <v>1.3495084557163064</v>
      </c>
      <c r="N225" s="304">
        <f t="shared" ca="1" si="104"/>
        <v>77.321138929761716</v>
      </c>
      <c r="P225" s="310">
        <f t="shared" ca="1" si="105"/>
        <v>6</v>
      </c>
      <c r="Q225" s="304">
        <f t="shared" ca="1" si="106"/>
        <v>556.07000000000039</v>
      </c>
      <c r="R225" s="306">
        <f t="shared" ca="1" si="107"/>
        <v>0.2790656247419076</v>
      </c>
      <c r="S225" s="307">
        <f t="shared" ca="1" si="108"/>
        <v>8.3712741717475474</v>
      </c>
      <c r="T225" s="304">
        <f t="shared" ca="1" si="88"/>
        <v>82.122199624843446</v>
      </c>
      <c r="U225" s="311">
        <f t="shared" ca="1" si="89"/>
        <v>0</v>
      </c>
      <c r="V225" s="306">
        <f t="shared" ca="1" si="90"/>
        <v>1.2037212307465517</v>
      </c>
      <c r="W225" s="304">
        <f t="shared" ca="1" si="91"/>
        <v>86.491081667161708</v>
      </c>
      <c r="Y225" s="314" t="str">
        <f t="shared" ca="1" si="109"/>
        <v/>
      </c>
      <c r="Z225" s="315" t="str">
        <f t="shared" ca="1" si="110"/>
        <v/>
      </c>
      <c r="AA225" s="316" t="str">
        <f t="shared" ca="1" si="111"/>
        <v/>
      </c>
      <c r="AC225" s="310" t="e">
        <f t="shared" ca="1" si="112"/>
        <v>#N/A</v>
      </c>
      <c r="AD225" s="323" t="e">
        <f t="shared" ca="1" si="113"/>
        <v>#N/A</v>
      </c>
      <c r="AE225" s="324">
        <f t="shared" ca="1" si="92"/>
        <v>175.2261147476998</v>
      </c>
      <c r="AG225" s="306">
        <f t="shared" ca="1" si="114"/>
        <v>46.585900503377268</v>
      </c>
      <c r="AH225" s="304">
        <f t="shared" ca="1" si="115"/>
        <v>56.156999826090555</v>
      </c>
    </row>
    <row r="226" spans="1:34" x14ac:dyDescent="0.2">
      <c r="A226" s="347">
        <f t="shared" ca="1" si="93"/>
        <v>0.01</v>
      </c>
      <c r="B226" s="304">
        <f t="shared" ca="1" si="94"/>
        <v>2.2199999999999966</v>
      </c>
      <c r="D226" s="306">
        <f t="shared" ca="1" si="95"/>
        <v>12.277682810756323</v>
      </c>
      <c r="E226" s="307">
        <f t="shared" ca="1" si="96"/>
        <v>44.764250312962659</v>
      </c>
      <c r="F226" s="304">
        <f t="shared" ca="1" si="97"/>
        <v>46.417449319012768</v>
      </c>
      <c r="G226" s="306">
        <f t="shared" ca="1" si="98"/>
        <v>32.87350484656347</v>
      </c>
      <c r="H226" s="307">
        <f t="shared" ca="1" si="99"/>
        <v>146.024495754714</v>
      </c>
      <c r="I226" s="304">
        <f t="shared" ca="1" si="100"/>
        <v>149.67905892714424</v>
      </c>
      <c r="J226" s="306">
        <f t="shared" ca="1" si="101"/>
        <v>37.180846821708251</v>
      </c>
      <c r="K226" s="307">
        <f t="shared" ca="1" si="102"/>
        <v>176.68412149273129</v>
      </c>
      <c r="L226" s="304">
        <f t="shared" ca="1" si="87"/>
        <v>180.55385389970928</v>
      </c>
      <c r="M226" s="306">
        <f t="shared" ca="1" si="103"/>
        <v>1.3493646039076597</v>
      </c>
      <c r="N226" s="304">
        <f t="shared" ca="1" si="104"/>
        <v>77.312896828250928</v>
      </c>
      <c r="P226" s="310">
        <f t="shared" ca="1" si="105"/>
        <v>6</v>
      </c>
      <c r="Q226" s="304">
        <f t="shared" ca="1" si="106"/>
        <v>554.61000000000047</v>
      </c>
      <c r="R226" s="306">
        <f t="shared" ca="1" si="107"/>
        <v>0.27833291876581978</v>
      </c>
      <c r="S226" s="307">
        <f t="shared" ca="1" si="108"/>
        <v>8.3684908425598898</v>
      </c>
      <c r="T226" s="304">
        <f t="shared" ca="1" si="88"/>
        <v>82.094895165512526</v>
      </c>
      <c r="U226" s="311">
        <f t="shared" ca="1" si="89"/>
        <v>0</v>
      </c>
      <c r="V226" s="306">
        <f t="shared" ca="1" si="90"/>
        <v>1.2035457265896294</v>
      </c>
      <c r="W226" s="304">
        <f t="shared" ca="1" si="91"/>
        <v>87.016757819138817</v>
      </c>
      <c r="Y226" s="314" t="str">
        <f t="shared" ca="1" si="109"/>
        <v/>
      </c>
      <c r="Z226" s="315" t="str">
        <f t="shared" ca="1" si="110"/>
        <v/>
      </c>
      <c r="AA226" s="316" t="str">
        <f t="shared" ca="1" si="111"/>
        <v/>
      </c>
      <c r="AC226" s="310" t="e">
        <f t="shared" ca="1" si="112"/>
        <v>#N/A</v>
      </c>
      <c r="AD226" s="323" t="e">
        <f t="shared" ca="1" si="113"/>
        <v>#N/A</v>
      </c>
      <c r="AE226" s="324">
        <f t="shared" ca="1" si="92"/>
        <v>176.68412149273129</v>
      </c>
      <c r="AG226" s="306">
        <f t="shared" ca="1" si="114"/>
        <v>46.367483238685637</v>
      </c>
      <c r="AH226" s="304">
        <f t="shared" ca="1" si="115"/>
        <v>55.938272161584024</v>
      </c>
    </row>
    <row r="227" spans="1:34" x14ac:dyDescent="0.2">
      <c r="A227" s="347">
        <f t="shared" ca="1" si="93"/>
        <v>0.01</v>
      </c>
      <c r="B227" s="304">
        <f t="shared" ca="1" si="94"/>
        <v>2.2299999999999964</v>
      </c>
      <c r="D227" s="306">
        <f t="shared" ca="1" si="95"/>
        <v>12.237479694541928</v>
      </c>
      <c r="E227" s="307">
        <f t="shared" ca="1" si="96"/>
        <v>44.549028951877744</v>
      </c>
      <c r="F227" s="304">
        <f t="shared" ca="1" si="97"/>
        <v>46.199262871062864</v>
      </c>
      <c r="G227" s="306">
        <f t="shared" ca="1" si="98"/>
        <v>32.995879643508893</v>
      </c>
      <c r="H227" s="307">
        <f t="shared" ca="1" si="99"/>
        <v>146.46998604423277</v>
      </c>
      <c r="I227" s="304">
        <f t="shared" ca="1" si="100"/>
        <v>150.14055043607195</v>
      </c>
      <c r="J227" s="306">
        <f t="shared" ca="1" si="101"/>
        <v>37.510193744158613</v>
      </c>
      <c r="K227" s="307">
        <f t="shared" ca="1" si="102"/>
        <v>178.14659390172602</v>
      </c>
      <c r="L227" s="304">
        <f t="shared" ca="1" si="87"/>
        <v>182.05280430004589</v>
      </c>
      <c r="M227" s="306">
        <f t="shared" ca="1" si="103"/>
        <v>1.3492211025630163</v>
      </c>
      <c r="N227" s="304">
        <f t="shared" ca="1" si="104"/>
        <v>77.304674806848411</v>
      </c>
      <c r="P227" s="310">
        <f t="shared" ca="1" si="105"/>
        <v>6</v>
      </c>
      <c r="Q227" s="304">
        <f t="shared" ca="1" si="106"/>
        <v>553.15000000000055</v>
      </c>
      <c r="R227" s="306">
        <f t="shared" ca="1" si="107"/>
        <v>0.2776002127897319</v>
      </c>
      <c r="S227" s="307">
        <f t="shared" ca="1" si="108"/>
        <v>8.365714840431993</v>
      </c>
      <c r="T227" s="304">
        <f t="shared" ca="1" si="88"/>
        <v>82.067662584637858</v>
      </c>
      <c r="U227" s="311">
        <f t="shared" ca="1" si="89"/>
        <v>0</v>
      </c>
      <c r="V227" s="306">
        <f t="shared" ca="1" si="90"/>
        <v>1.2033697103681895</v>
      </c>
      <c r="W227" s="304">
        <f t="shared" ca="1" si="91"/>
        <v>87.541361726435568</v>
      </c>
      <c r="Y227" s="314" t="str">
        <f t="shared" ca="1" si="109"/>
        <v/>
      </c>
      <c r="Z227" s="315" t="str">
        <f t="shared" ca="1" si="110"/>
        <v/>
      </c>
      <c r="AA227" s="316" t="str">
        <f t="shared" ca="1" si="111"/>
        <v/>
      </c>
      <c r="AC227" s="310" t="e">
        <f t="shared" ca="1" si="112"/>
        <v>#N/A</v>
      </c>
      <c r="AD227" s="323" t="e">
        <f t="shared" ca="1" si="113"/>
        <v>#N/A</v>
      </c>
      <c r="AE227" s="324">
        <f t="shared" ca="1" si="92"/>
        <v>178.14659390172602</v>
      </c>
      <c r="AG227" s="306">
        <f t="shared" ca="1" si="114"/>
        <v>46.148996303287618</v>
      </c>
      <c r="AH227" s="304">
        <f t="shared" ca="1" si="115"/>
        <v>55.719475391153935</v>
      </c>
    </row>
    <row r="228" spans="1:34" x14ac:dyDescent="0.2">
      <c r="A228" s="347">
        <f t="shared" ca="1" si="93"/>
        <v>0.01</v>
      </c>
      <c r="B228" s="304">
        <f t="shared" ca="1" si="94"/>
        <v>2.2399999999999962</v>
      </c>
      <c r="D228" s="306">
        <f t="shared" ca="1" si="95"/>
        <v>12.197181506467574</v>
      </c>
      <c r="E228" s="307">
        <f t="shared" ca="1" si="96"/>
        <v>44.33376050382801</v>
      </c>
      <c r="F228" s="304">
        <f t="shared" ca="1" si="97"/>
        <v>45.981013006593223</v>
      </c>
      <c r="G228" s="306">
        <f t="shared" ca="1" si="98"/>
        <v>33.117851458573568</v>
      </c>
      <c r="H228" s="307">
        <f t="shared" ca="1" si="99"/>
        <v>146.91332364927104</v>
      </c>
      <c r="I228" s="304">
        <f t="shared" ca="1" si="100"/>
        <v>150.59985641064736</v>
      </c>
      <c r="J228" s="306">
        <f t="shared" ca="1" si="101"/>
        <v>37.840762399669025</v>
      </c>
      <c r="K228" s="307">
        <f t="shared" ca="1" si="102"/>
        <v>179.61351045019353</v>
      </c>
      <c r="L228" s="304">
        <f t="shared" ca="1" si="87"/>
        <v>183.55635765407308</v>
      </c>
      <c r="M228" s="306">
        <f t="shared" ca="1" si="103"/>
        <v>1.3490779476827204</v>
      </c>
      <c r="N228" s="304">
        <f t="shared" ca="1" si="104"/>
        <v>77.29647263639076</v>
      </c>
      <c r="P228" s="310">
        <f t="shared" ca="1" si="105"/>
        <v>6</v>
      </c>
      <c r="Q228" s="304">
        <f t="shared" ca="1" si="106"/>
        <v>551.69000000000051</v>
      </c>
      <c r="R228" s="306">
        <f t="shared" ca="1" si="107"/>
        <v>0.27686750681364403</v>
      </c>
      <c r="S228" s="307">
        <f t="shared" ca="1" si="108"/>
        <v>8.3629461653638568</v>
      </c>
      <c r="T228" s="304">
        <f t="shared" ca="1" si="88"/>
        <v>82.040501882219445</v>
      </c>
      <c r="U228" s="311">
        <f t="shared" ca="1" si="89"/>
        <v>0</v>
      </c>
      <c r="V228" s="306">
        <f t="shared" ca="1" si="90"/>
        <v>1.2031931849004402</v>
      </c>
      <c r="W228" s="304">
        <f t="shared" ca="1" si="91"/>
        <v>88.064869029559745</v>
      </c>
      <c r="Y228" s="314" t="str">
        <f t="shared" ca="1" si="109"/>
        <v/>
      </c>
      <c r="Z228" s="315" t="str">
        <f t="shared" ca="1" si="110"/>
        <v/>
      </c>
      <c r="AA228" s="316" t="str">
        <f t="shared" ca="1" si="111"/>
        <v/>
      </c>
      <c r="AC228" s="310" t="e">
        <f t="shared" ca="1" si="112"/>
        <v>#N/A</v>
      </c>
      <c r="AD228" s="323" t="e">
        <f t="shared" ca="1" si="113"/>
        <v>#N/A</v>
      </c>
      <c r="AE228" s="324">
        <f t="shared" ca="1" si="92"/>
        <v>179.61351045019353</v>
      </c>
      <c r="AG228" s="306">
        <f t="shared" ca="1" si="114"/>
        <v>45.93044314299172</v>
      </c>
      <c r="AH228" s="304">
        <f t="shared" ca="1" si="115"/>
        <v>55.500612953350355</v>
      </c>
    </row>
    <row r="229" spans="1:34" x14ac:dyDescent="0.2">
      <c r="A229" s="347">
        <f t="shared" ca="1" si="93"/>
        <v>0.01</v>
      </c>
      <c r="B229" s="304">
        <f t="shared" ca="1" si="94"/>
        <v>2.249999999999996</v>
      </c>
      <c r="D229" s="306">
        <f t="shared" ca="1" si="95"/>
        <v>12.156789416740349</v>
      </c>
      <c r="E229" s="307">
        <f t="shared" ca="1" si="96"/>
        <v>44.118448237400635</v>
      </c>
      <c r="F229" s="304">
        <f t="shared" ca="1" si="97"/>
        <v>45.762703195934236</v>
      </c>
      <c r="G229" s="306">
        <f t="shared" ca="1" si="98"/>
        <v>33.239419352740974</v>
      </c>
      <c r="H229" s="307">
        <f t="shared" ca="1" si="99"/>
        <v>147.35450813164505</v>
      </c>
      <c r="I229" s="304">
        <f t="shared" ca="1" si="100"/>
        <v>151.05697622296833</v>
      </c>
      <c r="J229" s="306">
        <f t="shared" ca="1" si="101"/>
        <v>38.1725487537256</v>
      </c>
      <c r="K229" s="307">
        <f t="shared" ca="1" si="102"/>
        <v>181.08484960909811</v>
      </c>
      <c r="L229" s="304">
        <f t="shared" ca="1" si="87"/>
        <v>185.06449210020068</v>
      </c>
      <c r="M229" s="306">
        <f t="shared" ca="1" si="103"/>
        <v>1.348935135315491</v>
      </c>
      <c r="N229" s="304">
        <f t="shared" ca="1" si="104"/>
        <v>77.288290090486242</v>
      </c>
      <c r="P229" s="310">
        <f t="shared" ca="1" si="105"/>
        <v>6</v>
      </c>
      <c r="Q229" s="304">
        <f t="shared" ca="1" si="106"/>
        <v>550.23000000000059</v>
      </c>
      <c r="R229" s="306">
        <f t="shared" ca="1" si="107"/>
        <v>0.2761348008375562</v>
      </c>
      <c r="S229" s="307">
        <f t="shared" ca="1" si="108"/>
        <v>8.3601848173554814</v>
      </c>
      <c r="T229" s="304">
        <f t="shared" ca="1" si="88"/>
        <v>82.013413058257271</v>
      </c>
      <c r="U229" s="311">
        <f t="shared" ca="1" si="89"/>
        <v>0</v>
      </c>
      <c r="V229" s="306">
        <f t="shared" ca="1" si="90"/>
        <v>1.2030161530042383</v>
      </c>
      <c r="W229" s="304">
        <f t="shared" ca="1" si="91"/>
        <v>88.587255532571547</v>
      </c>
      <c r="Y229" s="314" t="str">
        <f t="shared" ca="1" si="109"/>
        <v/>
      </c>
      <c r="Z229" s="315" t="str">
        <f t="shared" ca="1" si="110"/>
        <v/>
      </c>
      <c r="AA229" s="316" t="str">
        <f t="shared" ca="1" si="111"/>
        <v/>
      </c>
      <c r="AC229" s="310" t="e">
        <f t="shared" ca="1" si="112"/>
        <v>#N/A</v>
      </c>
      <c r="AD229" s="323" t="e">
        <f t="shared" ca="1" si="113"/>
        <v>#N/A</v>
      </c>
      <c r="AE229" s="324">
        <f t="shared" ca="1" si="92"/>
        <v>181.08484960909811</v>
      </c>
      <c r="AG229" s="306">
        <f t="shared" ca="1" si="114"/>
        <v>45.711827188932872</v>
      </c>
      <c r="AH229" s="304">
        <f t="shared" ca="1" si="115"/>
        <v>55.281688272130125</v>
      </c>
    </row>
    <row r="230" spans="1:34" x14ac:dyDescent="0.2">
      <c r="A230" s="347">
        <f t="shared" ca="1" si="93"/>
        <v>0.01</v>
      </c>
      <c r="B230" s="304">
        <f t="shared" ca="1" si="94"/>
        <v>2.2599999999999958</v>
      </c>
      <c r="D230" s="306">
        <f t="shared" ca="1" si="95"/>
        <v>12.116304588302222</v>
      </c>
      <c r="E230" s="307">
        <f t="shared" ca="1" si="96"/>
        <v>43.903095407463617</v>
      </c>
      <c r="F230" s="304">
        <f t="shared" ca="1" si="97"/>
        <v>45.544336895308582</v>
      </c>
      <c r="G230" s="306">
        <f t="shared" ca="1" si="98"/>
        <v>33.360582398623997</v>
      </c>
      <c r="H230" s="307">
        <f t="shared" ca="1" si="99"/>
        <v>147.79353908571969</v>
      </c>
      <c r="I230" s="304">
        <f t="shared" ca="1" si="100"/>
        <v>151.51190927929571</v>
      </c>
      <c r="J230" s="306">
        <f t="shared" ca="1" si="101"/>
        <v>38.505548762482427</v>
      </c>
      <c r="K230" s="307">
        <f t="shared" ca="1" si="102"/>
        <v>182.56058984518495</v>
      </c>
      <c r="L230" s="304">
        <f t="shared" ca="1" si="87"/>
        <v>186.57718577072001</v>
      </c>
      <c r="M230" s="306">
        <f t="shared" ca="1" si="103"/>
        <v>1.3487926615575638</v>
      </c>
      <c r="N230" s="304">
        <f t="shared" ca="1" si="104"/>
        <v>77.280126945465639</v>
      </c>
      <c r="P230" s="310">
        <f t="shared" ca="1" si="105"/>
        <v>6</v>
      </c>
      <c r="Q230" s="304">
        <f t="shared" ca="1" si="106"/>
        <v>548.77000000000055</v>
      </c>
      <c r="R230" s="306">
        <f t="shared" ca="1" si="107"/>
        <v>0.27540209486146833</v>
      </c>
      <c r="S230" s="307">
        <f t="shared" ca="1" si="108"/>
        <v>8.3574307964068666</v>
      </c>
      <c r="T230" s="304">
        <f t="shared" ca="1" si="88"/>
        <v>81.986396112751365</v>
      </c>
      <c r="U230" s="311">
        <f t="shared" ca="1" si="89"/>
        <v>0</v>
      </c>
      <c r="V230" s="306">
        <f t="shared" ca="1" si="90"/>
        <v>1.2028386174970416</v>
      </c>
      <c r="W230" s="304">
        <f t="shared" ca="1" si="91"/>
        <v>89.10849720359974</v>
      </c>
      <c r="Y230" s="314" t="str">
        <f t="shared" ca="1" si="109"/>
        <v/>
      </c>
      <c r="Z230" s="315" t="str">
        <f t="shared" ca="1" si="110"/>
        <v/>
      </c>
      <c r="AA230" s="316" t="str">
        <f t="shared" ca="1" si="111"/>
        <v/>
      </c>
      <c r="AC230" s="310" t="e">
        <f t="shared" ca="1" si="112"/>
        <v>#N/A</v>
      </c>
      <c r="AD230" s="323" t="e">
        <f t="shared" ca="1" si="113"/>
        <v>#N/A</v>
      </c>
      <c r="AE230" s="324">
        <f t="shared" ca="1" si="92"/>
        <v>182.56058984518495</v>
      </c>
      <c r="AG230" s="306">
        <f t="shared" ca="1" si="114"/>
        <v>45.493151857455906</v>
      </c>
      <c r="AH230" s="304">
        <f t="shared" ca="1" si="115"/>
        <v>55.06270475673896</v>
      </c>
    </row>
    <row r="231" spans="1:34" x14ac:dyDescent="0.2">
      <c r="A231" s="347">
        <f t="shared" ca="1" si="93"/>
        <v>0.01</v>
      </c>
      <c r="B231" s="304">
        <f t="shared" ca="1" si="94"/>
        <v>2.2699999999999956</v>
      </c>
      <c r="D231" s="306">
        <f t="shared" ca="1" si="95"/>
        <v>12.075728176878988</v>
      </c>
      <c r="E231" s="307">
        <f t="shared" ca="1" si="96"/>
        <v>43.687705255040882</v>
      </c>
      <c r="F231" s="304">
        <f t="shared" ca="1" si="97"/>
        <v>45.325917546732526</v>
      </c>
      <c r="G231" s="306">
        <f t="shared" ca="1" si="98"/>
        <v>33.481339680392786</v>
      </c>
      <c r="H231" s="307">
        <f t="shared" ca="1" si="99"/>
        <v>148.2304161382701</v>
      </c>
      <c r="I231" s="304">
        <f t="shared" ca="1" si="100"/>
        <v>151.96465501990443</v>
      </c>
      <c r="J231" s="306">
        <f t="shared" ca="1" si="101"/>
        <v>38.839758372877512</v>
      </c>
      <c r="K231" s="307">
        <f t="shared" ca="1" si="102"/>
        <v>184.0407096213049</v>
      </c>
      <c r="L231" s="304">
        <f t="shared" ca="1" si="87"/>
        <v>188.09441679214453</v>
      </c>
      <c r="M231" s="306">
        <f t="shared" ca="1" si="103"/>
        <v>1.3486505225518517</v>
      </c>
      <c r="N231" s="304">
        <f t="shared" ca="1" si="104"/>
        <v>77.271982980334158</v>
      </c>
      <c r="P231" s="310">
        <f t="shared" ca="1" si="105"/>
        <v>6</v>
      </c>
      <c r="Q231" s="304">
        <f t="shared" ca="1" si="106"/>
        <v>547.31000000000063</v>
      </c>
      <c r="R231" s="306">
        <f t="shared" ca="1" si="107"/>
        <v>0.27466938888538045</v>
      </c>
      <c r="S231" s="307">
        <f t="shared" ca="1" si="108"/>
        <v>8.3546841025180125</v>
      </c>
      <c r="T231" s="304">
        <f t="shared" ca="1" si="88"/>
        <v>81.959451045701712</v>
      </c>
      <c r="U231" s="311">
        <f t="shared" ca="1" si="89"/>
        <v>0</v>
      </c>
      <c r="V231" s="306">
        <f t="shared" ca="1" si="90"/>
        <v>1.2026605811958522</v>
      </c>
      <c r="W231" s="304">
        <f t="shared" ca="1" si="91"/>
        <v>89.628570175341451</v>
      </c>
      <c r="Y231" s="314" t="str">
        <f t="shared" ca="1" si="109"/>
        <v/>
      </c>
      <c r="Z231" s="315" t="str">
        <f t="shared" ca="1" si="110"/>
        <v/>
      </c>
      <c r="AA231" s="316" t="str">
        <f t="shared" ca="1" si="111"/>
        <v/>
      </c>
      <c r="AC231" s="310" t="e">
        <f t="shared" ca="1" si="112"/>
        <v>#N/A</v>
      </c>
      <c r="AD231" s="323" t="e">
        <f t="shared" ca="1" si="113"/>
        <v>#N/A</v>
      </c>
      <c r="AE231" s="324">
        <f t="shared" ca="1" si="92"/>
        <v>184.0407096213049</v>
      </c>
      <c r="AG231" s="306">
        <f t="shared" ca="1" si="114"/>
        <v>45.274420550001068</v>
      </c>
      <c r="AH231" s="304">
        <f t="shared" ca="1" si="115"/>
        <v>54.84366580159552</v>
      </c>
    </row>
    <row r="232" spans="1:34" x14ac:dyDescent="0.2">
      <c r="A232" s="347">
        <f t="shared" ca="1" si="93"/>
        <v>0.01</v>
      </c>
      <c r="B232" s="304">
        <f t="shared" ca="1" si="94"/>
        <v>2.2799999999999954</v>
      </c>
      <c r="D232" s="306">
        <f t="shared" ca="1" si="95"/>
        <v>12.03506133102773</v>
      </c>
      <c r="E232" s="307">
        <f t="shared" ca="1" si="96"/>
        <v>43.472281007189238</v>
      </c>
      <c r="F232" s="304">
        <f t="shared" ca="1" si="97"/>
        <v>45.1074485779192</v>
      </c>
      <c r="G232" s="306">
        <f t="shared" ca="1" si="98"/>
        <v>33.601690293703065</v>
      </c>
      <c r="H232" s="307">
        <f t="shared" ca="1" si="99"/>
        <v>148.66513894834199</v>
      </c>
      <c r="I232" s="304">
        <f t="shared" ca="1" si="100"/>
        <v>152.41521291893329</v>
      </c>
      <c r="J232" s="306">
        <f t="shared" ca="1" si="101"/>
        <v>39.17517352274799</v>
      </c>
      <c r="K232" s="307">
        <f t="shared" ca="1" si="102"/>
        <v>185.52518739673795</v>
      </c>
      <c r="L232" s="304">
        <f t="shared" ca="1" si="87"/>
        <v>189.61616328554945</v>
      </c>
      <c r="M232" s="306">
        <f t="shared" ca="1" si="103"/>
        <v>1.3485087144871215</v>
      </c>
      <c r="N232" s="304">
        <f t="shared" ca="1" si="104"/>
        <v>77.263857976724196</v>
      </c>
      <c r="P232" s="310">
        <f t="shared" ca="1" si="105"/>
        <v>6</v>
      </c>
      <c r="Q232" s="304">
        <f t="shared" ca="1" si="106"/>
        <v>545.8500000000007</v>
      </c>
      <c r="R232" s="306">
        <f t="shared" ca="1" si="107"/>
        <v>0.27393668290929263</v>
      </c>
      <c r="S232" s="307">
        <f t="shared" ca="1" si="108"/>
        <v>8.3519447356889192</v>
      </c>
      <c r="T232" s="304">
        <f t="shared" ca="1" si="88"/>
        <v>81.932577857108299</v>
      </c>
      <c r="U232" s="311">
        <f t="shared" ca="1" si="89"/>
        <v>0</v>
      </c>
      <c r="V232" s="306">
        <f t="shared" ca="1" si="90"/>
        <v>1.2024820469171735</v>
      </c>
      <c r="W232" s="304">
        <f t="shared" ca="1" si="91"/>
        <v>90.147450745547189</v>
      </c>
      <c r="Y232" s="314" t="str">
        <f t="shared" ca="1" si="109"/>
        <v/>
      </c>
      <c r="Z232" s="315" t="str">
        <f t="shared" ca="1" si="110"/>
        <v/>
      </c>
      <c r="AA232" s="316" t="str">
        <f t="shared" ca="1" si="111"/>
        <v/>
      </c>
      <c r="AC232" s="310" t="e">
        <f t="shared" ca="1" si="112"/>
        <v>#N/A</v>
      </c>
      <c r="AD232" s="323" t="e">
        <f t="shared" ca="1" si="113"/>
        <v>#N/A</v>
      </c>
      <c r="AE232" s="324">
        <f t="shared" ca="1" si="92"/>
        <v>185.52518739673795</v>
      </c>
      <c r="AG232" s="306">
        <f t="shared" ca="1" si="114"/>
        <v>45.05563665299124</v>
      </c>
      <c r="AH232" s="304">
        <f t="shared" ca="1" si="115"/>
        <v>54.624574786177313</v>
      </c>
    </row>
    <row r="233" spans="1:34" x14ac:dyDescent="0.2">
      <c r="A233" s="347">
        <f t="shared" ca="1" si="93"/>
        <v>0.01</v>
      </c>
      <c r="B233" s="304">
        <f t="shared" ca="1" si="94"/>
        <v>2.2899999999999952</v>
      </c>
      <c r="D233" s="306">
        <f t="shared" ca="1" si="95"/>
        <v>11.994305192183006</v>
      </c>
      <c r="E233" s="307">
        <f t="shared" ca="1" si="96"/>
        <v>43.256825876877521</v>
      </c>
      <c r="F233" s="304">
        <f t="shared" ca="1" si="97"/>
        <v>44.888933402184207</v>
      </c>
      <c r="G233" s="306">
        <f t="shared" ca="1" si="98"/>
        <v>33.721633345624895</v>
      </c>
      <c r="H233" s="307">
        <f t="shared" ca="1" si="99"/>
        <v>149.09770720711077</v>
      </c>
      <c r="I233" s="304">
        <f t="shared" ca="1" si="100"/>
        <v>152.8635824842336</v>
      </c>
      <c r="J233" s="306">
        <f t="shared" ca="1" si="101"/>
        <v>39.511790140944626</v>
      </c>
      <c r="K233" s="307">
        <f t="shared" ca="1" si="102"/>
        <v>187.0140016275152</v>
      </c>
      <c r="L233" s="304">
        <f t="shared" ca="1" si="87"/>
        <v>191.14240336690941</v>
      </c>
      <c r="M233" s="306">
        <f t="shared" ca="1" si="103"/>
        <v>1.3483672335971915</v>
      </c>
      <c r="N233" s="304">
        <f t="shared" ca="1" si="104"/>
        <v>77.255751718849453</v>
      </c>
      <c r="P233" s="310">
        <f t="shared" ca="1" si="105"/>
        <v>6</v>
      </c>
      <c r="Q233" s="304">
        <f t="shared" ca="1" si="106"/>
        <v>544.39000000000067</v>
      </c>
      <c r="R233" s="306">
        <f t="shared" ca="1" si="107"/>
        <v>0.27320397693320475</v>
      </c>
      <c r="S233" s="307">
        <f t="shared" ca="1" si="108"/>
        <v>8.3492126959195865</v>
      </c>
      <c r="T233" s="304">
        <f t="shared" ca="1" si="88"/>
        <v>81.905776546971154</v>
      </c>
      <c r="U233" s="311">
        <f t="shared" ca="1" si="89"/>
        <v>0</v>
      </c>
      <c r="V233" s="306">
        <f t="shared" ca="1" si="90"/>
        <v>1.2023030174769547</v>
      </c>
      <c r="W233" s="304">
        <f t="shared" ca="1" si="91"/>
        <v>90.665115377489087</v>
      </c>
      <c r="Y233" s="314" t="str">
        <f t="shared" ca="1" si="109"/>
        <v/>
      </c>
      <c r="Z233" s="315" t="str">
        <f t="shared" ca="1" si="110"/>
        <v/>
      </c>
      <c r="AA233" s="316" t="str">
        <f t="shared" ca="1" si="111"/>
        <v/>
      </c>
      <c r="AC233" s="310" t="e">
        <f t="shared" ca="1" si="112"/>
        <v>#N/A</v>
      </c>
      <c r="AD233" s="323" t="e">
        <f t="shared" ca="1" si="113"/>
        <v>#N/A</v>
      </c>
      <c r="AE233" s="324">
        <f t="shared" ca="1" si="92"/>
        <v>187.0140016275152</v>
      </c>
      <c r="AG233" s="306">
        <f t="shared" ca="1" si="114"/>
        <v>44.836803537720954</v>
      </c>
      <c r="AH233" s="304">
        <f t="shared" ca="1" si="115"/>
        <v>54.40543507490834</v>
      </c>
    </row>
    <row r="234" spans="1:34" x14ac:dyDescent="0.2">
      <c r="A234" s="347">
        <f t="shared" ca="1" si="93"/>
        <v>0.01</v>
      </c>
      <c r="B234" s="304">
        <f t="shared" ca="1" si="94"/>
        <v>2.2999999999999949</v>
      </c>
      <c r="D234" s="306">
        <f t="shared" ca="1" si="95"/>
        <v>11.953460894701617</v>
      </c>
      <c r="E234" s="307">
        <f t="shared" ca="1" si="96"/>
        <v>43.041343062868002</v>
      </c>
      <c r="F234" s="304">
        <f t="shared" ca="1" si="97"/>
        <v>44.670375418353679</v>
      </c>
      <c r="G234" s="306">
        <f t="shared" ca="1" si="98"/>
        <v>33.841167954571908</v>
      </c>
      <c r="H234" s="307">
        <f t="shared" ca="1" si="99"/>
        <v>149.52812063773945</v>
      </c>
      <c r="I234" s="304">
        <f t="shared" ca="1" si="100"/>
        <v>153.30976325721693</v>
      </c>
      <c r="J234" s="306">
        <f t="shared" ca="1" si="101"/>
        <v>39.849604147445611</v>
      </c>
      <c r="K234" s="307">
        <f t="shared" ca="1" si="102"/>
        <v>188.50713076673944</v>
      </c>
      <c r="L234" s="304">
        <f t="shared" ca="1" si="87"/>
        <v>192.67311514743494</v>
      </c>
      <c r="M234" s="306">
        <f t="shared" ca="1" si="103"/>
        <v>1.3482260761601419</v>
      </c>
      <c r="N234" s="304">
        <f t="shared" ca="1" si="104"/>
        <v>77.247663993459625</v>
      </c>
      <c r="P234" s="310">
        <f t="shared" ca="1" si="105"/>
        <v>6</v>
      </c>
      <c r="Q234" s="304">
        <f t="shared" ca="1" si="106"/>
        <v>542.93000000000075</v>
      </c>
      <c r="R234" s="306">
        <f t="shared" ca="1" si="107"/>
        <v>0.27247127095711693</v>
      </c>
      <c r="S234" s="307">
        <f t="shared" ca="1" si="108"/>
        <v>8.3464879832100145</v>
      </c>
      <c r="T234" s="304">
        <f t="shared" ca="1" si="88"/>
        <v>81.879047115290248</v>
      </c>
      <c r="U234" s="311">
        <f t="shared" ca="1" si="89"/>
        <v>0</v>
      </c>
      <c r="V234" s="306">
        <f t="shared" ca="1" si="90"/>
        <v>1.202123495690542</v>
      </c>
      <c r="W234" s="304">
        <f t="shared" ca="1" si="91"/>
        <v>91.181540700414288</v>
      </c>
      <c r="Y234" s="314" t="str">
        <f t="shared" ca="1" si="109"/>
        <v/>
      </c>
      <c r="Z234" s="315" t="str">
        <f t="shared" ca="1" si="110"/>
        <v/>
      </c>
      <c r="AA234" s="316" t="str">
        <f t="shared" ca="1" si="111"/>
        <v/>
      </c>
      <c r="AC234" s="310" t="e">
        <f t="shared" ca="1" si="112"/>
        <v>#N/A</v>
      </c>
      <c r="AD234" s="323" t="e">
        <f t="shared" ca="1" si="113"/>
        <v>#N/A</v>
      </c>
      <c r="AE234" s="324">
        <f t="shared" ca="1" si="92"/>
        <v>188.50713076673944</v>
      </c>
      <c r="AG234" s="306">
        <f t="shared" ca="1" si="114"/>
        <v>44.617924560247424</v>
      </c>
      <c r="AH234" s="304">
        <f t="shared" ca="1" si="115"/>
        <v>54.186250017048849</v>
      </c>
    </row>
    <row r="235" spans="1:34" x14ac:dyDescent="0.2">
      <c r="A235" s="347">
        <f t="shared" ca="1" si="93"/>
        <v>0.01</v>
      </c>
      <c r="B235" s="304">
        <f t="shared" ca="1" si="94"/>
        <v>2.3099999999999947</v>
      </c>
      <c r="D235" s="306">
        <f t="shared" ca="1" si="95"/>
        <v>11.912529565906187</v>
      </c>
      <c r="E235" s="307">
        <f t="shared" ca="1" si="96"/>
        <v>42.82583574959952</v>
      </c>
      <c r="F235" s="304">
        <f t="shared" ca="1" si="97"/>
        <v>44.451778010674282</v>
      </c>
      <c r="G235" s="306">
        <f t="shared" ca="1" si="98"/>
        <v>33.960293250230968</v>
      </c>
      <c r="H235" s="307">
        <f t="shared" ca="1" si="99"/>
        <v>149.95637899523544</v>
      </c>
      <c r="I235" s="304">
        <f t="shared" ca="1" si="100"/>
        <v>153.75375481270163</v>
      </c>
      <c r="J235" s="306">
        <f t="shared" ca="1" si="101"/>
        <v>40.188611453469626</v>
      </c>
      <c r="K235" s="307">
        <f t="shared" ca="1" si="102"/>
        <v>190.0045532649043</v>
      </c>
      <c r="L235" s="304">
        <f t="shared" ca="1" si="87"/>
        <v>194.20827673390701</v>
      </c>
      <c r="M235" s="306">
        <f t="shared" ca="1" si="103"/>
        <v>1.3480852384975464</v>
      </c>
      <c r="N235" s="304">
        <f t="shared" ca="1" si="104"/>
        <v>77.239594589796411</v>
      </c>
      <c r="P235" s="310">
        <f t="shared" ca="1" si="105"/>
        <v>6</v>
      </c>
      <c r="Q235" s="304">
        <f t="shared" ca="1" si="106"/>
        <v>541.47000000000071</v>
      </c>
      <c r="R235" s="306">
        <f t="shared" ca="1" si="107"/>
        <v>0.271738564981029</v>
      </c>
      <c r="S235" s="307">
        <f t="shared" ca="1" si="108"/>
        <v>8.343770597560205</v>
      </c>
      <c r="T235" s="304">
        <f t="shared" ca="1" si="88"/>
        <v>81.852389562065611</v>
      </c>
      <c r="U235" s="311">
        <f t="shared" ca="1" si="89"/>
        <v>0</v>
      </c>
      <c r="V235" s="306">
        <f t="shared" ca="1" si="90"/>
        <v>1.2019434843726304</v>
      </c>
      <c r="W235" s="304">
        <f t="shared" ca="1" si="91"/>
        <v>91.696703509982697</v>
      </c>
      <c r="Y235" s="314" t="str">
        <f t="shared" ca="1" si="109"/>
        <v/>
      </c>
      <c r="Z235" s="315" t="str">
        <f t="shared" ca="1" si="110"/>
        <v/>
      </c>
      <c r="AA235" s="316" t="str">
        <f t="shared" ca="1" si="111"/>
        <v/>
      </c>
      <c r="AC235" s="310" t="e">
        <f t="shared" ca="1" si="112"/>
        <v>#N/A</v>
      </c>
      <c r="AD235" s="323" t="e">
        <f t="shared" ca="1" si="113"/>
        <v>#N/A</v>
      </c>
      <c r="AE235" s="324">
        <f t="shared" ca="1" si="92"/>
        <v>190.0045532649043</v>
      </c>
      <c r="AG235" s="306">
        <f t="shared" ca="1" si="114"/>
        <v>44.399003061283125</v>
      </c>
      <c r="AH235" s="304">
        <f t="shared" ca="1" si="115"/>
        <v>53.967022946586631</v>
      </c>
    </row>
    <row r="236" spans="1:34" x14ac:dyDescent="0.2">
      <c r="A236" s="347">
        <f t="shared" ca="1" si="93"/>
        <v>0.01</v>
      </c>
      <c r="B236" s="304">
        <f t="shared" ca="1" si="94"/>
        <v>2.3199999999999945</v>
      </c>
      <c r="D236" s="306">
        <f t="shared" ca="1" si="95"/>
        <v>11.871512326127407</v>
      </c>
      <c r="E236" s="307">
        <f t="shared" ca="1" si="96"/>
        <v>42.610307107073119</v>
      </c>
      <c r="F236" s="304">
        <f t="shared" ca="1" si="97"/>
        <v>44.23314454872591</v>
      </c>
      <c r="G236" s="306">
        <f t="shared" ca="1" si="98"/>
        <v>34.079008373492243</v>
      </c>
      <c r="H236" s="307">
        <f t="shared" ca="1" si="99"/>
        <v>150.38248206630618</v>
      </c>
      <c r="I236" s="304">
        <f t="shared" ca="1" si="100"/>
        <v>154.1955567587583</v>
      </c>
      <c r="J236" s="306">
        <f t="shared" ca="1" si="101"/>
        <v>40.528807961588242</v>
      </c>
      <c r="K236" s="307">
        <f t="shared" ca="1" si="102"/>
        <v>191.506247570212</v>
      </c>
      <c r="L236" s="304">
        <f t="shared" ca="1" si="87"/>
        <v>195.74786622901058</v>
      </c>
      <c r="M236" s="306">
        <f t="shared" ca="1" si="103"/>
        <v>1.3479447169737162</v>
      </c>
      <c r="N236" s="304">
        <f t="shared" ca="1" si="104"/>
        <v>77.231543299550196</v>
      </c>
      <c r="P236" s="310">
        <f t="shared" ca="1" si="105"/>
        <v>6</v>
      </c>
      <c r="Q236" s="304">
        <f t="shared" ca="1" si="106"/>
        <v>540.01000000000079</v>
      </c>
      <c r="R236" s="306">
        <f t="shared" ca="1" si="107"/>
        <v>0.27100585900494117</v>
      </c>
      <c r="S236" s="307">
        <f t="shared" ca="1" si="108"/>
        <v>8.3410605389701562</v>
      </c>
      <c r="T236" s="304">
        <f t="shared" ca="1" si="88"/>
        <v>81.825803887297241</v>
      </c>
      <c r="U236" s="311">
        <f t="shared" ca="1" si="89"/>
        <v>0</v>
      </c>
      <c r="V236" s="306">
        <f t="shared" ca="1" si="90"/>
        <v>1.2017629863372141</v>
      </c>
      <c r="W236" s="304">
        <f t="shared" ca="1" si="91"/>
        <v>92.210580768689027</v>
      </c>
      <c r="Y236" s="314" t="str">
        <f t="shared" ca="1" si="109"/>
        <v/>
      </c>
      <c r="Z236" s="315" t="str">
        <f t="shared" ca="1" si="110"/>
        <v/>
      </c>
      <c r="AA236" s="316" t="str">
        <f t="shared" ca="1" si="111"/>
        <v/>
      </c>
      <c r="AC236" s="310" t="e">
        <f t="shared" ca="1" si="112"/>
        <v>#N/A</v>
      </c>
      <c r="AD236" s="323" t="e">
        <f t="shared" ca="1" si="113"/>
        <v>#N/A</v>
      </c>
      <c r="AE236" s="324">
        <f t="shared" ca="1" si="92"/>
        <v>191.506247570212</v>
      </c>
      <c r="AG236" s="306">
        <f t="shared" ca="1" si="114"/>
        <v>44.180042366090497</v>
      </c>
      <c r="AH236" s="304">
        <f t="shared" ca="1" si="115"/>
        <v>53.747757182130449</v>
      </c>
    </row>
    <row r="237" spans="1:34" x14ac:dyDescent="0.2">
      <c r="A237" s="347">
        <f t="shared" ca="1" si="93"/>
        <v>0.01</v>
      </c>
      <c r="B237" s="304">
        <f t="shared" ca="1" si="94"/>
        <v>2.3299999999999943</v>
      </c>
      <c r="D237" s="306">
        <f t="shared" ca="1" si="95"/>
        <v>11.830410288745158</v>
      </c>
      <c r="E237" s="307">
        <f t="shared" ca="1" si="96"/>
        <v>42.394760290739363</v>
      </c>
      <c r="F237" s="304">
        <f t="shared" ca="1" si="97"/>
        <v>44.014478387336347</v>
      </c>
      <c r="G237" s="306">
        <f t="shared" ca="1" si="98"/>
        <v>34.197312476379693</v>
      </c>
      <c r="H237" s="307">
        <f t="shared" ca="1" si="99"/>
        <v>150.80642966921357</v>
      </c>
      <c r="I237" s="304">
        <f t="shared" ca="1" si="100"/>
        <v>154.63516873655428</v>
      </c>
      <c r="J237" s="306">
        <f t="shared" ca="1" si="101"/>
        <v>40.870189565837599</v>
      </c>
      <c r="K237" s="307">
        <f t="shared" ca="1" si="102"/>
        <v>193.01219212888961</v>
      </c>
      <c r="L237" s="304">
        <f t="shared" ca="1" si="87"/>
        <v>197.29186173166622</v>
      </c>
      <c r="M237" s="306">
        <f t="shared" ca="1" si="103"/>
        <v>1.3478045079949623</v>
      </c>
      <c r="N237" s="304">
        <f t="shared" ca="1" si="104"/>
        <v>77.223509916817761</v>
      </c>
      <c r="P237" s="310">
        <f t="shared" ca="1" si="105"/>
        <v>6</v>
      </c>
      <c r="Q237" s="304">
        <f t="shared" ca="1" si="106"/>
        <v>538.55000000000086</v>
      </c>
      <c r="R237" s="306">
        <f t="shared" ca="1" si="107"/>
        <v>0.27027315302885335</v>
      </c>
      <c r="S237" s="307">
        <f t="shared" ca="1" si="108"/>
        <v>8.3383578074398681</v>
      </c>
      <c r="T237" s="304">
        <f t="shared" ca="1" si="88"/>
        <v>81.79929009098511</v>
      </c>
      <c r="U237" s="311">
        <f t="shared" ca="1" si="89"/>
        <v>0</v>
      </c>
      <c r="V237" s="306">
        <f t="shared" ca="1" si="90"/>
        <v>1.2015820043975363</v>
      </c>
      <c r="W237" s="304">
        <f t="shared" ca="1" si="91"/>
        <v>92.723149606269644</v>
      </c>
      <c r="Y237" s="314" t="str">
        <f t="shared" ca="1" si="109"/>
        <v/>
      </c>
      <c r="Z237" s="315" t="str">
        <f t="shared" ca="1" si="110"/>
        <v/>
      </c>
      <c r="AA237" s="316" t="str">
        <f t="shared" ca="1" si="111"/>
        <v/>
      </c>
      <c r="AC237" s="310" t="e">
        <f t="shared" ca="1" si="112"/>
        <v>#N/A</v>
      </c>
      <c r="AD237" s="323" t="e">
        <f t="shared" ca="1" si="113"/>
        <v>#N/A</v>
      </c>
      <c r="AE237" s="324">
        <f t="shared" ca="1" si="92"/>
        <v>193.01219212888961</v>
      </c>
      <c r="AG237" s="306">
        <f t="shared" ca="1" si="114"/>
        <v>43.961045784378172</v>
      </c>
      <c r="AH237" s="304">
        <f t="shared" ca="1" si="115"/>
        <v>53.528456026805081</v>
      </c>
    </row>
    <row r="238" spans="1:34" x14ac:dyDescent="0.2">
      <c r="A238" s="347">
        <f t="shared" ca="1" si="93"/>
        <v>0.01</v>
      </c>
      <c r="B238" s="304">
        <f t="shared" ca="1" si="94"/>
        <v>2.3399999999999941</v>
      </c>
      <c r="D238" s="306">
        <f t="shared" ca="1" si="95"/>
        <v>11.789224560228453</v>
      </c>
      <c r="E238" s="307">
        <f t="shared" ca="1" si="96"/>
        <v>42.179198441387996</v>
      </c>
      <c r="F238" s="304">
        <f t="shared" ca="1" si="97"/>
        <v>43.795782866498477</v>
      </c>
      <c r="G238" s="306">
        <f t="shared" ca="1" si="98"/>
        <v>34.315204721981978</v>
      </c>
      <c r="H238" s="307">
        <f t="shared" ca="1" si="99"/>
        <v>151.22822165362746</v>
      </c>
      <c r="I238" s="304">
        <f t="shared" ca="1" si="100"/>
        <v>155.07259042019712</v>
      </c>
      <c r="J238" s="306">
        <f t="shared" ca="1" si="101"/>
        <v>41.212752151829406</v>
      </c>
      <c r="K238" s="307">
        <f t="shared" ca="1" si="102"/>
        <v>194.5223653855038</v>
      </c>
      <c r="L238" s="304">
        <f t="shared" ca="1" si="87"/>
        <v>198.84024133736</v>
      </c>
      <c r="M238" s="306">
        <f t="shared" ca="1" si="103"/>
        <v>1.3476646080088721</v>
      </c>
      <c r="N238" s="304">
        <f t="shared" ca="1" si="104"/>
        <v>77.215494238060856</v>
      </c>
      <c r="P238" s="310">
        <f t="shared" ca="1" si="105"/>
        <v>6</v>
      </c>
      <c r="Q238" s="304">
        <f t="shared" ca="1" si="106"/>
        <v>537.09000000000083</v>
      </c>
      <c r="R238" s="306">
        <f t="shared" ca="1" si="107"/>
        <v>0.26954044705276542</v>
      </c>
      <c r="S238" s="307">
        <f t="shared" ca="1" si="108"/>
        <v>8.3356624029693407</v>
      </c>
      <c r="T238" s="304">
        <f t="shared" ca="1" si="88"/>
        <v>81.772848173129233</v>
      </c>
      <c r="U238" s="311">
        <f t="shared" ca="1" si="89"/>
        <v>0</v>
      </c>
      <c r="V238" s="306">
        <f t="shared" ca="1" si="90"/>
        <v>1.2014005413660407</v>
      </c>
      <c r="W238" s="304">
        <f t="shared" ca="1" si="91"/>
        <v>93.234387320094058</v>
      </c>
      <c r="Y238" s="314" t="str">
        <f t="shared" ca="1" si="109"/>
        <v/>
      </c>
      <c r="Z238" s="315" t="str">
        <f t="shared" ca="1" si="110"/>
        <v/>
      </c>
      <c r="AA238" s="316" t="str">
        <f t="shared" ca="1" si="111"/>
        <v/>
      </c>
      <c r="AC238" s="310" t="e">
        <f t="shared" ca="1" si="112"/>
        <v>#N/A</v>
      </c>
      <c r="AD238" s="323" t="e">
        <f t="shared" ca="1" si="113"/>
        <v>#N/A</v>
      </c>
      <c r="AE238" s="324">
        <f t="shared" ca="1" si="92"/>
        <v>194.5223653855038</v>
      </c>
      <c r="AG238" s="306">
        <f t="shared" ca="1" si="114"/>
        <v>43.742016610199272</v>
      </c>
      <c r="AH238" s="304">
        <f t="shared" ca="1" si="115"/>
        <v>53.309122768148363</v>
      </c>
    </row>
    <row r="239" spans="1:34" x14ac:dyDescent="0.2">
      <c r="A239" s="347">
        <f t="shared" ca="1" si="93"/>
        <v>0.01</v>
      </c>
      <c r="B239" s="304">
        <f t="shared" ca="1" si="94"/>
        <v>2.3499999999999939</v>
      </c>
      <c r="D239" s="306">
        <f t="shared" ca="1" si="95"/>
        <v>11.747956240174268</v>
      </c>
      <c r="E239" s="307">
        <f t="shared" ca="1" si="96"/>
        <v>41.963624685039505</v>
      </c>
      <c r="F239" s="304">
        <f t="shared" ca="1" si="97"/>
        <v>43.577061311289754</v>
      </c>
      <c r="G239" s="306">
        <f t="shared" ca="1" si="98"/>
        <v>34.432684284383718</v>
      </c>
      <c r="H239" s="307">
        <f t="shared" ca="1" si="99"/>
        <v>151.64785790047785</v>
      </c>
      <c r="I239" s="304">
        <f t="shared" ca="1" si="100"/>
        <v>155.507821516577</v>
      </c>
      <c r="J239" s="306">
        <f t="shared" ca="1" si="101"/>
        <v>41.556491596861235</v>
      </c>
      <c r="K239" s="307">
        <f t="shared" ca="1" si="102"/>
        <v>196.03674578327434</v>
      </c>
      <c r="L239" s="304">
        <f t="shared" ca="1" si="87"/>
        <v>200.39298313847252</v>
      </c>
      <c r="M239" s="306">
        <f t="shared" ca="1" si="103"/>
        <v>1.3475250135036014</v>
      </c>
      <c r="N239" s="304">
        <f t="shared" ca="1" si="104"/>
        <v>77.20749606206563</v>
      </c>
      <c r="P239" s="310">
        <f t="shared" ca="1" si="105"/>
        <v>6</v>
      </c>
      <c r="Q239" s="304">
        <f t="shared" ca="1" si="106"/>
        <v>535.6300000000009</v>
      </c>
      <c r="R239" s="306">
        <f t="shared" ca="1" si="107"/>
        <v>0.2688077410766776</v>
      </c>
      <c r="S239" s="307">
        <f t="shared" ca="1" si="108"/>
        <v>8.332974325558574</v>
      </c>
      <c r="T239" s="304">
        <f t="shared" ca="1" si="88"/>
        <v>81.74647813372961</v>
      </c>
      <c r="U239" s="311">
        <f t="shared" ca="1" si="89"/>
        <v>0</v>
      </c>
      <c r="V239" s="306">
        <f t="shared" ca="1" si="90"/>
        <v>1.2012186000543252</v>
      </c>
      <c r="W239" s="304">
        <f t="shared" ca="1" si="91"/>
        <v>93.744271375541203</v>
      </c>
      <c r="Y239" s="314" t="str">
        <f t="shared" ca="1" si="109"/>
        <v/>
      </c>
      <c r="Z239" s="315" t="str">
        <f t="shared" ca="1" si="110"/>
        <v/>
      </c>
      <c r="AA239" s="316" t="str">
        <f t="shared" ca="1" si="111"/>
        <v/>
      </c>
      <c r="AC239" s="310" t="e">
        <f t="shared" ca="1" si="112"/>
        <v>#N/A</v>
      </c>
      <c r="AD239" s="323" t="e">
        <f t="shared" ca="1" si="113"/>
        <v>#N/A</v>
      </c>
      <c r="AE239" s="324">
        <f t="shared" ca="1" si="92"/>
        <v>196.03674578327434</v>
      </c>
      <c r="AG239" s="306">
        <f t="shared" ca="1" si="114"/>
        <v>43.522958121851389</v>
      </c>
      <c r="AH239" s="304">
        <f t="shared" ca="1" si="115"/>
        <v>53.089760678010045</v>
      </c>
    </row>
    <row r="240" spans="1:34" x14ac:dyDescent="0.2">
      <c r="A240" s="347">
        <f t="shared" ca="1" si="93"/>
        <v>0.01</v>
      </c>
      <c r="B240" s="304">
        <f t="shared" ca="1" si="94"/>
        <v>2.3599999999999937</v>
      </c>
      <c r="D240" s="306">
        <f t="shared" ca="1" si="95"/>
        <v>11.706606421345265</v>
      </c>
      <c r="E240" s="307">
        <f t="shared" ca="1" si="96"/>
        <v>41.748042132838705</v>
      </c>
      <c r="F240" s="304">
        <f t="shared" ca="1" si="97"/>
        <v>43.358317031794002</v>
      </c>
      <c r="G240" s="306">
        <f t="shared" ca="1" si="98"/>
        <v>34.549750348597172</v>
      </c>
      <c r="H240" s="307">
        <f t="shared" ca="1" si="99"/>
        <v>152.06533832180622</v>
      </c>
      <c r="I240" s="304">
        <f t="shared" ca="1" si="100"/>
        <v>155.94086176520821</v>
      </c>
      <c r="J240" s="306">
        <f t="shared" ca="1" si="101"/>
        <v>41.901403770026143</v>
      </c>
      <c r="K240" s="307">
        <f t="shared" ca="1" si="102"/>
        <v>197.55531176438575</v>
      </c>
      <c r="L240" s="304">
        <f t="shared" ca="1" si="87"/>
        <v>201.95006522460548</v>
      </c>
      <c r="M240" s="306">
        <f t="shared" ca="1" si="103"/>
        <v>1.3473857210071809</v>
      </c>
      <c r="N240" s="304">
        <f t="shared" ca="1" si="104"/>
        <v>77.199515189902897</v>
      </c>
      <c r="P240" s="310">
        <f t="shared" ca="1" si="105"/>
        <v>6</v>
      </c>
      <c r="Q240" s="304">
        <f t="shared" ca="1" si="106"/>
        <v>534.17000000000087</v>
      </c>
      <c r="R240" s="306">
        <f t="shared" ca="1" si="107"/>
        <v>0.26807503510058972</v>
      </c>
      <c r="S240" s="307">
        <f t="shared" ca="1" si="108"/>
        <v>8.330293575207568</v>
      </c>
      <c r="T240" s="304">
        <f t="shared" ca="1" si="88"/>
        <v>81.720179972786241</v>
      </c>
      <c r="U240" s="311">
        <f t="shared" ca="1" si="89"/>
        <v>0</v>
      </c>
      <c r="V240" s="306">
        <f t="shared" ca="1" si="90"/>
        <v>1.2010361832730903</v>
      </c>
      <c r="W240" s="304">
        <f t="shared" ca="1" si="91"/>
        <v>94.252779406360418</v>
      </c>
      <c r="Y240" s="314" t="str">
        <f t="shared" ca="1" si="109"/>
        <v/>
      </c>
      <c r="Z240" s="315" t="str">
        <f t="shared" ca="1" si="110"/>
        <v/>
      </c>
      <c r="AA240" s="316" t="str">
        <f t="shared" ca="1" si="111"/>
        <v/>
      </c>
      <c r="AC240" s="310" t="e">
        <f t="shared" ca="1" si="112"/>
        <v>#N/A</v>
      </c>
      <c r="AD240" s="323" t="e">
        <f t="shared" ca="1" si="113"/>
        <v>#N/A</v>
      </c>
      <c r="AE240" s="324">
        <f t="shared" ca="1" si="92"/>
        <v>197.55531176438575</v>
      </c>
      <c r="AG240" s="306">
        <f t="shared" ca="1" si="114"/>
        <v>43.303873581778383</v>
      </c>
      <c r="AH240" s="304">
        <f t="shared" ca="1" si="115"/>
        <v>52.870373012452383</v>
      </c>
    </row>
    <row r="241" spans="1:34" x14ac:dyDescent="0.2">
      <c r="A241" s="347">
        <f t="shared" ca="1" si="93"/>
        <v>0.01</v>
      </c>
      <c r="B241" s="304">
        <f t="shared" ca="1" si="94"/>
        <v>2.3699999999999934</v>
      </c>
      <c r="D241" s="306">
        <f t="shared" ca="1" si="95"/>
        <v>11.66517618970655</v>
      </c>
      <c r="E241" s="307">
        <f t="shared" ca="1" si="96"/>
        <v>41.53245388095052</v>
      </c>
      <c r="F241" s="304">
        <f t="shared" ca="1" si="97"/>
        <v>43.139553323025709</v>
      </c>
      <c r="G241" s="306">
        <f t="shared" ca="1" si="98"/>
        <v>34.666402110494239</v>
      </c>
      <c r="H241" s="307">
        <f t="shared" ca="1" si="99"/>
        <v>152.48066286061572</v>
      </c>
      <c r="I241" s="304">
        <f t="shared" ca="1" si="100"/>
        <v>156.37171093806973</v>
      </c>
      <c r="J241" s="306">
        <f t="shared" ca="1" si="101"/>
        <v>42.2474845323216</v>
      </c>
      <c r="K241" s="307">
        <f t="shared" ca="1" si="102"/>
        <v>199.07804177029786</v>
      </c>
      <c r="L241" s="304">
        <f t="shared" ca="1" si="87"/>
        <v>203.51146568290744</v>
      </c>
      <c r="M241" s="306">
        <f t="shared" ca="1" si="103"/>
        <v>1.3472467270868376</v>
      </c>
      <c r="N241" s="304">
        <f t="shared" ca="1" si="104"/>
        <v>77.191551424889241</v>
      </c>
      <c r="P241" s="310">
        <f t="shared" ca="1" si="105"/>
        <v>6</v>
      </c>
      <c r="Q241" s="304">
        <f t="shared" ca="1" si="106"/>
        <v>532.71000000000095</v>
      </c>
      <c r="R241" s="306">
        <f t="shared" ca="1" si="107"/>
        <v>0.2673423291245019</v>
      </c>
      <c r="S241" s="307">
        <f t="shared" ca="1" si="108"/>
        <v>8.3276201519163227</v>
      </c>
      <c r="T241" s="304">
        <f t="shared" ca="1" si="88"/>
        <v>81.693953690299125</v>
      </c>
      <c r="U241" s="311">
        <f t="shared" ca="1" si="89"/>
        <v>0</v>
      </c>
      <c r="V241" s="306">
        <f t="shared" ca="1" si="90"/>
        <v>1.2008532938320939</v>
      </c>
      <c r="W241" s="304">
        <f t="shared" ca="1" si="91"/>
        <v>94.759889215017637</v>
      </c>
      <c r="Y241" s="314" t="str">
        <f t="shared" ca="1" si="109"/>
        <v/>
      </c>
      <c r="Z241" s="315" t="str">
        <f t="shared" ca="1" si="110"/>
        <v/>
      </c>
      <c r="AA241" s="316" t="str">
        <f t="shared" ca="1" si="111"/>
        <v/>
      </c>
      <c r="AC241" s="310" t="e">
        <f t="shared" ca="1" si="112"/>
        <v>#N/A</v>
      </c>
      <c r="AD241" s="323" t="e">
        <f t="shared" ca="1" si="113"/>
        <v>#N/A</v>
      </c>
      <c r="AE241" s="324">
        <f t="shared" ca="1" si="92"/>
        <v>199.07804177029786</v>
      </c>
      <c r="AG241" s="306">
        <f t="shared" ca="1" si="114"/>
        <v>43.084766236474096</v>
      </c>
      <c r="AH241" s="304">
        <f t="shared" ca="1" si="115"/>
        <v>52.65096301165277</v>
      </c>
    </row>
    <row r="242" spans="1:34" x14ac:dyDescent="0.2">
      <c r="A242" s="347">
        <f t="shared" ca="1" si="93"/>
        <v>0.01</v>
      </c>
      <c r="B242" s="304">
        <f t="shared" ca="1" si="94"/>
        <v>2.3799999999999932</v>
      </c>
      <c r="D242" s="306">
        <f t="shared" ca="1" si="95"/>
        <v>11.623666624461313</v>
      </c>
      <c r="E242" s="307">
        <f t="shared" ca="1" si="96"/>
        <v>41.316863010457574</v>
      </c>
      <c r="F242" s="304">
        <f t="shared" ca="1" si="97"/>
        <v>42.920773464856538</v>
      </c>
      <c r="G242" s="306">
        <f t="shared" ca="1" si="98"/>
        <v>34.78263877673885</v>
      </c>
      <c r="H242" s="307">
        <f t="shared" ca="1" si="99"/>
        <v>152.89383149072029</v>
      </c>
      <c r="I242" s="304">
        <f t="shared" ca="1" si="100"/>
        <v>156.80036883944459</v>
      </c>
      <c r="J242" s="306">
        <f t="shared" ca="1" si="101"/>
        <v>42.594729736757763</v>
      </c>
      <c r="K242" s="307">
        <f t="shared" ca="1" si="102"/>
        <v>200.60491424205455</v>
      </c>
      <c r="L242" s="304">
        <f t="shared" ca="1" si="87"/>
        <v>205.07716259839734</v>
      </c>
      <c r="M242" s="306">
        <f t="shared" ca="1" si="103"/>
        <v>1.3471080283483288</v>
      </c>
      <c r="N242" s="304">
        <f t="shared" ca="1" si="104"/>
        <v>77.183604572548902</v>
      </c>
      <c r="P242" s="310">
        <f t="shared" ca="1" si="105"/>
        <v>6</v>
      </c>
      <c r="Q242" s="304">
        <f t="shared" ca="1" si="106"/>
        <v>531.25000000000102</v>
      </c>
      <c r="R242" s="306">
        <f t="shared" ca="1" si="107"/>
        <v>0.26660962314841402</v>
      </c>
      <c r="S242" s="307">
        <f t="shared" ca="1" si="108"/>
        <v>8.324954055684838</v>
      </c>
      <c r="T242" s="304">
        <f t="shared" ca="1" si="88"/>
        <v>81.667799286268263</v>
      </c>
      <c r="U242" s="311">
        <f t="shared" ca="1" si="89"/>
        <v>0</v>
      </c>
      <c r="V242" s="306">
        <f t="shared" ca="1" si="90"/>
        <v>1.2006699345401026</v>
      </c>
      <c r="W242" s="304">
        <f t="shared" ca="1" si="91"/>
        <v>95.265578773026064</v>
      </c>
      <c r="Y242" s="314" t="str">
        <f t="shared" ca="1" si="109"/>
        <v/>
      </c>
      <c r="Z242" s="315" t="str">
        <f t="shared" ca="1" si="110"/>
        <v/>
      </c>
      <c r="AA242" s="316" t="str">
        <f t="shared" ca="1" si="111"/>
        <v/>
      </c>
      <c r="AC242" s="310" t="e">
        <f t="shared" ca="1" si="112"/>
        <v>#N/A</v>
      </c>
      <c r="AD242" s="323" t="e">
        <f t="shared" ca="1" si="113"/>
        <v>#N/A</v>
      </c>
      <c r="AE242" s="324">
        <f t="shared" ca="1" si="92"/>
        <v>200.60491424205455</v>
      </c>
      <c r="AG242" s="306">
        <f t="shared" ca="1" si="114"/>
        <v>42.8656393163877</v>
      </c>
      <c r="AH242" s="304">
        <f t="shared" ca="1" si="115"/>
        <v>52.43153389980796</v>
      </c>
    </row>
    <row r="243" spans="1:34" x14ac:dyDescent="0.2">
      <c r="A243" s="347">
        <f t="shared" ca="1" si="93"/>
        <v>0.01</v>
      </c>
      <c r="B243" s="304">
        <f t="shared" ca="1" si="94"/>
        <v>2.389999999999993</v>
      </c>
      <c r="D243" s="306">
        <f t="shared" ca="1" si="95"/>
        <v>11.582078798085639</v>
      </c>
      <c r="E243" s="307">
        <f t="shared" ca="1" si="96"/>
        <v>41.101272587259963</v>
      </c>
      <c r="F243" s="304">
        <f t="shared" ca="1" si="97"/>
        <v>42.701980721944409</v>
      </c>
      <c r="G243" s="306">
        <f t="shared" ca="1" si="98"/>
        <v>34.898459564719708</v>
      </c>
      <c r="H243" s="307">
        <f t="shared" ca="1" si="99"/>
        <v>153.3048442165929</v>
      </c>
      <c r="I243" s="304">
        <f t="shared" ca="1" si="100"/>
        <v>157.22683530575878</v>
      </c>
      <c r="J243" s="306">
        <f t="shared" ca="1" si="101"/>
        <v>42.943135228465053</v>
      </c>
      <c r="K243" s="307">
        <f t="shared" ca="1" si="102"/>
        <v>202.13590762059113</v>
      </c>
      <c r="L243" s="304">
        <f t="shared" ca="1" si="87"/>
        <v>206.64713405428682</v>
      </c>
      <c r="M243" s="306">
        <f t="shared" ca="1" si="103"/>
        <v>1.3469696214352909</v>
      </c>
      <c r="N243" s="304">
        <f t="shared" ca="1" si="104"/>
        <v>77.175674440576387</v>
      </c>
      <c r="P243" s="310">
        <f t="shared" ca="1" si="105"/>
        <v>6</v>
      </c>
      <c r="Q243" s="304">
        <f t="shared" ca="1" si="106"/>
        <v>529.79000000000099</v>
      </c>
      <c r="R243" s="306">
        <f t="shared" ca="1" si="107"/>
        <v>0.26587691717232614</v>
      </c>
      <c r="S243" s="307">
        <f t="shared" ca="1" si="108"/>
        <v>8.3222952865131141</v>
      </c>
      <c r="T243" s="304">
        <f t="shared" ca="1" si="88"/>
        <v>81.641716760693654</v>
      </c>
      <c r="U243" s="311">
        <f t="shared" ca="1" si="89"/>
        <v>0</v>
      </c>
      <c r="V243" s="306">
        <f t="shared" ca="1" si="90"/>
        <v>1.2004861082048439</v>
      </c>
      <c r="W243" s="304">
        <f t="shared" ca="1" si="91"/>
        <v>95.769826221262576</v>
      </c>
      <c r="Y243" s="314" t="str">
        <f t="shared" ca="1" si="109"/>
        <v/>
      </c>
      <c r="Z243" s="315" t="str">
        <f t="shared" ca="1" si="110"/>
        <v/>
      </c>
      <c r="AA243" s="316" t="str">
        <f t="shared" ca="1" si="111"/>
        <v/>
      </c>
      <c r="AC243" s="310" t="e">
        <f t="shared" ca="1" si="112"/>
        <v>#N/A</v>
      </c>
      <c r="AD243" s="323" t="e">
        <f t="shared" ca="1" si="113"/>
        <v>#N/A</v>
      </c>
      <c r="AE243" s="324">
        <f t="shared" ca="1" si="92"/>
        <v>202.13590762059113</v>
      </c>
      <c r="AG243" s="306">
        <f t="shared" ca="1" si="114"/>
        <v>42.646496035831078</v>
      </c>
      <c r="AH243" s="304">
        <f t="shared" ca="1" si="115"/>
        <v>52.212088885040338</v>
      </c>
    </row>
    <row r="244" spans="1:34" x14ac:dyDescent="0.2">
      <c r="A244" s="347">
        <f t="shared" ca="1" si="93"/>
        <v>0.01</v>
      </c>
      <c r="B244" s="304">
        <f t="shared" ca="1" si="94"/>
        <v>2.3999999999999928</v>
      </c>
      <c r="D244" s="306">
        <f t="shared" ca="1" si="95"/>
        <v>11.540413776362278</v>
      </c>
      <c r="E244" s="307">
        <f t="shared" ca="1" si="96"/>
        <v>40.885685661976893</v>
      </c>
      <c r="F244" s="304">
        <f t="shared" ca="1" si="97"/>
        <v>42.483178343664861</v>
      </c>
      <c r="G244" s="306">
        <f t="shared" ca="1" si="98"/>
        <v>35.013863702483334</v>
      </c>
      <c r="H244" s="307">
        <f t="shared" ca="1" si="99"/>
        <v>153.71370107321266</v>
      </c>
      <c r="I244" s="304">
        <f t="shared" ca="1" si="100"/>
        <v>157.65111020541866</v>
      </c>
      <c r="J244" s="306">
        <f t="shared" ca="1" si="101"/>
        <v>43.292696844801071</v>
      </c>
      <c r="K244" s="307">
        <f t="shared" ca="1" si="102"/>
        <v>203.67100034704015</v>
      </c>
      <c r="L244" s="304">
        <f t="shared" ca="1" si="87"/>
        <v>208.22135813230082</v>
      </c>
      <c r="M244" s="306">
        <f t="shared" ca="1" si="103"/>
        <v>1.3468315030286011</v>
      </c>
      <c r="N244" s="304">
        <f t="shared" ca="1" si="104"/>
        <v>77.167760838799992</v>
      </c>
      <c r="P244" s="310">
        <f t="shared" ca="1" si="105"/>
        <v>6</v>
      </c>
      <c r="Q244" s="304">
        <f t="shared" ca="1" si="106"/>
        <v>528.33000000000106</v>
      </c>
      <c r="R244" s="306">
        <f t="shared" ca="1" si="107"/>
        <v>0.26514421119623832</v>
      </c>
      <c r="S244" s="307">
        <f t="shared" ca="1" si="108"/>
        <v>8.3196438444011509</v>
      </c>
      <c r="T244" s="304">
        <f t="shared" ca="1" si="88"/>
        <v>81.6157061135753</v>
      </c>
      <c r="U244" s="311">
        <f t="shared" ca="1" si="89"/>
        <v>0</v>
      </c>
      <c r="V244" s="306">
        <f t="shared" ca="1" si="90"/>
        <v>1.2003018176329601</v>
      </c>
      <c r="W244" s="304">
        <f t="shared" ca="1" si="91"/>
        <v>96.272609870268525</v>
      </c>
      <c r="Y244" s="314" t="str">
        <f t="shared" ca="1" si="109"/>
        <v/>
      </c>
      <c r="Z244" s="315" t="str">
        <f t="shared" ca="1" si="110"/>
        <v/>
      </c>
      <c r="AA244" s="316" t="str">
        <f t="shared" ca="1" si="111"/>
        <v/>
      </c>
      <c r="AC244" s="310" t="e">
        <f t="shared" ca="1" si="112"/>
        <v>#N/A</v>
      </c>
      <c r="AD244" s="323" t="e">
        <f t="shared" ca="1" si="113"/>
        <v>#N/A</v>
      </c>
      <c r="AE244" s="324">
        <f t="shared" ca="1" si="92"/>
        <v>203.67100034704015</v>
      </c>
      <c r="AG244" s="306">
        <f t="shared" ca="1" si="114"/>
        <v>42.42733959288779</v>
      </c>
      <c r="AH244" s="304">
        <f t="shared" ca="1" si="115"/>
        <v>51.992631159305859</v>
      </c>
    </row>
    <row r="245" spans="1:34" x14ac:dyDescent="0.2">
      <c r="A245" s="347">
        <f t="shared" ca="1" si="93"/>
        <v>0.01</v>
      </c>
      <c r="B245" s="304">
        <f t="shared" ca="1" si="94"/>
        <v>2.4099999999999926</v>
      </c>
      <c r="D245" s="306">
        <f t="shared" ca="1" si="95"/>
        <v>11.498672618413547</v>
      </c>
      <c r="E245" s="307">
        <f t="shared" ca="1" si="96"/>
        <v>40.670105269850481</v>
      </c>
      <c r="F245" s="304">
        <f t="shared" ca="1" si="97"/>
        <v>42.264369564045005</v>
      </c>
      <c r="G245" s="306">
        <f t="shared" ca="1" si="98"/>
        <v>35.128850428667469</v>
      </c>
      <c r="H245" s="307">
        <f t="shared" ca="1" si="99"/>
        <v>154.12040212591117</v>
      </c>
      <c r="I245" s="304">
        <f t="shared" ca="1" si="100"/>
        <v>158.07319343864808</v>
      </c>
      <c r="J245" s="306">
        <f t="shared" ca="1" si="101"/>
        <v>43.643410415456827</v>
      </c>
      <c r="K245" s="307">
        <f t="shared" ca="1" si="102"/>
        <v>205.21017086303576</v>
      </c>
      <c r="L245" s="304">
        <f t="shared" ca="1" si="87"/>
        <v>209.79981291299649</v>
      </c>
      <c r="M245" s="306">
        <f t="shared" ca="1" si="103"/>
        <v>1.3466936698457521</v>
      </c>
      <c r="N245" s="304">
        <f t="shared" ca="1" si="104"/>
        <v>77.159863579145892</v>
      </c>
      <c r="P245" s="310">
        <f t="shared" ca="1" si="105"/>
        <v>6</v>
      </c>
      <c r="Q245" s="304">
        <f t="shared" ca="1" si="106"/>
        <v>526.87000000000103</v>
      </c>
      <c r="R245" s="306">
        <f t="shared" ca="1" si="107"/>
        <v>0.26441150522015039</v>
      </c>
      <c r="S245" s="307">
        <f t="shared" ca="1" si="108"/>
        <v>8.3169997293489502</v>
      </c>
      <c r="T245" s="304">
        <f t="shared" ca="1" si="88"/>
        <v>81.589767344913199</v>
      </c>
      <c r="U245" s="311">
        <f t="shared" ca="1" si="89"/>
        <v>0</v>
      </c>
      <c r="V245" s="306">
        <f t="shared" ca="1" si="90"/>
        <v>1.2001170656299607</v>
      </c>
      <c r="W245" s="304">
        <f t="shared" ca="1" si="91"/>
        <v>96.773908200536539</v>
      </c>
      <c r="Y245" s="314" t="str">
        <f t="shared" ca="1" si="109"/>
        <v/>
      </c>
      <c r="Z245" s="315" t="str">
        <f t="shared" ca="1" si="110"/>
        <v/>
      </c>
      <c r="AA245" s="316" t="str">
        <f t="shared" ca="1" si="111"/>
        <v/>
      </c>
      <c r="AC245" s="310" t="e">
        <f t="shared" ca="1" si="112"/>
        <v>#N/A</v>
      </c>
      <c r="AD245" s="323" t="e">
        <f t="shared" ca="1" si="113"/>
        <v>#N/A</v>
      </c>
      <c r="AE245" s="324">
        <f t="shared" ca="1" si="92"/>
        <v>205.21017086303576</v>
      </c>
      <c r="AG245" s="306">
        <f t="shared" ca="1" si="114"/>
        <v>42.208173169324027</v>
      </c>
      <c r="AH245" s="304">
        <f t="shared" ca="1" si="115"/>
        <v>51.773163898303913</v>
      </c>
    </row>
    <row r="246" spans="1:34" x14ac:dyDescent="0.2">
      <c r="A246" s="347">
        <f t="shared" ca="1" si="93"/>
        <v>0.01</v>
      </c>
      <c r="B246" s="304">
        <f t="shared" ca="1" si="94"/>
        <v>2.4199999999999924</v>
      </c>
      <c r="D246" s="306">
        <f t="shared" ca="1" si="95"/>
        <v>11.456856376733374</v>
      </c>
      <c r="E246" s="307">
        <f t="shared" ca="1" si="96"/>
        <v>40.454534430651364</v>
      </c>
      <c r="F246" s="304">
        <f t="shared" ca="1" si="97"/>
        <v>42.045557601699763</v>
      </c>
      <c r="G246" s="306">
        <f t="shared" ca="1" si="98"/>
        <v>35.243418992434805</v>
      </c>
      <c r="H246" s="307">
        <f t="shared" ca="1" si="99"/>
        <v>154.52494747021768</v>
      </c>
      <c r="I246" s="304">
        <f t="shared" ca="1" si="100"/>
        <v>158.49308493732417</v>
      </c>
      <c r="J246" s="306">
        <f t="shared" ca="1" si="101"/>
        <v>43.995271762562339</v>
      </c>
      <c r="K246" s="307">
        <f t="shared" ca="1" si="102"/>
        <v>206.7533976110164</v>
      </c>
      <c r="L246" s="304">
        <f t="shared" ca="1" si="87"/>
        <v>211.38247647608057</v>
      </c>
      <c r="M246" s="306">
        <f t="shared" ca="1" si="103"/>
        <v>1.3465561186402386</v>
      </c>
      <c r="N246" s="304">
        <f t="shared" ca="1" si="104"/>
        <v>77.151982475603035</v>
      </c>
      <c r="P246" s="310">
        <f t="shared" ca="1" si="105"/>
        <v>6</v>
      </c>
      <c r="Q246" s="304">
        <f t="shared" ca="1" si="106"/>
        <v>525.41000000000111</v>
      </c>
      <c r="R246" s="306">
        <f t="shared" ca="1" si="107"/>
        <v>0.26367879924406257</v>
      </c>
      <c r="S246" s="307">
        <f t="shared" ca="1" si="108"/>
        <v>8.3143629413565101</v>
      </c>
      <c r="T246" s="304">
        <f t="shared" ca="1" si="88"/>
        <v>81.563900454707365</v>
      </c>
      <c r="U246" s="311">
        <f t="shared" ca="1" si="89"/>
        <v>0</v>
      </c>
      <c r="V246" s="306">
        <f t="shared" ca="1" si="90"/>
        <v>1.1999318550001765</v>
      </c>
      <c r="W246" s="304">
        <f t="shared" ca="1" si="91"/>
        <v>97.273699862782138</v>
      </c>
      <c r="Y246" s="314" t="str">
        <f t="shared" ca="1" si="109"/>
        <v/>
      </c>
      <c r="Z246" s="315" t="str">
        <f t="shared" ca="1" si="110"/>
        <v/>
      </c>
      <c r="AA246" s="316" t="str">
        <f t="shared" ca="1" si="111"/>
        <v/>
      </c>
      <c r="AC246" s="310" t="e">
        <f t="shared" ca="1" si="112"/>
        <v>#N/A</v>
      </c>
      <c r="AD246" s="323" t="e">
        <f t="shared" ca="1" si="113"/>
        <v>#N/A</v>
      </c>
      <c r="AE246" s="324">
        <f t="shared" ca="1" si="92"/>
        <v>206.7533976110164</v>
      </c>
      <c r="AG246" s="306">
        <f t="shared" ca="1" si="114"/>
        <v>41.988999930501215</v>
      </c>
      <c r="AH246" s="304">
        <f t="shared" ca="1" si="115"/>
        <v>51.553690261388979</v>
      </c>
    </row>
    <row r="247" spans="1:34" x14ac:dyDescent="0.2">
      <c r="A247" s="347">
        <f t="shared" ca="1" si="93"/>
        <v>0.01</v>
      </c>
      <c r="B247" s="304">
        <f t="shared" ca="1" si="94"/>
        <v>2.4299999999999922</v>
      </c>
      <c r="D247" s="306">
        <f t="shared" ca="1" si="95"/>
        <v>11.414966097218507</v>
      </c>
      <c r="E247" s="307">
        <f t="shared" ca="1" si="96"/>
        <v>40.238976148586389</v>
      </c>
      <c r="F247" s="304">
        <f t="shared" ca="1" si="97"/>
        <v>41.826745659770758</v>
      </c>
      <c r="G247" s="306">
        <f t="shared" ca="1" si="98"/>
        <v>35.357568653406993</v>
      </c>
      <c r="H247" s="307">
        <f t="shared" ca="1" si="99"/>
        <v>154.92733723170355</v>
      </c>
      <c r="I247" s="304">
        <f t="shared" ca="1" si="100"/>
        <v>158.91078466481241</v>
      </c>
      <c r="J247" s="306">
        <f t="shared" ca="1" si="101"/>
        <v>44.348276700791551</v>
      </c>
      <c r="K247" s="307">
        <f t="shared" ca="1" si="102"/>
        <v>208.30065903452601</v>
      </c>
      <c r="L247" s="304">
        <f t="shared" ca="1" si="87"/>
        <v>212.96932690072492</v>
      </c>
      <c r="M247" s="306">
        <f t="shared" ca="1" si="103"/>
        <v>1.3464188462009574</v>
      </c>
      <c r="N247" s="304">
        <f t="shared" ca="1" si="104"/>
        <v>77.144117344188757</v>
      </c>
      <c r="P247" s="310">
        <f t="shared" ca="1" si="105"/>
        <v>6</v>
      </c>
      <c r="Q247" s="304">
        <f t="shared" ca="1" si="106"/>
        <v>523.95000000000118</v>
      </c>
      <c r="R247" s="306">
        <f t="shared" ca="1" si="107"/>
        <v>0.26294609326797475</v>
      </c>
      <c r="S247" s="307">
        <f t="shared" ca="1" si="108"/>
        <v>8.3117334804238308</v>
      </c>
      <c r="T247" s="304">
        <f t="shared" ca="1" si="88"/>
        <v>81.538105442957786</v>
      </c>
      <c r="U247" s="311">
        <f t="shared" ca="1" si="89"/>
        <v>0</v>
      </c>
      <c r="V247" s="306">
        <f t="shared" ca="1" si="90"/>
        <v>1.1997461885467136</v>
      </c>
      <c r="W247" s="304">
        <f t="shared" ca="1" si="91"/>
        <v>97.771963678200692</v>
      </c>
      <c r="Y247" s="314" t="str">
        <f t="shared" ca="1" si="109"/>
        <v/>
      </c>
      <c r="Z247" s="315" t="str">
        <f t="shared" ca="1" si="110"/>
        <v/>
      </c>
      <c r="AA247" s="316" t="str">
        <f t="shared" ca="1" si="111"/>
        <v/>
      </c>
      <c r="AC247" s="310" t="e">
        <f t="shared" ca="1" si="112"/>
        <v>#N/A</v>
      </c>
      <c r="AD247" s="323" t="e">
        <f t="shared" ca="1" si="113"/>
        <v>#N/A</v>
      </c>
      <c r="AE247" s="324">
        <f t="shared" ca="1" si="92"/>
        <v>208.30065903452601</v>
      </c>
      <c r="AG247" s="306">
        <f t="shared" ca="1" si="114"/>
        <v>41.769823025290492</v>
      </c>
      <c r="AH247" s="304">
        <f t="shared" ca="1" si="115"/>
        <v>51.33421339148402</v>
      </c>
    </row>
    <row r="248" spans="1:34" x14ac:dyDescent="0.2">
      <c r="A248" s="347">
        <f t="shared" ca="1" si="93"/>
        <v>0.01</v>
      </c>
      <c r="B248" s="304">
        <f t="shared" ca="1" si="94"/>
        <v>2.439999999999992</v>
      </c>
      <c r="D248" s="306">
        <f t="shared" ca="1" si="95"/>
        <v>11.373002819198861</v>
      </c>
      <c r="E248" s="307">
        <f t="shared" ca="1" si="96"/>
        <v>40.023433412208213</v>
      </c>
      <c r="F248" s="304">
        <f t="shared" ca="1" si="97"/>
        <v>41.60793692586752</v>
      </c>
      <c r="G248" s="306">
        <f t="shared" ca="1" si="98"/>
        <v>35.471298681598981</v>
      </c>
      <c r="H248" s="307">
        <f t="shared" ca="1" si="99"/>
        <v>155.32757156582562</v>
      </c>
      <c r="I248" s="304">
        <f t="shared" ca="1" si="100"/>
        <v>159.32629261580112</v>
      </c>
      <c r="J248" s="306">
        <f t="shared" ca="1" si="101"/>
        <v>44.702421037466578</v>
      </c>
      <c r="K248" s="307">
        <f t="shared" ca="1" si="102"/>
        <v>209.85193357851367</v>
      </c>
      <c r="L248" s="304">
        <f t="shared" ca="1" si="87"/>
        <v>214.56034226588065</v>
      </c>
      <c r="M248" s="306">
        <f t="shared" ca="1" si="103"/>
        <v>1.3462818493516187</v>
      </c>
      <c r="N248" s="304">
        <f t="shared" ca="1" si="104"/>
        <v>77.13626800291506</v>
      </c>
      <c r="P248" s="310">
        <f t="shared" ca="1" si="105"/>
        <v>6</v>
      </c>
      <c r="Q248" s="304">
        <f t="shared" ca="1" si="106"/>
        <v>522.49000000000115</v>
      </c>
      <c r="R248" s="306">
        <f t="shared" ca="1" si="107"/>
        <v>0.26221338729188687</v>
      </c>
      <c r="S248" s="307">
        <f t="shared" ca="1" si="108"/>
        <v>8.3091113465509121</v>
      </c>
      <c r="T248" s="304">
        <f t="shared" ca="1" si="88"/>
        <v>81.512382309664446</v>
      </c>
      <c r="U248" s="311">
        <f t="shared" ca="1" si="89"/>
        <v>0</v>
      </c>
      <c r="V248" s="306">
        <f t="shared" ca="1" si="90"/>
        <v>1.1995600690714057</v>
      </c>
      <c r="W248" s="304">
        <f t="shared" ca="1" si="91"/>
        <v>98.268678638710412</v>
      </c>
      <c r="Y248" s="314" t="str">
        <f t="shared" ca="1" si="109"/>
        <v/>
      </c>
      <c r="Z248" s="315" t="str">
        <f t="shared" ca="1" si="110"/>
        <v/>
      </c>
      <c r="AA248" s="316" t="str">
        <f t="shared" ca="1" si="111"/>
        <v/>
      </c>
      <c r="AC248" s="310" t="e">
        <f t="shared" ca="1" si="112"/>
        <v>#N/A</v>
      </c>
      <c r="AD248" s="323" t="e">
        <f t="shared" ca="1" si="113"/>
        <v>#N/A</v>
      </c>
      <c r="AE248" s="324">
        <f t="shared" ca="1" si="92"/>
        <v>209.85193357851367</v>
      </c>
      <c r="AG248" s="306">
        <f t="shared" ca="1" si="114"/>
        <v>41.550645585988946</v>
      </c>
      <c r="AH248" s="304">
        <f t="shared" ca="1" si="115"/>
        <v>51.114736414995775</v>
      </c>
    </row>
    <row r="249" spans="1:34" x14ac:dyDescent="0.2">
      <c r="A249" s="347">
        <f t="shared" ca="1" si="93"/>
        <v>0.01</v>
      </c>
      <c r="B249" s="304">
        <f t="shared" ca="1" si="94"/>
        <v>2.4499999999999917</v>
      </c>
      <c r="D249" s="306">
        <f t="shared" ca="1" si="95"/>
        <v>11.330967575467179</v>
      </c>
      <c r="E249" s="307">
        <f t="shared" ca="1" si="96"/>
        <v>39.80790919432696</v>
      </c>
      <c r="F249" s="304">
        <f t="shared" ca="1" si="97"/>
        <v>41.3891345720114</v>
      </c>
      <c r="G249" s="306">
        <f t="shared" ca="1" si="98"/>
        <v>35.584608357353652</v>
      </c>
      <c r="H249" s="307">
        <f t="shared" ca="1" si="99"/>
        <v>155.72565065776888</v>
      </c>
      <c r="I249" s="304">
        <f t="shared" ca="1" si="100"/>
        <v>159.73960881613462</v>
      </c>
      <c r="J249" s="306">
        <f t="shared" ca="1" si="101"/>
        <v>45.057700572661339</v>
      </c>
      <c r="K249" s="307">
        <f t="shared" ca="1" si="102"/>
        <v>211.40719968963163</v>
      </c>
      <c r="L249" s="304">
        <f t="shared" ca="1" si="87"/>
        <v>216.1555006505904</v>
      </c>
      <c r="M249" s="306">
        <f t="shared" ca="1" si="103"/>
        <v>1.346145124950169</v>
      </c>
      <c r="N249" s="304">
        <f t="shared" ca="1" si="104"/>
        <v>77.128434271755538</v>
      </c>
      <c r="P249" s="310">
        <f t="shared" ca="1" si="105"/>
        <v>6</v>
      </c>
      <c r="Q249" s="304">
        <f t="shared" ca="1" si="106"/>
        <v>521.03000000000122</v>
      </c>
      <c r="R249" s="306">
        <f t="shared" ca="1" si="107"/>
        <v>0.26148068131579899</v>
      </c>
      <c r="S249" s="307">
        <f t="shared" ca="1" si="108"/>
        <v>8.3064965397377541</v>
      </c>
      <c r="T249" s="304">
        <f t="shared" ca="1" si="88"/>
        <v>81.486731054827374</v>
      </c>
      <c r="U249" s="311">
        <f t="shared" ca="1" si="89"/>
        <v>0</v>
      </c>
      <c r="V249" s="306">
        <f t="shared" ca="1" si="90"/>
        <v>1.1993734993747713</v>
      </c>
      <c r="W249" s="304">
        <f t="shared" ca="1" si="91"/>
        <v>98.76382390718031</v>
      </c>
      <c r="Y249" s="314" t="str">
        <f t="shared" ca="1" si="109"/>
        <v/>
      </c>
      <c r="Z249" s="315" t="str">
        <f t="shared" ca="1" si="110"/>
        <v/>
      </c>
      <c r="AA249" s="316" t="str">
        <f t="shared" ca="1" si="111"/>
        <v/>
      </c>
      <c r="AC249" s="310" t="e">
        <f t="shared" ca="1" si="112"/>
        <v>#N/A</v>
      </c>
      <c r="AD249" s="323" t="e">
        <f t="shared" ca="1" si="113"/>
        <v>#N/A</v>
      </c>
      <c r="AE249" s="324">
        <f t="shared" ca="1" si="92"/>
        <v>211.40719968963163</v>
      </c>
      <c r="AG249" s="306">
        <f t="shared" ca="1" si="114"/>
        <v>41.331470728237697</v>
      </c>
      <c r="AH249" s="304">
        <f t="shared" ca="1" si="115"/>
        <v>50.895262441731887</v>
      </c>
    </row>
    <row r="250" spans="1:34" x14ac:dyDescent="0.2">
      <c r="A250" s="347">
        <f t="shared" ca="1" si="93"/>
        <v>0.01</v>
      </c>
      <c r="B250" s="304">
        <f t="shared" ca="1" si="94"/>
        <v>2.4599999999999915</v>
      </c>
      <c r="D250" s="306">
        <f t="shared" ca="1" si="95"/>
        <v>11.28886139230784</v>
      </c>
      <c r="E250" s="307">
        <f t="shared" ca="1" si="96"/>
        <v>39.592406451923658</v>
      </c>
      <c r="F250" s="304">
        <f t="shared" ca="1" si="97"/>
        <v>41.170341754581834</v>
      </c>
      <c r="G250" s="306">
        <f t="shared" ca="1" si="98"/>
        <v>35.697496971276728</v>
      </c>
      <c r="H250" s="307">
        <f t="shared" ca="1" si="99"/>
        <v>156.12157472228813</v>
      </c>
      <c r="I250" s="304">
        <f t="shared" ca="1" si="100"/>
        <v>160.15073332264609</v>
      </c>
      <c r="J250" s="306">
        <f t="shared" ca="1" si="101"/>
        <v>45.414111099304492</v>
      </c>
      <c r="K250" s="307">
        <f t="shared" ca="1" si="102"/>
        <v>212.96643581653191</v>
      </c>
      <c r="L250" s="304">
        <f t="shared" ca="1" si="87"/>
        <v>217.75478013429918</v>
      </c>
      <c r="M250" s="306">
        <f t="shared" ca="1" si="103"/>
        <v>1.3460086698882261</v>
      </c>
      <c r="N250" s="304">
        <f t="shared" ca="1" si="104"/>
        <v>77.12061597261301</v>
      </c>
      <c r="P250" s="310">
        <f t="shared" ca="1" si="105"/>
        <v>6</v>
      </c>
      <c r="Q250" s="304">
        <f t="shared" ca="1" si="106"/>
        <v>519.57000000000119</v>
      </c>
      <c r="R250" s="306">
        <f t="shared" ca="1" si="107"/>
        <v>0.26074797533971111</v>
      </c>
      <c r="S250" s="307">
        <f t="shared" ca="1" si="108"/>
        <v>8.3038890599843569</v>
      </c>
      <c r="T250" s="304">
        <f t="shared" ca="1" si="88"/>
        <v>81.461151678446541</v>
      </c>
      <c r="U250" s="311">
        <f t="shared" ca="1" si="89"/>
        <v>0</v>
      </c>
      <c r="V250" s="306">
        <f t="shared" ca="1" si="90"/>
        <v>1.1991864822559666</v>
      </c>
      <c r="W250" s="304">
        <f t="shared" ca="1" si="91"/>
        <v>99.257378817644238</v>
      </c>
      <c r="Y250" s="314" t="str">
        <f t="shared" ca="1" si="109"/>
        <v/>
      </c>
      <c r="Z250" s="315" t="str">
        <f t="shared" ca="1" si="110"/>
        <v/>
      </c>
      <c r="AA250" s="316" t="str">
        <f t="shared" ca="1" si="111"/>
        <v/>
      </c>
      <c r="AC250" s="310" t="e">
        <f t="shared" ca="1" si="112"/>
        <v>#N/A</v>
      </c>
      <c r="AD250" s="323" t="e">
        <f t="shared" ca="1" si="113"/>
        <v>#N/A</v>
      </c>
      <c r="AE250" s="324">
        <f t="shared" ca="1" si="92"/>
        <v>212.96643581653191</v>
      </c>
      <c r="AG250" s="306">
        <f t="shared" ca="1" si="114"/>
        <v>41.112301550941645</v>
      </c>
      <c r="AH250" s="304">
        <f t="shared" ca="1" si="115"/>
        <v>50.675794564819675</v>
      </c>
    </row>
    <row r="251" spans="1:34" x14ac:dyDescent="0.2">
      <c r="A251" s="347">
        <f t="shared" ca="1" si="93"/>
        <v>0.01</v>
      </c>
      <c r="B251" s="304">
        <f t="shared" ca="1" si="94"/>
        <v>2.4699999999999913</v>
      </c>
      <c r="D251" s="306">
        <f t="shared" ca="1" si="95"/>
        <v>11.246685289525034</v>
      </c>
      <c r="E251" s="307">
        <f t="shared" ca="1" si="96"/>
        <v>39.376928126065813</v>
      </c>
      <c r="F251" s="304">
        <f t="shared" ca="1" si="97"/>
        <v>40.951561614265358</v>
      </c>
      <c r="G251" s="306">
        <f t="shared" ca="1" si="98"/>
        <v>35.80996382417198</v>
      </c>
      <c r="H251" s="307">
        <f t="shared" ca="1" si="99"/>
        <v>156.51534400354879</v>
      </c>
      <c r="I251" s="304">
        <f t="shared" ca="1" si="100"/>
        <v>160.55966622298928</v>
      </c>
      <c r="J251" s="306">
        <f t="shared" ca="1" si="101"/>
        <v>45.771648403281738</v>
      </c>
      <c r="K251" s="307">
        <f t="shared" ca="1" si="102"/>
        <v>214.5296204101611</v>
      </c>
      <c r="L251" s="304">
        <f t="shared" ca="1" si="87"/>
        <v>219.35815879716318</v>
      </c>
      <c r="M251" s="306">
        <f t="shared" ca="1" si="103"/>
        <v>1.3458724810905243</v>
      </c>
      <c r="N251" s="304">
        <f t="shared" ca="1" si="104"/>
        <v>77.112812929287742</v>
      </c>
      <c r="P251" s="310">
        <f t="shared" ca="1" si="105"/>
        <v>6</v>
      </c>
      <c r="Q251" s="304">
        <f t="shared" ca="1" si="106"/>
        <v>518.11000000000126</v>
      </c>
      <c r="R251" s="306">
        <f t="shared" ca="1" si="107"/>
        <v>0.26001526936362329</v>
      </c>
      <c r="S251" s="307">
        <f t="shared" ca="1" si="108"/>
        <v>8.3012889072907203</v>
      </c>
      <c r="T251" s="304">
        <f t="shared" ca="1" si="88"/>
        <v>81.435644180521976</v>
      </c>
      <c r="U251" s="311">
        <f t="shared" ca="1" si="89"/>
        <v>0</v>
      </c>
      <c r="V251" s="306">
        <f t="shared" ca="1" si="90"/>
        <v>1.1989990205127399</v>
      </c>
      <c r="W251" s="304">
        <f t="shared" ca="1" si="91"/>
        <v>99.749322875500397</v>
      </c>
      <c r="Y251" s="314" t="str">
        <f t="shared" ca="1" si="109"/>
        <v/>
      </c>
      <c r="Z251" s="315" t="str">
        <f t="shared" ca="1" si="110"/>
        <v/>
      </c>
      <c r="AA251" s="316" t="str">
        <f t="shared" ca="1" si="111"/>
        <v/>
      </c>
      <c r="AC251" s="310" t="e">
        <f t="shared" ca="1" si="112"/>
        <v>#N/A</v>
      </c>
      <c r="AD251" s="323" t="e">
        <f t="shared" ca="1" si="113"/>
        <v>#N/A</v>
      </c>
      <c r="AE251" s="324">
        <f t="shared" ca="1" si="92"/>
        <v>214.5296204101611</v>
      </c>
      <c r="AG251" s="306">
        <f t="shared" ca="1" si="114"/>
        <v>40.89314113619114</v>
      </c>
      <c r="AH251" s="304">
        <f t="shared" ca="1" si="115"/>
        <v>50.456335860626893</v>
      </c>
    </row>
    <row r="252" spans="1:34" x14ac:dyDescent="0.2">
      <c r="A252" s="347">
        <f t="shared" ca="1" si="93"/>
        <v>0.01</v>
      </c>
      <c r="B252" s="304">
        <f t="shared" ca="1" si="94"/>
        <v>2.4799999999999911</v>
      </c>
      <c r="D252" s="306">
        <f t="shared" ca="1" si="95"/>
        <v>11.204440280470157</v>
      </c>
      <c r="E252" s="307">
        <f t="shared" ca="1" si="96"/>
        <v>39.161477141824662</v>
      </c>
      <c r="F252" s="304">
        <f t="shared" ca="1" si="97"/>
        <v>40.732797276006934</v>
      </c>
      <c r="G252" s="306">
        <f t="shared" ca="1" si="98"/>
        <v>35.922008226976679</v>
      </c>
      <c r="H252" s="307">
        <f t="shared" ca="1" si="99"/>
        <v>156.90695877496702</v>
      </c>
      <c r="I252" s="304">
        <f t="shared" ca="1" si="100"/>
        <v>160.96640763546964</v>
      </c>
      <c r="J252" s="306">
        <f t="shared" ca="1" si="101"/>
        <v>46.130308263537479</v>
      </c>
      <c r="K252" s="307">
        <f t="shared" ca="1" si="102"/>
        <v>216.09673192405367</v>
      </c>
      <c r="L252" s="304">
        <f t="shared" ca="1" si="87"/>
        <v>220.96561472035714</v>
      </c>
      <c r="M252" s="306">
        <f t="shared" ca="1" si="103"/>
        <v>1.3457365555143705</v>
      </c>
      <c r="N252" s="304">
        <f t="shared" ca="1" si="104"/>
        <v>77.105024967446241</v>
      </c>
      <c r="P252" s="310">
        <f t="shared" ca="1" si="105"/>
        <v>6</v>
      </c>
      <c r="Q252" s="304">
        <f t="shared" ca="1" si="106"/>
        <v>516.65000000000123</v>
      </c>
      <c r="R252" s="306">
        <f t="shared" ca="1" si="107"/>
        <v>0.25928256338753541</v>
      </c>
      <c r="S252" s="307">
        <f t="shared" ca="1" si="108"/>
        <v>8.2986960816568445</v>
      </c>
      <c r="T252" s="304">
        <f t="shared" ca="1" si="88"/>
        <v>81.410208561053651</v>
      </c>
      <c r="U252" s="311">
        <f t="shared" ca="1" si="89"/>
        <v>0</v>
      </c>
      <c r="V252" s="306">
        <f t="shared" ca="1" si="90"/>
        <v>1.1988111169413886</v>
      </c>
      <c r="W252" s="304">
        <f t="shared" ca="1" si="91"/>
        <v>100.23963575769679</v>
      </c>
      <c r="Y252" s="314" t="str">
        <f t="shared" ca="1" si="109"/>
        <v/>
      </c>
      <c r="Z252" s="315" t="str">
        <f t="shared" ca="1" si="110"/>
        <v/>
      </c>
      <c r="AA252" s="316" t="str">
        <f t="shared" ca="1" si="111"/>
        <v/>
      </c>
      <c r="AC252" s="310" t="e">
        <f t="shared" ca="1" si="112"/>
        <v>#N/A</v>
      </c>
      <c r="AD252" s="323" t="e">
        <f t="shared" ca="1" si="113"/>
        <v>#N/A</v>
      </c>
      <c r="AE252" s="324">
        <f t="shared" ca="1" si="92"/>
        <v>216.09673192405367</v>
      </c>
      <c r="AG252" s="306">
        <f t="shared" ca="1" si="114"/>
        <v>40.673992549185222</v>
      </c>
      <c r="AH252" s="304">
        <f t="shared" ca="1" si="115"/>
        <v>50.23688938868407</v>
      </c>
    </row>
    <row r="253" spans="1:34" x14ac:dyDescent="0.2">
      <c r="A253" s="347">
        <f t="shared" ca="1" si="93"/>
        <v>0.01</v>
      </c>
      <c r="B253" s="304">
        <f t="shared" ca="1" si="94"/>
        <v>2.4899999999999909</v>
      </c>
      <c r="D253" s="306">
        <f t="shared" ca="1" si="95"/>
        <v>11.162127372068658</v>
      </c>
      <c r="E253" s="307">
        <f t="shared" ca="1" si="96"/>
        <v>38.946056408194664</v>
      </c>
      <c r="F253" s="304">
        <f t="shared" ca="1" si="97"/>
        <v>40.514051848964272</v>
      </c>
      <c r="G253" s="306">
        <f t="shared" ca="1" si="98"/>
        <v>36.033629500697366</v>
      </c>
      <c r="H253" s="307">
        <f t="shared" ca="1" si="99"/>
        <v>157.29641933904898</v>
      </c>
      <c r="I253" s="304">
        <f t="shared" ca="1" si="100"/>
        <v>161.37095770887484</v>
      </c>
      <c r="J253" s="306">
        <f t="shared" ca="1" si="101"/>
        <v>46.490086452175852</v>
      </c>
      <c r="K253" s="307">
        <f t="shared" ca="1" si="102"/>
        <v>217.66774881462376</v>
      </c>
      <c r="L253" s="304">
        <f t="shared" ca="1" si="87"/>
        <v>222.57712598638014</v>
      </c>
      <c r="M253" s="306">
        <f t="shared" ca="1" si="103"/>
        <v>1.3456008901491134</v>
      </c>
      <c r="N253" s="304">
        <f t="shared" ca="1" si="104"/>
        <v>77.097251914590913</v>
      </c>
      <c r="P253" s="310">
        <f t="shared" ca="1" si="105"/>
        <v>6</v>
      </c>
      <c r="Q253" s="304">
        <f t="shared" ca="1" si="106"/>
        <v>515.19000000000131</v>
      </c>
      <c r="R253" s="306">
        <f t="shared" ca="1" si="107"/>
        <v>0.25854985741144754</v>
      </c>
      <c r="S253" s="307">
        <f t="shared" ca="1" si="108"/>
        <v>8.2961105830827293</v>
      </c>
      <c r="T253" s="304">
        <f t="shared" ca="1" si="88"/>
        <v>81.384844820041579</v>
      </c>
      <c r="U253" s="311">
        <f t="shared" ca="1" si="89"/>
        <v>0</v>
      </c>
      <c r="V253" s="306">
        <f t="shared" ca="1" si="90"/>
        <v>1.1986227743367139</v>
      </c>
      <c r="W253" s="304">
        <f t="shared" ca="1" si="91"/>
        <v>100.72829731290302</v>
      </c>
      <c r="Y253" s="314" t="str">
        <f t="shared" ca="1" si="109"/>
        <v/>
      </c>
      <c r="Z253" s="315" t="str">
        <f t="shared" ca="1" si="110"/>
        <v/>
      </c>
      <c r="AA253" s="316" t="str">
        <f t="shared" ca="1" si="111"/>
        <v/>
      </c>
      <c r="AC253" s="310" t="e">
        <f t="shared" ca="1" si="112"/>
        <v>#N/A</v>
      </c>
      <c r="AD253" s="323" t="e">
        <f t="shared" ca="1" si="113"/>
        <v>#N/A</v>
      </c>
      <c r="AE253" s="324">
        <f t="shared" ca="1" si="92"/>
        <v>217.66774881462376</v>
      </c>
      <c r="AG253" s="306">
        <f t="shared" ca="1" si="114"/>
        <v>40.454858838156945</v>
      </c>
      <c r="AH253" s="304">
        <f t="shared" ca="1" si="115"/>
        <v>50.017458191608902</v>
      </c>
    </row>
    <row r="254" spans="1:34" x14ac:dyDescent="0.2">
      <c r="A254" s="347">
        <f t="shared" ca="1" si="93"/>
        <v>0.01</v>
      </c>
      <c r="B254" s="304">
        <f t="shared" ca="1" si="94"/>
        <v>2.4999999999999907</v>
      </c>
      <c r="D254" s="306">
        <f t="shared" ca="1" si="95"/>
        <v>11.119747564846019</v>
      </c>
      <c r="E254" s="307">
        <f t="shared" ca="1" si="96"/>
        <v>38.7306688180145</v>
      </c>
      <c r="F254" s="304">
        <f t="shared" ca="1" si="97"/>
        <v>40.295328426464273</v>
      </c>
      <c r="G254" s="306">
        <f t="shared" ca="1" si="98"/>
        <v>36.144826976345826</v>
      </c>
      <c r="H254" s="307">
        <f t="shared" ca="1" si="99"/>
        <v>157.68372602722911</v>
      </c>
      <c r="I254" s="304">
        <f t="shared" ca="1" si="100"/>
        <v>161.77331662230404</v>
      </c>
      <c r="J254" s="306">
        <f t="shared" ca="1" si="101"/>
        <v>46.850978734561068</v>
      </c>
      <c r="K254" s="307">
        <f t="shared" ca="1" si="102"/>
        <v>219.24264954145517</v>
      </c>
      <c r="L254" s="304">
        <f t="shared" ca="1" si="87"/>
        <v>224.19267067935925</v>
      </c>
      <c r="M254" s="306">
        <f t="shared" ca="1" si="103"/>
        <v>1.3454654820156187</v>
      </c>
      <c r="N254" s="304">
        <f t="shared" ca="1" si="104"/>
        <v>77.089493600029911</v>
      </c>
      <c r="P254" s="310">
        <f t="shared" ca="1" si="105"/>
        <v>6</v>
      </c>
      <c r="Q254" s="304">
        <f t="shared" ca="1" si="106"/>
        <v>513.73000000000138</v>
      </c>
      <c r="R254" s="306">
        <f t="shared" ca="1" si="107"/>
        <v>0.25781715143535971</v>
      </c>
      <c r="S254" s="307">
        <f t="shared" ca="1" si="108"/>
        <v>8.2935324115683748</v>
      </c>
      <c r="T254" s="304">
        <f t="shared" ca="1" si="88"/>
        <v>81.359552957485761</v>
      </c>
      <c r="U254" s="311">
        <f t="shared" ca="1" si="89"/>
        <v>0</v>
      </c>
      <c r="V254" s="306">
        <f t="shared" ca="1" si="90"/>
        <v>1.1984339954919754</v>
      </c>
      <c r="W254" s="304">
        <f t="shared" ca="1" si="91"/>
        <v>101.21528756166703</v>
      </c>
      <c r="Y254" s="314" t="str">
        <f t="shared" ca="1" si="109"/>
        <v/>
      </c>
      <c r="Z254" s="315" t="str">
        <f t="shared" ca="1" si="110"/>
        <v/>
      </c>
      <c r="AA254" s="316" t="str">
        <f t="shared" ca="1" si="111"/>
        <v/>
      </c>
      <c r="AC254" s="310" t="e">
        <f t="shared" ca="1" si="112"/>
        <v>#N/A</v>
      </c>
      <c r="AD254" s="323" t="e">
        <f t="shared" ca="1" si="113"/>
        <v>#N/A</v>
      </c>
      <c r="AE254" s="324">
        <f t="shared" ca="1" si="92"/>
        <v>219.24264954145517</v>
      </c>
      <c r="AG254" s="306">
        <f t="shared" ca="1" si="114"/>
        <v>40.2357430343</v>
      </c>
      <c r="AH254" s="304">
        <f t="shared" ca="1" si="115"/>
        <v>49.798045295032054</v>
      </c>
    </row>
    <row r="255" spans="1:34" x14ac:dyDescent="0.2">
      <c r="A255" s="347">
        <f t="shared" ca="1" si="93"/>
        <v>0.01</v>
      </c>
      <c r="B255" s="304">
        <f t="shared" ca="1" si="94"/>
        <v>2.5099999999999905</v>
      </c>
      <c r="D255" s="306">
        <f t="shared" ca="1" si="95"/>
        <v>11.069450438253222</v>
      </c>
      <c r="E255" s="307">
        <f t="shared" ca="1" si="96"/>
        <v>38.481065034556607</v>
      </c>
      <c r="F255" s="304">
        <f t="shared" ca="1" si="97"/>
        <v>40.041542168087375</v>
      </c>
      <c r="G255" s="306">
        <f t="shared" ca="1" si="98"/>
        <v>36.255521480728355</v>
      </c>
      <c r="H255" s="307">
        <f t="shared" ca="1" si="99"/>
        <v>158.06853667757468</v>
      </c>
      <c r="I255" s="304">
        <f t="shared" ca="1" si="100"/>
        <v>162.17313317941824</v>
      </c>
      <c r="J255" s="306">
        <f t="shared" ca="1" si="101"/>
        <v>47.21298047684644</v>
      </c>
      <c r="K255" s="307">
        <f t="shared" ca="1" si="102"/>
        <v>220.82141085497918</v>
      </c>
      <c r="L255" s="304">
        <f t="shared" ca="1" si="87"/>
        <v>225.8122251285138</v>
      </c>
      <c r="M255" s="306">
        <f t="shared" ca="1" si="103"/>
        <v>1.345330327872899</v>
      </c>
      <c r="N255" s="304">
        <f t="shared" ca="1" si="104"/>
        <v>77.081749838068376</v>
      </c>
      <c r="P255" s="310">
        <f t="shared" ca="1" si="105"/>
        <v>7</v>
      </c>
      <c r="Q255" s="304">
        <f t="shared" ca="1" si="106"/>
        <v>511.97872340425727</v>
      </c>
      <c r="R255" s="306">
        <f t="shared" ca="1" si="107"/>
        <v>0.25693826730694563</v>
      </c>
      <c r="S255" s="307">
        <f t="shared" ca="1" si="108"/>
        <v>8.2909630288953053</v>
      </c>
      <c r="T255" s="304">
        <f t="shared" ca="1" si="88"/>
        <v>81.334347313462956</v>
      </c>
      <c r="U255" s="311">
        <f t="shared" ca="1" si="89"/>
        <v>0</v>
      </c>
      <c r="V255" s="306">
        <f t="shared" ca="1" si="90"/>
        <v>1.198244783404087</v>
      </c>
      <c r="W255" s="304">
        <f t="shared" ca="1" si="91"/>
        <v>101.70014597466917</v>
      </c>
      <c r="Y255" s="314" t="str">
        <f t="shared" ca="1" si="109"/>
        <v/>
      </c>
      <c r="Z255" s="315" t="str">
        <f t="shared" ca="1" si="110"/>
        <v/>
      </c>
      <c r="AA255" s="316" t="str">
        <f t="shared" ca="1" si="111"/>
        <v/>
      </c>
      <c r="AC255" s="310" t="e">
        <f t="shared" ca="1" si="112"/>
        <v>#N/A</v>
      </c>
      <c r="AD255" s="323" t="e">
        <f t="shared" ca="1" si="113"/>
        <v>#N/A</v>
      </c>
      <c r="AE255" s="324">
        <f t="shared" ca="1" si="92"/>
        <v>220.82141085497918</v>
      </c>
      <c r="AG255" s="306">
        <f t="shared" ca="1" si="114"/>
        <v>39.981507593491223</v>
      </c>
      <c r="AH255" s="304">
        <f t="shared" ca="1" si="115"/>
        <v>49.543513149318755</v>
      </c>
    </row>
    <row r="256" spans="1:34" x14ac:dyDescent="0.2">
      <c r="A256" s="347">
        <f t="shared" ca="1" si="93"/>
        <v>0.01</v>
      </c>
      <c r="B256" s="304">
        <f t="shared" ca="1" si="94"/>
        <v>2.5199999999999902</v>
      </c>
      <c r="D256" s="306">
        <f t="shared" ca="1" si="95"/>
        <v>11.01122579675954</v>
      </c>
      <c r="E256" s="307">
        <f t="shared" ca="1" si="96"/>
        <v>38.19726282878927</v>
      </c>
      <c r="F256" s="304">
        <f t="shared" ca="1" si="97"/>
        <v>39.752710362424715</v>
      </c>
      <c r="G256" s="306">
        <f t="shared" ca="1" si="98"/>
        <v>36.365633738695948</v>
      </c>
      <c r="H256" s="307">
        <f t="shared" ca="1" si="99"/>
        <v>158.45050930586257</v>
      </c>
      <c r="I256" s="304">
        <f t="shared" ca="1" si="100"/>
        <v>162.57005633419772</v>
      </c>
      <c r="J256" s="306">
        <f t="shared" ca="1" si="101"/>
        <v>47.576086252943561</v>
      </c>
      <c r="K256" s="307">
        <f t="shared" ca="1" si="102"/>
        <v>222.40400608489637</v>
      </c>
      <c r="L256" s="304">
        <f t="shared" ca="1" si="87"/>
        <v>227.4357621522133</v>
      </c>
      <c r="M256" s="306">
        <f t="shared" ca="1" si="103"/>
        <v>1.3451954242225728</v>
      </c>
      <c r="N256" s="304">
        <f t="shared" ca="1" si="104"/>
        <v>77.074020428263765</v>
      </c>
      <c r="P256" s="310">
        <f t="shared" ca="1" si="105"/>
        <v>7</v>
      </c>
      <c r="Q256" s="304">
        <f t="shared" ca="1" si="106"/>
        <v>509.93617021276793</v>
      </c>
      <c r="R256" s="306">
        <f t="shared" ca="1" si="107"/>
        <v>0.25591320502620485</v>
      </c>
      <c r="S256" s="307">
        <f t="shared" ca="1" si="108"/>
        <v>8.2884038968450433</v>
      </c>
      <c r="T256" s="304">
        <f t="shared" ca="1" si="88"/>
        <v>81.309242228049882</v>
      </c>
      <c r="U256" s="311">
        <f t="shared" ca="1" si="89"/>
        <v>0</v>
      </c>
      <c r="V256" s="306">
        <f t="shared" ca="1" si="90"/>
        <v>1.1980551414785285</v>
      </c>
      <c r="W256" s="304">
        <f t="shared" ca="1" si="91"/>
        <v>102.18240834045241</v>
      </c>
      <c r="Y256" s="314" t="str">
        <f t="shared" ca="1" si="109"/>
        <v/>
      </c>
      <c r="Z256" s="315" t="str">
        <f t="shared" ca="1" si="110"/>
        <v/>
      </c>
      <c r="AA256" s="316" t="str">
        <f t="shared" ca="1" si="111"/>
        <v/>
      </c>
      <c r="AC256" s="310" t="e">
        <f t="shared" ca="1" si="112"/>
        <v>#N/A</v>
      </c>
      <c r="AD256" s="323" t="e">
        <f t="shared" ca="1" si="113"/>
        <v>#N/A</v>
      </c>
      <c r="AE256" s="324">
        <f t="shared" ca="1" si="92"/>
        <v>222.40400608489637</v>
      </c>
      <c r="AG256" s="306">
        <f t="shared" ca="1" si="114"/>
        <v>39.69216754736744</v>
      </c>
      <c r="AH256" s="304">
        <f t="shared" ca="1" si="115"/>
        <v>49.253876780002557</v>
      </c>
    </row>
    <row r="257" spans="1:34" x14ac:dyDescent="0.2">
      <c r="A257" s="347">
        <f t="shared" ca="1" si="93"/>
        <v>0.01</v>
      </c>
      <c r="B257" s="304">
        <f t="shared" ca="1" si="94"/>
        <v>2.52999999999999</v>
      </c>
      <c r="D257" s="306">
        <f t="shared" ca="1" si="95"/>
        <v>10.952929204115923</v>
      </c>
      <c r="E257" s="307">
        <f t="shared" ca="1" si="96"/>
        <v>37.913551946147329</v>
      </c>
      <c r="F257" s="304">
        <f t="shared" ca="1" si="97"/>
        <v>39.46395924541261</v>
      </c>
      <c r="G257" s="306">
        <f t="shared" ca="1" si="98"/>
        <v>36.475163030737107</v>
      </c>
      <c r="H257" s="307">
        <f t="shared" ca="1" si="99"/>
        <v>158.82964482532404</v>
      </c>
      <c r="I257" s="304">
        <f t="shared" ca="1" si="100"/>
        <v>162.96408682116876</v>
      </c>
      <c r="J257" s="306">
        <f t="shared" ca="1" si="101"/>
        <v>47.940290236790723</v>
      </c>
      <c r="K257" s="307">
        <f t="shared" ca="1" si="102"/>
        <v>223.99040685555229</v>
      </c>
      <c r="L257" s="304">
        <f t="shared" ca="1" si="87"/>
        <v>229.06325281743378</v>
      </c>
      <c r="M257" s="306">
        <f t="shared" ca="1" si="103"/>
        <v>1.345060767603705</v>
      </c>
      <c r="N257" s="304">
        <f t="shared" ca="1" si="104"/>
        <v>77.066305172319147</v>
      </c>
      <c r="P257" s="310">
        <f t="shared" ca="1" si="105"/>
        <v>7</v>
      </c>
      <c r="Q257" s="304">
        <f t="shared" ca="1" si="106"/>
        <v>507.8936170212786</v>
      </c>
      <c r="R257" s="306">
        <f t="shared" ca="1" si="107"/>
        <v>0.25488814274546401</v>
      </c>
      <c r="S257" s="307">
        <f t="shared" ca="1" si="108"/>
        <v>8.2858550154175887</v>
      </c>
      <c r="T257" s="304">
        <f t="shared" ca="1" si="88"/>
        <v>81.284237701246553</v>
      </c>
      <c r="U257" s="311">
        <f t="shared" ca="1" si="89"/>
        <v>0</v>
      </c>
      <c r="V257" s="306">
        <f t="shared" ca="1" si="90"/>
        <v>1.1978650733235081</v>
      </c>
      <c r="W257" s="304">
        <f t="shared" ca="1" si="91"/>
        <v>102.66204986013418</v>
      </c>
      <c r="Y257" s="314" t="str">
        <f t="shared" ca="1" si="109"/>
        <v/>
      </c>
      <c r="Z257" s="315" t="str">
        <f t="shared" ca="1" si="110"/>
        <v/>
      </c>
      <c r="AA257" s="316" t="str">
        <f t="shared" ca="1" si="111"/>
        <v/>
      </c>
      <c r="AC257" s="310" t="e">
        <f t="shared" ca="1" si="112"/>
        <v>#N/A</v>
      </c>
      <c r="AD257" s="323" t="e">
        <f t="shared" ca="1" si="113"/>
        <v>#N/A</v>
      </c>
      <c r="AE257" s="324">
        <f t="shared" ca="1" si="92"/>
        <v>223.99040685555229</v>
      </c>
      <c r="AG257" s="306">
        <f t="shared" ca="1" si="114"/>
        <v>39.402900950564401</v>
      </c>
      <c r="AH257" s="304">
        <f t="shared" ca="1" si="115"/>
        <v>48.964314235032418</v>
      </c>
    </row>
    <row r="258" spans="1:34" x14ac:dyDescent="0.2">
      <c r="A258" s="347">
        <f t="shared" ca="1" si="93"/>
        <v>0.01</v>
      </c>
      <c r="B258" s="304">
        <f t="shared" ca="1" si="94"/>
        <v>2.5399999999999898</v>
      </c>
      <c r="D258" s="306">
        <f t="shared" ca="1" si="95"/>
        <v>10.894561996204271</v>
      </c>
      <c r="E258" s="307">
        <f t="shared" ca="1" si="96"/>
        <v>37.629936345902841</v>
      </c>
      <c r="F258" s="304">
        <f t="shared" ca="1" si="97"/>
        <v>39.175293112953703</v>
      </c>
      <c r="G258" s="306">
        <f t="shared" ca="1" si="98"/>
        <v>36.58410865069915</v>
      </c>
      <c r="H258" s="307">
        <f t="shared" ca="1" si="99"/>
        <v>159.20594418878306</v>
      </c>
      <c r="I258" s="304">
        <f t="shared" ca="1" si="100"/>
        <v>163.35522541629354</v>
      </c>
      <c r="J258" s="306">
        <f t="shared" ca="1" si="101"/>
        <v>48.305586595197902</v>
      </c>
      <c r="K258" s="307">
        <f t="shared" ca="1" si="102"/>
        <v>225.58058480062283</v>
      </c>
      <c r="L258" s="304">
        <f t="shared" ca="1" si="87"/>
        <v>230.69466819867586</v>
      </c>
      <c r="M258" s="306">
        <f t="shared" ca="1" si="103"/>
        <v>1.3449263545921291</v>
      </c>
      <c r="N258" s="304">
        <f t="shared" ca="1" si="104"/>
        <v>77.058603874044195</v>
      </c>
      <c r="P258" s="310">
        <f t="shared" ca="1" si="105"/>
        <v>7</v>
      </c>
      <c r="Q258" s="304">
        <f t="shared" ca="1" si="106"/>
        <v>505.85106382978927</v>
      </c>
      <c r="R258" s="306">
        <f t="shared" ca="1" si="107"/>
        <v>0.25386308046472317</v>
      </c>
      <c r="S258" s="307">
        <f t="shared" ca="1" si="108"/>
        <v>8.2833163846129416</v>
      </c>
      <c r="T258" s="304">
        <f t="shared" ca="1" si="88"/>
        <v>81.259333733052955</v>
      </c>
      <c r="U258" s="311">
        <f t="shared" ca="1" si="89"/>
        <v>0</v>
      </c>
      <c r="V258" s="306">
        <f t="shared" ca="1" si="90"/>
        <v>1.1976745825444015</v>
      </c>
      <c r="W258" s="304">
        <f t="shared" ca="1" si="91"/>
        <v>103.13904601741008</v>
      </c>
      <c r="Y258" s="314" t="str">
        <f t="shared" ca="1" si="109"/>
        <v/>
      </c>
      <c r="Z258" s="315" t="str">
        <f t="shared" ca="1" si="110"/>
        <v/>
      </c>
      <c r="AA258" s="316" t="str">
        <f t="shared" ca="1" si="111"/>
        <v/>
      </c>
      <c r="AC258" s="310" t="e">
        <f t="shared" ca="1" si="112"/>
        <v>#N/A</v>
      </c>
      <c r="AD258" s="323" t="e">
        <f t="shared" ca="1" si="113"/>
        <v>#N/A</v>
      </c>
      <c r="AE258" s="324">
        <f t="shared" ca="1" si="92"/>
        <v>225.58058480062283</v>
      </c>
      <c r="AG258" s="306">
        <f t="shared" ca="1" si="114"/>
        <v>39.113711946694593</v>
      </c>
      <c r="AH258" s="304">
        <f t="shared" ca="1" si="115"/>
        <v>48.674829651396337</v>
      </c>
    </row>
    <row r="259" spans="1:34" x14ac:dyDescent="0.2">
      <c r="A259" s="347">
        <f t="shared" ca="1" si="93"/>
        <v>0.01</v>
      </c>
      <c r="B259" s="304">
        <f t="shared" ca="1" si="94"/>
        <v>2.5499999999999896</v>
      </c>
      <c r="D259" s="306">
        <f t="shared" ca="1" si="95"/>
        <v>10.836125498647538</v>
      </c>
      <c r="E259" s="307">
        <f t="shared" ca="1" si="96"/>
        <v>37.346419959062167</v>
      </c>
      <c r="F259" s="304">
        <f t="shared" ca="1" si="97"/>
        <v>38.886716235509994</v>
      </c>
      <c r="G259" s="306">
        <f t="shared" ca="1" si="98"/>
        <v>36.692469905685627</v>
      </c>
      <c r="H259" s="307">
        <f t="shared" ca="1" si="99"/>
        <v>159.57940838837368</v>
      </c>
      <c r="I259" s="304">
        <f t="shared" ca="1" si="100"/>
        <v>163.74347293667307</v>
      </c>
      <c r="J259" s="306">
        <f t="shared" ca="1" si="101"/>
        <v>48.671969487979823</v>
      </c>
      <c r="K259" s="307">
        <f t="shared" ca="1" si="102"/>
        <v>227.17451156350862</v>
      </c>
      <c r="L259" s="304">
        <f t="shared" ca="1" si="87"/>
        <v>232.329979378378</v>
      </c>
      <c r="M259" s="306">
        <f t="shared" ca="1" si="103"/>
        <v>1.3447921817997821</v>
      </c>
      <c r="N259" s="304">
        <f t="shared" ca="1" si="104"/>
        <v>77.05091633931724</v>
      </c>
      <c r="P259" s="310">
        <f t="shared" ca="1" si="105"/>
        <v>7</v>
      </c>
      <c r="Q259" s="304">
        <f t="shared" ca="1" si="106"/>
        <v>503.80851063829999</v>
      </c>
      <c r="R259" s="306">
        <f t="shared" ca="1" si="107"/>
        <v>0.25283801818398238</v>
      </c>
      <c r="S259" s="307">
        <f t="shared" ca="1" si="108"/>
        <v>8.280788004431102</v>
      </c>
      <c r="T259" s="304">
        <f t="shared" ca="1" si="88"/>
        <v>81.234530323469116</v>
      </c>
      <c r="U259" s="311">
        <f t="shared" ca="1" si="89"/>
        <v>0</v>
      </c>
      <c r="V259" s="306">
        <f t="shared" ca="1" si="90"/>
        <v>1.1974836727436939</v>
      </c>
      <c r="W259" s="304">
        <f t="shared" ca="1" si="91"/>
        <v>103.61337257843891</v>
      </c>
      <c r="Y259" s="314" t="str">
        <f t="shared" ca="1" si="109"/>
        <v/>
      </c>
      <c r="Z259" s="315" t="str">
        <f t="shared" ca="1" si="110"/>
        <v/>
      </c>
      <c r="AA259" s="316" t="str">
        <f t="shared" ca="1" si="111"/>
        <v/>
      </c>
      <c r="AC259" s="310" t="e">
        <f t="shared" ca="1" si="112"/>
        <v>#N/A</v>
      </c>
      <c r="AD259" s="323" t="e">
        <f t="shared" ca="1" si="113"/>
        <v>#N/A</v>
      </c>
      <c r="AE259" s="324">
        <f t="shared" ca="1" si="92"/>
        <v>227.17451156350862</v>
      </c>
      <c r="AG259" s="306">
        <f t="shared" ca="1" si="114"/>
        <v>38.824604649689093</v>
      </c>
      <c r="AH259" s="304">
        <f t="shared" ca="1" si="115"/>
        <v>48.385427136462035</v>
      </c>
    </row>
    <row r="260" spans="1:34" x14ac:dyDescent="0.2">
      <c r="A260" s="347">
        <f t="shared" ca="1" si="93"/>
        <v>0.01</v>
      </c>
      <c r="B260" s="304">
        <f t="shared" ca="1" si="94"/>
        <v>2.5599999999999894</v>
      </c>
      <c r="D260" s="306">
        <f t="shared" ca="1" si="95"/>
        <v>10.777621026848541</v>
      </c>
      <c r="E260" s="307">
        <f t="shared" ca="1" si="96"/>
        <v>37.063006688276516</v>
      </c>
      <c r="F260" s="304">
        <f t="shared" ca="1" si="97"/>
        <v>38.59823285817108</v>
      </c>
      <c r="G260" s="306">
        <f t="shared" ca="1" si="98"/>
        <v>36.80024611595411</v>
      </c>
      <c r="H260" s="307">
        <f t="shared" ca="1" si="99"/>
        <v>159.95003845525645</v>
      </c>
      <c r="I260" s="304">
        <f t="shared" ca="1" si="100"/>
        <v>164.12883024025004</v>
      </c>
      <c r="J260" s="306">
        <f t="shared" ca="1" si="101"/>
        <v>49.039433068088023</v>
      </c>
      <c r="K260" s="307">
        <f t="shared" ca="1" si="102"/>
        <v>228.77215879772677</v>
      </c>
      <c r="L260" s="304">
        <f t="shared" ref="L260:L323" ca="1" si="116">SQRT(pos_x^2+pos_z^2)</f>
        <v>233.96915744732638</v>
      </c>
      <c r="M260" s="306">
        <f t="shared" ca="1" si="103"/>
        <v>1.344658245874053</v>
      </c>
      <c r="N260" s="304">
        <f t="shared" ca="1" si="104"/>
        <v>77.043242376047786</v>
      </c>
      <c r="P260" s="310">
        <f t="shared" ca="1" si="105"/>
        <v>7</v>
      </c>
      <c r="Q260" s="304">
        <f t="shared" ca="1" si="106"/>
        <v>501.76595744681066</v>
      </c>
      <c r="R260" s="306">
        <f t="shared" ca="1" si="107"/>
        <v>0.2518129559032416</v>
      </c>
      <c r="S260" s="307">
        <f t="shared" ca="1" si="108"/>
        <v>8.2782698748720698</v>
      </c>
      <c r="T260" s="304">
        <f t="shared" ref="T260:T323" ca="1" si="117">m*g</f>
        <v>81.209827472495007</v>
      </c>
      <c r="U260" s="311">
        <f t="shared" ref="U260:U323" ca="1" si="118">IF(pos_xz&lt;L_rampe,Poids*COS(Beta),0)</f>
        <v>0</v>
      </c>
      <c r="V260" s="306">
        <f t="shared" ref="V260:V323" ca="1" si="119">Rho_moyen*(20000-Alt_rampe-pos_z)/(20000+Alt_rampe+pos_z)</f>
        <v>1.1972923475209212</v>
      </c>
      <c r="W260" s="304">
        <f t="shared" ref="W260:W323" ca="1" si="120">1/2*Rho*Sref*Cx*vit_xz^2</f>
        <v>104.08500559170488</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228.77215879772677</v>
      </c>
      <c r="AG260" s="306">
        <f t="shared" ca="1" si="114"/>
        <v>38.535583143716309</v>
      </c>
      <c r="AH260" s="304">
        <f t="shared" ca="1" si="115"/>
        <v>48.096110767894558</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10.719049886027953</v>
      </c>
      <c r="E261" s="307">
        <f t="shared" ref="E261:E324" ca="1" si="125">IF(AND(L260&lt;L_rampe,Poussee&lt;Poids*SIN(M260)),0,(-W260+Poussee)/m*SIN(M260)+U260/m*COS(M260)-Poids/m)</f>
        <v>36.779700407755847</v>
      </c>
      <c r="F261" s="304">
        <f t="shared" ref="F261:F324" ca="1" si="126">SQRT(acc_x^2+acc_z^2)</f>
        <v>38.30984720073198</v>
      </c>
      <c r="G261" s="306">
        <f t="shared" ref="G261:G324" ca="1" si="127">G260+acc_x*pas</f>
        <v>36.907436614814387</v>
      </c>
      <c r="H261" s="307">
        <f t="shared" ref="H261:H324" ca="1" si="128">H260+acc_z*pas</f>
        <v>160.31783545933399</v>
      </c>
      <c r="I261" s="304">
        <f t="shared" ref="I261:I324" ca="1" si="129">SQRT(vit_x^2+vit_z^2)</f>
        <v>164.51129822550982</v>
      </c>
      <c r="J261" s="306">
        <f t="shared" ref="J261:J324" ca="1" si="130">J260+0.5*(vit_x+G260)*pas*(K260&gt;=0)</f>
        <v>49.407971481741868</v>
      </c>
      <c r="K261" s="307">
        <f t="shared" ref="K261:K324" ca="1" si="131">K260+0.5*(vit_z+H260)*pas</f>
        <v>230.37349816729972</v>
      </c>
      <c r="L261" s="304">
        <f t="shared" ca="1" si="116"/>
        <v>235.61217350506206</v>
      </c>
      <c r="M261" s="306">
        <f t="shared" ref="M261:M324" ca="1" si="132">IF(AND(L260&gt;L_rampe,G261&gt;0),ATAN2(G261,H261),$M$4)</f>
        <v>1.344524543497146</v>
      </c>
      <c r="N261" s="304">
        <f t="shared" ref="N261:N324" ca="1" si="133">DEGREES(Beta)</f>
        <v>77.035581794140143</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8.2757619959358451</v>
      </c>
      <c r="T261" s="304">
        <f t="shared" ca="1" si="117"/>
        <v>81.185225180130644</v>
      </c>
      <c r="U261" s="311">
        <f t="shared" ca="1" si="118"/>
        <v>0</v>
      </c>
      <c r="V261" s="306">
        <f t="shared" ca="1" si="119"/>
        <v>1.1971006104726136</v>
      </c>
      <c r="W261" s="304">
        <f t="shared" ca="1" si="120"/>
        <v>104.55392138785616</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230.37349816729972</v>
      </c>
      <c r="AG261" s="306">
        <f t="shared" ref="AG261:AG324" ca="1" si="143">IF(AND(L260&lt;L_rampe,Poussee&lt;Poids*SIN(M260)),0,(-W260+Poussee)/m-Poids*SIN(M260)/m)</f>
        <v>38.246651483103967</v>
      </c>
      <c r="AH261" s="304">
        <f t="shared" ref="AH261:AH324" ca="1" si="144">IF(AND(L260&lt;L_rampe,Poussee&lt;Poids*SIN(M260)), g*SIN(M260), (-W260+Poussee)/m)</f>
        <v>47.806884593577124</v>
      </c>
    </row>
    <row r="262" spans="1:34" x14ac:dyDescent="0.2">
      <c r="A262" s="347">
        <f t="shared" ca="1" si="122"/>
        <v>0.01</v>
      </c>
      <c r="B262" s="304">
        <f t="shared" ca="1" si="123"/>
        <v>2.579999999999989</v>
      </c>
      <c r="D262" s="306">
        <f t="shared" ca="1" si="124"/>
        <v>10.66041337126148</v>
      </c>
      <c r="E262" s="307">
        <f t="shared" ca="1" si="125"/>
        <v>36.496504963186183</v>
      </c>
      <c r="F262" s="304">
        <f t="shared" ca="1" si="126"/>
        <v>38.021563457780694</v>
      </c>
      <c r="G262" s="306">
        <f t="shared" ca="1" si="127"/>
        <v>37.014040748527002</v>
      </c>
      <c r="H262" s="307">
        <f t="shared" ca="1" si="128"/>
        <v>160.68280050896584</v>
      </c>
      <c r="I262" s="304">
        <f t="shared" ca="1" si="129"/>
        <v>164.89087783118183</v>
      </c>
      <c r="J262" s="306">
        <f t="shared" ca="1" si="130"/>
        <v>49.777578868558578</v>
      </c>
      <c r="K262" s="307">
        <f t="shared" ca="1" si="131"/>
        <v>231.97850134714122</v>
      </c>
      <c r="L262" s="304">
        <f t="shared" ca="1" si="116"/>
        <v>237.2589986602851</v>
      </c>
      <c r="M262" s="306">
        <f t="shared" ca="1" si="132"/>
        <v>1.3443910713854539</v>
      </c>
      <c r="N262" s="304">
        <f t="shared" ca="1" si="133"/>
        <v>77.027934405457486</v>
      </c>
      <c r="P262" s="310">
        <f t="shared" ca="1" si="134"/>
        <v>7</v>
      </c>
      <c r="Q262" s="304">
        <f t="shared" ca="1" si="135"/>
        <v>497.68085106383205</v>
      </c>
      <c r="R262" s="306">
        <f t="shared" ca="1" si="136"/>
        <v>0.24976283134175997</v>
      </c>
      <c r="S262" s="307">
        <f t="shared" ca="1" si="137"/>
        <v>8.2732643676224278</v>
      </c>
      <c r="T262" s="304">
        <f t="shared" ca="1" si="117"/>
        <v>81.160723446376025</v>
      </c>
      <c r="U262" s="311">
        <f t="shared" ca="1" si="118"/>
        <v>0</v>
      </c>
      <c r="V262" s="306">
        <f t="shared" ca="1" si="119"/>
        <v>1.1969084651922375</v>
      </c>
      <c r="W262" s="304">
        <f t="shared" ca="1" si="120"/>
        <v>105.02009657952173</v>
      </c>
      <c r="Y262" s="314" t="str">
        <f t="shared" ca="1" si="138"/>
        <v/>
      </c>
      <c r="Z262" s="315" t="str">
        <f t="shared" ca="1" si="139"/>
        <v/>
      </c>
      <c r="AA262" s="316" t="str">
        <f t="shared" ca="1" si="140"/>
        <v/>
      </c>
      <c r="AC262" s="310" t="e">
        <f t="shared" ca="1" si="141"/>
        <v>#N/A</v>
      </c>
      <c r="AD262" s="323" t="e">
        <f t="shared" ca="1" si="142"/>
        <v>#N/A</v>
      </c>
      <c r="AE262" s="324">
        <f t="shared" ca="1" si="121"/>
        <v>231.97850134714122</v>
      </c>
      <c r="AG262" s="306">
        <f t="shared" ca="1" si="143"/>
        <v>37.957813692264111</v>
      </c>
      <c r="AH262" s="304">
        <f t="shared" ca="1" si="144"/>
        <v>47.51775263153506</v>
      </c>
    </row>
    <row r="263" spans="1:34" x14ac:dyDescent="0.2">
      <c r="A263" s="347">
        <f t="shared" ca="1" si="122"/>
        <v>0.01</v>
      </c>
      <c r="B263" s="304">
        <f t="shared" ca="1" si="123"/>
        <v>2.5899999999999888</v>
      </c>
      <c r="D263" s="306">
        <f t="shared" ca="1" si="124"/>
        <v>10.601712767516432</v>
      </c>
      <c r="E263" s="307">
        <f t="shared" ca="1" si="125"/>
        <v>36.21342417165009</v>
      </c>
      <c r="F263" s="304">
        <f t="shared" ca="1" si="126"/>
        <v>37.733385798795901</v>
      </c>
      <c r="G263" s="306">
        <f t="shared" ca="1" si="127"/>
        <v>37.120057876202168</v>
      </c>
      <c r="H263" s="307">
        <f t="shared" ca="1" si="128"/>
        <v>161.04493475068233</v>
      </c>
      <c r="I263" s="304">
        <f t="shared" ca="1" si="129"/>
        <v>165.26757003593937</v>
      </c>
      <c r="J263" s="306">
        <f t="shared" ca="1" si="130"/>
        <v>50.148249361682225</v>
      </c>
      <c r="K263" s="307">
        <f t="shared" ca="1" si="131"/>
        <v>233.58714002343945</v>
      </c>
      <c r="L263" s="304">
        <f t="shared" ca="1" si="116"/>
        <v>238.90960403125564</v>
      </c>
      <c r="M263" s="306">
        <f t="shared" ca="1" si="132"/>
        <v>1.3442578262889462</v>
      </c>
      <c r="N263" s="304">
        <f t="shared" ca="1" si="133"/>
        <v>77.020300023786774</v>
      </c>
      <c r="P263" s="310">
        <f t="shared" ca="1" si="134"/>
        <v>7</v>
      </c>
      <c r="Q263" s="304">
        <f t="shared" ca="1" si="135"/>
        <v>495.63829787234272</v>
      </c>
      <c r="R263" s="306">
        <f t="shared" ca="1" si="136"/>
        <v>0.24873776906101916</v>
      </c>
      <c r="S263" s="307">
        <f t="shared" ca="1" si="137"/>
        <v>8.270776989931818</v>
      </c>
      <c r="T263" s="304">
        <f t="shared" ca="1" si="117"/>
        <v>81.136322271231137</v>
      </c>
      <c r="U263" s="311">
        <f t="shared" ca="1" si="118"/>
        <v>0</v>
      </c>
      <c r="V263" s="306">
        <f t="shared" ca="1" si="119"/>
        <v>1.1967159152701403</v>
      </c>
      <c r="W263" s="304">
        <f t="shared" ca="1" si="120"/>
        <v>105.48350806110514</v>
      </c>
      <c r="Y263" s="314" t="str">
        <f t="shared" ca="1" si="138"/>
        <v/>
      </c>
      <c r="Z263" s="315" t="str">
        <f t="shared" ca="1" si="139"/>
        <v/>
      </c>
      <c r="AA263" s="316" t="str">
        <f t="shared" ca="1" si="140"/>
        <v/>
      </c>
      <c r="AC263" s="310" t="e">
        <f t="shared" ca="1" si="141"/>
        <v>#N/A</v>
      </c>
      <c r="AD263" s="323" t="e">
        <f t="shared" ca="1" si="142"/>
        <v>#N/A</v>
      </c>
      <c r="AE263" s="324">
        <f t="shared" ca="1" si="121"/>
        <v>233.58714002343945</v>
      </c>
      <c r="AG263" s="306">
        <f t="shared" ca="1" si="143"/>
        <v>37.669073765621349</v>
      </c>
      <c r="AH263" s="304">
        <f t="shared" ca="1" si="144"/>
        <v>47.228718869862931</v>
      </c>
    </row>
    <row r="264" spans="1:34" x14ac:dyDescent="0.2">
      <c r="A264" s="347">
        <f t="shared" ca="1" si="122"/>
        <v>0.01</v>
      </c>
      <c r="B264" s="304">
        <f t="shared" ca="1" si="123"/>
        <v>2.5999999999999885</v>
      </c>
      <c r="D264" s="306">
        <f t="shared" ca="1" si="124"/>
        <v>10.542949349687531</v>
      </c>
      <c r="E264" s="307">
        <f t="shared" ca="1" si="125"/>
        <v>35.930461821550679</v>
      </c>
      <c r="F264" s="304">
        <f t="shared" ca="1" si="126"/>
        <v>37.445318368255165</v>
      </c>
      <c r="G264" s="306">
        <f t="shared" ca="1" si="127"/>
        <v>37.225487369699046</v>
      </c>
      <c r="H264" s="307">
        <f t="shared" ca="1" si="128"/>
        <v>161.40423936889783</v>
      </c>
      <c r="I264" s="304">
        <f t="shared" ca="1" si="129"/>
        <v>165.64137585809922</v>
      </c>
      <c r="J264" s="306">
        <f t="shared" ca="1" si="130"/>
        <v>50.519977087911734</v>
      </c>
      <c r="K264" s="307">
        <f t="shared" ca="1" si="131"/>
        <v>235.19938589403733</v>
      </c>
      <c r="L264" s="304">
        <f t="shared" ca="1" si="116"/>
        <v>240.56396074619201</v>
      </c>
      <c r="M264" s="306">
        <f t="shared" ca="1" si="132"/>
        <v>1.3441248049905687</v>
      </c>
      <c r="N264" s="304">
        <f t="shared" ca="1" si="133"/>
        <v>77.012678464804395</v>
      </c>
      <c r="P264" s="310">
        <f t="shared" ca="1" si="134"/>
        <v>7</v>
      </c>
      <c r="Q264" s="304">
        <f t="shared" ca="1" si="135"/>
        <v>493.59574468085339</v>
      </c>
      <c r="R264" s="306">
        <f t="shared" ca="1" si="136"/>
        <v>0.24771270678027832</v>
      </c>
      <c r="S264" s="307">
        <f t="shared" ca="1" si="137"/>
        <v>8.2682998628640156</v>
      </c>
      <c r="T264" s="304">
        <f t="shared" ca="1" si="117"/>
        <v>81.112021654695994</v>
      </c>
      <c r="U264" s="311">
        <f t="shared" ca="1" si="118"/>
        <v>0</v>
      </c>
      <c r="V264" s="306">
        <f t="shared" ca="1" si="119"/>
        <v>1.1965229642934931</v>
      </c>
      <c r="W264" s="304">
        <f t="shared" ca="1" si="120"/>
        <v>105.94413300855607</v>
      </c>
      <c r="Y264" s="314" t="str">
        <f t="shared" ca="1" si="138"/>
        <v/>
      </c>
      <c r="Z264" s="315" t="str">
        <f t="shared" ca="1" si="139"/>
        <v/>
      </c>
      <c r="AA264" s="316" t="str">
        <f t="shared" ca="1" si="140"/>
        <v/>
      </c>
      <c r="AC264" s="310" t="e">
        <f t="shared" ca="1" si="141"/>
        <v>#N/A</v>
      </c>
      <c r="AD264" s="323" t="e">
        <f t="shared" ca="1" si="142"/>
        <v>#N/A</v>
      </c>
      <c r="AE264" s="324">
        <f t="shared" ca="1" si="121"/>
        <v>235.19938589403733</v>
      </c>
      <c r="AG264" s="306">
        <f t="shared" ca="1" si="143"/>
        <v>37.380435667544162</v>
      </c>
      <c r="AH264" s="304">
        <f t="shared" ca="1" si="144"/>
        <v>46.939787266654839</v>
      </c>
    </row>
    <row r="265" spans="1:34" x14ac:dyDescent="0.2">
      <c r="A265" s="347">
        <f t="shared" ca="1" si="122"/>
        <v>0.01</v>
      </c>
      <c r="B265" s="304">
        <f t="shared" ca="1" si="123"/>
        <v>2.6099999999999883</v>
      </c>
      <c r="D265" s="306">
        <f t="shared" ca="1" si="124"/>
        <v>10.484124382632089</v>
      </c>
      <c r="E265" s="307">
        <f t="shared" ca="1" si="125"/>
        <v>35.647621672538705</v>
      </c>
      <c r="F265" s="304">
        <f t="shared" ca="1" si="126"/>
        <v>37.15736528575394</v>
      </c>
      <c r="G265" s="306">
        <f t="shared" ca="1" si="127"/>
        <v>37.330328613525367</v>
      </c>
      <c r="H265" s="307">
        <f t="shared" ca="1" si="128"/>
        <v>161.76071558562322</v>
      </c>
      <c r="I265" s="304">
        <f t="shared" ca="1" si="129"/>
        <v>166.01229635532025</v>
      </c>
      <c r="J265" s="306">
        <f t="shared" ca="1" si="130"/>
        <v>50.892756167827855</v>
      </c>
      <c r="K265" s="307">
        <f t="shared" ca="1" si="131"/>
        <v>236.81521066880993</v>
      </c>
      <c r="L265" s="304">
        <f t="shared" ca="1" si="116"/>
        <v>242.22203994366575</v>
      </c>
      <c r="M265" s="306">
        <f t="shared" ca="1" si="132"/>
        <v>1.343992004305655</v>
      </c>
      <c r="N265" s="304">
        <f t="shared" ca="1" si="133"/>
        <v>77.005069546042392</v>
      </c>
      <c r="P265" s="310">
        <f t="shared" ca="1" si="134"/>
        <v>7</v>
      </c>
      <c r="Q265" s="304">
        <f t="shared" ca="1" si="135"/>
        <v>491.55319148936405</v>
      </c>
      <c r="R265" s="306">
        <f t="shared" ca="1" si="136"/>
        <v>0.24668764449953751</v>
      </c>
      <c r="S265" s="307">
        <f t="shared" ca="1" si="137"/>
        <v>8.2658329864190208</v>
      </c>
      <c r="T265" s="304">
        <f t="shared" ca="1" si="117"/>
        <v>81.087821596770596</v>
      </c>
      <c r="U265" s="311">
        <f t="shared" ca="1" si="118"/>
        <v>0</v>
      </c>
      <c r="V265" s="306">
        <f t="shared" ca="1" si="119"/>
        <v>1.1963296158462373</v>
      </c>
      <c r="W265" s="304">
        <f t="shared" ca="1" si="120"/>
        <v>106.4019488791201</v>
      </c>
      <c r="Y265" s="314" t="str">
        <f t="shared" ca="1" si="138"/>
        <v/>
      </c>
      <c r="Z265" s="315" t="str">
        <f t="shared" ca="1" si="139"/>
        <v/>
      </c>
      <c r="AA265" s="316" t="str">
        <f t="shared" ca="1" si="140"/>
        <v/>
      </c>
      <c r="AC265" s="310" t="e">
        <f t="shared" ca="1" si="141"/>
        <v>#N/A</v>
      </c>
      <c r="AD265" s="323" t="e">
        <f t="shared" ca="1" si="142"/>
        <v>#N/A</v>
      </c>
      <c r="AE265" s="324">
        <f t="shared" ca="1" si="121"/>
        <v>236.81521066880993</v>
      </c>
      <c r="AG265" s="306">
        <f t="shared" ca="1" si="143"/>
        <v>37.091903332279387</v>
      </c>
      <c r="AH265" s="304">
        <f t="shared" ca="1" si="144"/>
        <v>46.650961749937821</v>
      </c>
    </row>
    <row r="266" spans="1:34" x14ac:dyDescent="0.2">
      <c r="A266" s="347">
        <f t="shared" ca="1" si="122"/>
        <v>0.01</v>
      </c>
      <c r="B266" s="304">
        <f t="shared" ca="1" si="123"/>
        <v>2.6199999999999881</v>
      </c>
      <c r="D266" s="306">
        <f t="shared" ca="1" si="124"/>
        <v>10.425239121204573</v>
      </c>
      <c r="E266" s="307">
        <f t="shared" ca="1" si="125"/>
        <v>35.364907455443046</v>
      </c>
      <c r="F266" s="304">
        <f t="shared" ca="1" si="126"/>
        <v>36.869530646135779</v>
      </c>
      <c r="G266" s="306">
        <f t="shared" ca="1" si="127"/>
        <v>37.43458100473741</v>
      </c>
      <c r="H266" s="307">
        <f t="shared" ca="1" si="128"/>
        <v>162.11436466017764</v>
      </c>
      <c r="I266" s="304">
        <f t="shared" ca="1" si="129"/>
        <v>166.38033262430179</v>
      </c>
      <c r="J266" s="306">
        <f t="shared" ca="1" si="130"/>
        <v>51.266580715919169</v>
      </c>
      <c r="K266" s="307">
        <f t="shared" ca="1" si="131"/>
        <v>238.43458607003893</v>
      </c>
      <c r="L266" s="304">
        <f t="shared" ca="1" si="116"/>
        <v>243.88381277299374</v>
      </c>
      <c r="M266" s="306">
        <f t="shared" ca="1" si="132"/>
        <v>1.3438594210813484</v>
      </c>
      <c r="N266" s="304">
        <f t="shared" ca="1" si="133"/>
        <v>76.997473086855393</v>
      </c>
      <c r="P266" s="310">
        <f t="shared" ca="1" si="134"/>
        <v>7</v>
      </c>
      <c r="Q266" s="304">
        <f t="shared" ca="1" si="135"/>
        <v>489.51063829787478</v>
      </c>
      <c r="R266" s="306">
        <f t="shared" ca="1" si="136"/>
        <v>0.24566258221879672</v>
      </c>
      <c r="S266" s="307">
        <f t="shared" ca="1" si="137"/>
        <v>8.2633763605968333</v>
      </c>
      <c r="T266" s="304">
        <f t="shared" ca="1" si="117"/>
        <v>81.063722097454942</v>
      </c>
      <c r="U266" s="311">
        <f t="shared" ca="1" si="118"/>
        <v>0</v>
      </c>
      <c r="V266" s="306">
        <f t="shared" ca="1" si="119"/>
        <v>1.1961358735090279</v>
      </c>
      <c r="W266" s="304">
        <f t="shared" ca="1" si="120"/>
        <v>106.85693341106679</v>
      </c>
      <c r="Y266" s="314" t="str">
        <f t="shared" ca="1" si="138"/>
        <v/>
      </c>
      <c r="Z266" s="315" t="str">
        <f t="shared" ca="1" si="139"/>
        <v/>
      </c>
      <c r="AA266" s="316" t="str">
        <f t="shared" ca="1" si="140"/>
        <v/>
      </c>
      <c r="AC266" s="310" t="e">
        <f t="shared" ca="1" si="141"/>
        <v>#N/A</v>
      </c>
      <c r="AD266" s="323" t="e">
        <f t="shared" ca="1" si="142"/>
        <v>#N/A</v>
      </c>
      <c r="AE266" s="324">
        <f t="shared" ca="1" si="121"/>
        <v>238.43458607003893</v>
      </c>
      <c r="AG266" s="306">
        <f t="shared" ca="1" si="143"/>
        <v>36.803480663889708</v>
      </c>
      <c r="AH266" s="304">
        <f t="shared" ca="1" si="144"/>
        <v>46.362246217608337</v>
      </c>
    </row>
    <row r="267" spans="1:34" x14ac:dyDescent="0.2">
      <c r="A267" s="347">
        <f t="shared" ca="1" si="122"/>
        <v>0.01</v>
      </c>
      <c r="B267" s="304">
        <f t="shared" ca="1" si="123"/>
        <v>2.6299999999999879</v>
      </c>
      <c r="D267" s="306">
        <f t="shared" ca="1" si="124"/>
        <v>10.366294810290597</v>
      </c>
      <c r="E267" s="307">
        <f t="shared" ca="1" si="125"/>
        <v>35.082322872204294</v>
      </c>
      <c r="F267" s="304">
        <f t="shared" ca="1" si="126"/>
        <v>36.581818519634126</v>
      </c>
      <c r="G267" s="306">
        <f t="shared" ca="1" si="127"/>
        <v>37.538243952840318</v>
      </c>
      <c r="H267" s="307">
        <f t="shared" ca="1" si="128"/>
        <v>162.46518788889969</v>
      </c>
      <c r="I267" s="304">
        <f t="shared" ca="1" si="129"/>
        <v>166.74548580048105</v>
      </c>
      <c r="J267" s="306">
        <f t="shared" ca="1" si="130"/>
        <v>51.641444840707059</v>
      </c>
      <c r="K267" s="307">
        <f t="shared" ca="1" si="131"/>
        <v>240.05748383278433</v>
      </c>
      <c r="L267" s="304">
        <f t="shared" ca="1" si="116"/>
        <v>245.54925039462714</v>
      </c>
      <c r="M267" s="306">
        <f t="shared" ca="1" si="132"/>
        <v>1.3437270521960374</v>
      </c>
      <c r="N267" s="304">
        <f t="shared" ca="1" si="133"/>
        <v>76.989888908388224</v>
      </c>
      <c r="P267" s="310">
        <f t="shared" ca="1" si="134"/>
        <v>7</v>
      </c>
      <c r="Q267" s="304">
        <f t="shared" ca="1" si="135"/>
        <v>487.46808510638544</v>
      </c>
      <c r="R267" s="306">
        <f t="shared" ca="1" si="136"/>
        <v>0.24463751993805591</v>
      </c>
      <c r="S267" s="307">
        <f t="shared" ca="1" si="137"/>
        <v>8.2609299853974534</v>
      </c>
      <c r="T267" s="304">
        <f t="shared" ca="1" si="117"/>
        <v>81.039723156749019</v>
      </c>
      <c r="U267" s="311">
        <f t="shared" ca="1" si="118"/>
        <v>0</v>
      </c>
      <c r="V267" s="306">
        <f t="shared" ca="1" si="119"/>
        <v>1.1959417408591793</v>
      </c>
      <c r="W267" s="304">
        <f t="shared" ca="1" si="120"/>
        <v>107.30906462339581</v>
      </c>
      <c r="Y267" s="314" t="str">
        <f t="shared" ca="1" si="138"/>
        <v/>
      </c>
      <c r="Z267" s="315" t="str">
        <f t="shared" ca="1" si="139"/>
        <v/>
      </c>
      <c r="AA267" s="316" t="str">
        <f t="shared" ca="1" si="140"/>
        <v/>
      </c>
      <c r="AC267" s="310" t="e">
        <f t="shared" ca="1" si="141"/>
        <v>#N/A</v>
      </c>
      <c r="AD267" s="323" t="e">
        <f t="shared" ca="1" si="142"/>
        <v>#N/A</v>
      </c>
      <c r="AE267" s="324">
        <f t="shared" ca="1" si="121"/>
        <v>240.05748383278433</v>
      </c>
      <c r="AG267" s="306">
        <f t="shared" ca="1" si="143"/>
        <v>36.515171536194217</v>
      </c>
      <c r="AH267" s="304">
        <f t="shared" ca="1" si="144"/>
        <v>46.073644537371848</v>
      </c>
    </row>
    <row r="268" spans="1:34" x14ac:dyDescent="0.2">
      <c r="A268" s="347">
        <f t="shared" ca="1" si="122"/>
        <v>0.01</v>
      </c>
      <c r="B268" s="304">
        <f t="shared" ca="1" si="123"/>
        <v>2.6399999999999877</v>
      </c>
      <c r="D268" s="306">
        <f t="shared" ca="1" si="124"/>
        <v>10.307292684840288</v>
      </c>
      <c r="E268" s="307">
        <f t="shared" ca="1" si="125"/>
        <v>34.799871595811624</v>
      </c>
      <c r="F268" s="304">
        <f t="shared" ca="1" si="126"/>
        <v>36.294232952026121</v>
      </c>
      <c r="G268" s="306">
        <f t="shared" ca="1" si="127"/>
        <v>37.641316879688723</v>
      </c>
      <c r="H268" s="307">
        <f t="shared" ca="1" si="128"/>
        <v>162.8131866048578</v>
      </c>
      <c r="I268" s="304">
        <f t="shared" ca="1" si="129"/>
        <v>167.10775705773023</v>
      </c>
      <c r="J268" s="306">
        <f t="shared" ca="1" si="130"/>
        <v>52.017342644869707</v>
      </c>
      <c r="K268" s="307">
        <f t="shared" ca="1" si="131"/>
        <v>241.68387570525312</v>
      </c>
      <c r="L268" s="304">
        <f t="shared" ca="1" si="116"/>
        <v>247.21832398053752</v>
      </c>
      <c r="M268" s="306">
        <f t="shared" ca="1" si="132"/>
        <v>1.343594894558801</v>
      </c>
      <c r="N268" s="304">
        <f t="shared" ca="1" si="133"/>
        <v>76.982316833544147</v>
      </c>
      <c r="P268" s="310">
        <f t="shared" ca="1" si="134"/>
        <v>7</v>
      </c>
      <c r="Q268" s="304">
        <f t="shared" ca="1" si="135"/>
        <v>485.42553191489611</v>
      </c>
      <c r="R268" s="306">
        <f t="shared" ca="1" si="136"/>
        <v>0.24361245765731507</v>
      </c>
      <c r="S268" s="307">
        <f t="shared" ca="1" si="137"/>
        <v>8.2584938608208809</v>
      </c>
      <c r="T268" s="304">
        <f t="shared" ca="1" si="117"/>
        <v>81.015824774652842</v>
      </c>
      <c r="U268" s="311">
        <f t="shared" ca="1" si="118"/>
        <v>0</v>
      </c>
      <c r="V268" s="306">
        <f t="shared" ca="1" si="119"/>
        <v>1.1957472214706129</v>
      </c>
      <c r="W268" s="304">
        <f t="shared" ca="1" si="120"/>
        <v>107.75832081552237</v>
      </c>
      <c r="Y268" s="314" t="str">
        <f t="shared" ca="1" si="138"/>
        <v/>
      </c>
      <c r="Z268" s="315" t="str">
        <f t="shared" ca="1" si="139"/>
        <v/>
      </c>
      <c r="AA268" s="316" t="str">
        <f t="shared" ca="1" si="140"/>
        <v/>
      </c>
      <c r="AC268" s="310" t="e">
        <f t="shared" ca="1" si="141"/>
        <v>#N/A</v>
      </c>
      <c r="AD268" s="323" t="e">
        <f t="shared" ca="1" si="142"/>
        <v>#N/A</v>
      </c>
      <c r="AE268" s="324">
        <f t="shared" ca="1" si="121"/>
        <v>241.68387570525312</v>
      </c>
      <c r="AG268" s="306">
        <f t="shared" ca="1" si="143"/>
        <v>36.226979792712044</v>
      </c>
      <c r="AH268" s="304">
        <f t="shared" ca="1" si="144"/>
        <v>45.785160546685461</v>
      </c>
    </row>
    <row r="269" spans="1:34" x14ac:dyDescent="0.2">
      <c r="A269" s="347">
        <f t="shared" ca="1" si="122"/>
        <v>0.01</v>
      </c>
      <c r="B269" s="304">
        <f t="shared" ca="1" si="123"/>
        <v>2.6499999999999875</v>
      </c>
      <c r="D269" s="306">
        <f t="shared" ca="1" si="124"/>
        <v>10.248233969901159</v>
      </c>
      <c r="E269" s="307">
        <f t="shared" ca="1" si="125"/>
        <v>34.51755727024284</v>
      </c>
      <c r="F269" s="304">
        <f t="shared" ca="1" si="126"/>
        <v>36.006777964798935</v>
      </c>
      <c r="G269" s="306">
        <f t="shared" ca="1" si="127"/>
        <v>37.743799219387732</v>
      </c>
      <c r="H269" s="307">
        <f t="shared" ca="1" si="128"/>
        <v>163.15836217756024</v>
      </c>
      <c r="I269" s="304">
        <f t="shared" ca="1" si="129"/>
        <v>167.4671476080529</v>
      </c>
      <c r="J269" s="306">
        <f t="shared" ca="1" si="130"/>
        <v>52.394268225365089</v>
      </c>
      <c r="K269" s="307">
        <f t="shared" ca="1" si="131"/>
        <v>243.3137334491652</v>
      </c>
      <c r="L269" s="304">
        <f t="shared" ca="1" si="116"/>
        <v>248.89100471459975</v>
      </c>
      <c r="M269" s="306">
        <f t="shared" ca="1" si="132"/>
        <v>1.343462945108864</v>
      </c>
      <c r="N269" s="304">
        <f t="shared" ca="1" si="133"/>
        <v>76.974756686953697</v>
      </c>
      <c r="P269" s="310">
        <f t="shared" ca="1" si="134"/>
        <v>7</v>
      </c>
      <c r="Q269" s="304">
        <f t="shared" ca="1" si="135"/>
        <v>483.38297872340678</v>
      </c>
      <c r="R269" s="306">
        <f t="shared" ca="1" si="136"/>
        <v>0.24258739537657426</v>
      </c>
      <c r="S269" s="307">
        <f t="shared" ca="1" si="137"/>
        <v>8.2560679868671158</v>
      </c>
      <c r="T269" s="304">
        <f t="shared" ca="1" si="117"/>
        <v>80.992026951166409</v>
      </c>
      <c r="U269" s="311">
        <f t="shared" ca="1" si="118"/>
        <v>0</v>
      </c>
      <c r="V269" s="306">
        <f t="shared" ca="1" si="119"/>
        <v>1.1955523189138024</v>
      </c>
      <c r="W269" s="304">
        <f t="shared" ca="1" si="120"/>
        <v>108.20468056694102</v>
      </c>
      <c r="Y269" s="314" t="str">
        <f t="shared" ca="1" si="138"/>
        <v/>
      </c>
      <c r="Z269" s="315" t="str">
        <f t="shared" ca="1" si="139"/>
        <v/>
      </c>
      <c r="AA269" s="316" t="str">
        <f t="shared" ca="1" si="140"/>
        <v/>
      </c>
      <c r="AC269" s="310" t="e">
        <f t="shared" ca="1" si="141"/>
        <v>#N/A</v>
      </c>
      <c r="AD269" s="323" t="e">
        <f t="shared" ca="1" si="142"/>
        <v>#N/A</v>
      </c>
      <c r="AE269" s="324">
        <f t="shared" ca="1" si="121"/>
        <v>243.3137334491652</v>
      </c>
      <c r="AG269" s="306">
        <f t="shared" ca="1" si="143"/>
        <v>35.938909246609015</v>
      </c>
      <c r="AH269" s="304">
        <f t="shared" ca="1" si="144"/>
        <v>45.49679805270361</v>
      </c>
    </row>
    <row r="270" spans="1:34" x14ac:dyDescent="0.2">
      <c r="A270" s="347">
        <f t="shared" ca="1" si="122"/>
        <v>0.01</v>
      </c>
      <c r="B270" s="304">
        <f t="shared" ca="1" si="123"/>
        <v>2.6599999999999873</v>
      </c>
      <c r="D270" s="306">
        <f t="shared" ca="1" si="124"/>
        <v>10.189119880650493</v>
      </c>
      <c r="E270" s="307">
        <f t="shared" ca="1" si="125"/>
        <v>34.235383510407523</v>
      </c>
      <c r="F270" s="304">
        <f t="shared" ca="1" si="126"/>
        <v>35.719457555329008</v>
      </c>
      <c r="G270" s="306">
        <f t="shared" ca="1" si="127"/>
        <v>37.845690418194238</v>
      </c>
      <c r="H270" s="307">
        <f t="shared" ca="1" si="128"/>
        <v>163.5007160126643</v>
      </c>
      <c r="I270" s="304">
        <f t="shared" ca="1" si="129"/>
        <v>167.82365870127995</v>
      </c>
      <c r="J270" s="306">
        <f t="shared" ca="1" si="130"/>
        <v>52.772215673552999</v>
      </c>
      <c r="K270" s="307">
        <f t="shared" ca="1" si="131"/>
        <v>244.94702884011633</v>
      </c>
      <c r="L270" s="304">
        <f t="shared" ca="1" si="116"/>
        <v>250.56726379297191</v>
      </c>
      <c r="M270" s="306">
        <f t="shared" ca="1" si="132"/>
        <v>1.3433312008150637</v>
      </c>
      <c r="N270" s="304">
        <f t="shared" ca="1" si="133"/>
        <v>76.967208294944001</v>
      </c>
      <c r="P270" s="310">
        <f t="shared" ca="1" si="134"/>
        <v>7</v>
      </c>
      <c r="Q270" s="304">
        <f t="shared" ca="1" si="135"/>
        <v>481.3404255319175</v>
      </c>
      <c r="R270" s="306">
        <f t="shared" ca="1" si="136"/>
        <v>0.24156233309583347</v>
      </c>
      <c r="S270" s="307">
        <f t="shared" ca="1" si="137"/>
        <v>8.2536523635361583</v>
      </c>
      <c r="T270" s="304">
        <f t="shared" ca="1" si="117"/>
        <v>80.968329686289721</v>
      </c>
      <c r="U270" s="311">
        <f t="shared" ca="1" si="118"/>
        <v>0</v>
      </c>
      <c r="V270" s="306">
        <f t="shared" ca="1" si="119"/>
        <v>1.1953570367557209</v>
      </c>
      <c r="W270" s="304">
        <f t="shared" ca="1" si="120"/>
        <v>108.64812273686887</v>
      </c>
      <c r="Y270" s="314" t="str">
        <f t="shared" ca="1" si="138"/>
        <v/>
      </c>
      <c r="Z270" s="315" t="str">
        <f t="shared" ca="1" si="139"/>
        <v/>
      </c>
      <c r="AA270" s="316" t="str">
        <f t="shared" ca="1" si="140"/>
        <v/>
      </c>
      <c r="AC270" s="310" t="e">
        <f t="shared" ca="1" si="141"/>
        <v>#N/A</v>
      </c>
      <c r="AD270" s="323" t="e">
        <f t="shared" ca="1" si="142"/>
        <v>#N/A</v>
      </c>
      <c r="AE270" s="324">
        <f t="shared" ca="1" si="121"/>
        <v>244.94702884011633</v>
      </c>
      <c r="AG270" s="306">
        <f t="shared" ca="1" si="143"/>
        <v>35.650963680647266</v>
      </c>
      <c r="AH270" s="304">
        <f t="shared" ca="1" si="144"/>
        <v>45.208560832226745</v>
      </c>
    </row>
    <row r="271" spans="1:34" x14ac:dyDescent="0.2">
      <c r="A271" s="347">
        <f t="shared" ca="1" si="122"/>
        <v>0.01</v>
      </c>
      <c r="B271" s="304">
        <f t="shared" ca="1" si="123"/>
        <v>2.6699999999999871</v>
      </c>
      <c r="D271" s="306">
        <f t="shared" ca="1" si="124"/>
        <v>10.129951622427207</v>
      </c>
      <c r="E271" s="307">
        <f t="shared" ca="1" si="125"/>
        <v>33.953353902093355</v>
      </c>
      <c r="F271" s="304">
        <f t="shared" ca="1" si="126"/>
        <v>35.432275697074743</v>
      </c>
      <c r="G271" s="306">
        <f t="shared" ca="1" si="127"/>
        <v>37.946989934418511</v>
      </c>
      <c r="H271" s="307">
        <f t="shared" ca="1" si="128"/>
        <v>163.84024955168522</v>
      </c>
      <c r="I271" s="304">
        <f t="shared" ca="1" si="129"/>
        <v>168.1772916247653</v>
      </c>
      <c r="J271" s="306">
        <f t="shared" ca="1" si="130"/>
        <v>53.151179075316065</v>
      </c>
      <c r="K271" s="307">
        <f t="shared" ca="1" si="131"/>
        <v>246.58373366793808</v>
      </c>
      <c r="L271" s="304">
        <f t="shared" ca="1" si="116"/>
        <v>252.24707242447224</v>
      </c>
      <c r="M271" s="306">
        <f t="shared" ca="1" si="132"/>
        <v>1.3431996586753276</v>
      </c>
      <c r="N271" s="304">
        <f t="shared" ca="1" si="133"/>
        <v>76.959671485509006</v>
      </c>
      <c r="P271" s="310">
        <f t="shared" ca="1" si="134"/>
        <v>7</v>
      </c>
      <c r="Q271" s="304">
        <f t="shared" ca="1" si="135"/>
        <v>479.29787234042817</v>
      </c>
      <c r="R271" s="306">
        <f t="shared" ca="1" si="136"/>
        <v>0.24053727081509266</v>
      </c>
      <c r="S271" s="307">
        <f t="shared" ca="1" si="137"/>
        <v>8.2512469908280082</v>
      </c>
      <c r="T271" s="304">
        <f t="shared" ca="1" si="117"/>
        <v>80.944732980022764</v>
      </c>
      <c r="U271" s="311">
        <f t="shared" ca="1" si="118"/>
        <v>0</v>
      </c>
      <c r="V271" s="306">
        <f t="shared" ca="1" si="119"/>
        <v>1.195161378559789</v>
      </c>
      <c r="W271" s="304">
        <f t="shared" ca="1" si="120"/>
        <v>109.08862646386855</v>
      </c>
      <c r="Y271" s="314" t="str">
        <f t="shared" ca="1" si="138"/>
        <v/>
      </c>
      <c r="Z271" s="315" t="str">
        <f t="shared" ca="1" si="139"/>
        <v/>
      </c>
      <c r="AA271" s="316" t="str">
        <f t="shared" ca="1" si="140"/>
        <v/>
      </c>
      <c r="AC271" s="310" t="e">
        <f t="shared" ca="1" si="141"/>
        <v>#N/A</v>
      </c>
      <c r="AD271" s="323" t="e">
        <f t="shared" ca="1" si="142"/>
        <v>#N/A</v>
      </c>
      <c r="AE271" s="324">
        <f t="shared" ca="1" si="121"/>
        <v>246.58373366793808</v>
      </c>
      <c r="AG271" s="306">
        <f t="shared" ca="1" si="143"/>
        <v>35.363146847137912</v>
      </c>
      <c r="AH271" s="304">
        <f t="shared" ca="1" si="144"/>
        <v>44.920452631653049</v>
      </c>
    </row>
    <row r="272" spans="1:34" x14ac:dyDescent="0.2">
      <c r="A272" s="347">
        <f t="shared" ca="1" si="122"/>
        <v>0.01</v>
      </c>
      <c r="B272" s="304">
        <f t="shared" ca="1" si="123"/>
        <v>2.6799999999999868</v>
      </c>
      <c r="D272" s="306">
        <f t="shared" ca="1" si="124"/>
        <v>10.070730390763227</v>
      </c>
      <c r="E272" s="307">
        <f t="shared" ca="1" si="125"/>
        <v>33.671472001915483</v>
      </c>
      <c r="F272" s="304">
        <f t="shared" ca="1" si="126"/>
        <v>35.145236339783239</v>
      </c>
      <c r="G272" s="306">
        <f t="shared" ca="1" si="127"/>
        <v>38.047697238326144</v>
      </c>
      <c r="H272" s="307">
        <f t="shared" ca="1" si="128"/>
        <v>164.17696427170438</v>
      </c>
      <c r="I272" s="304">
        <f t="shared" ca="1" si="129"/>
        <v>168.52804770308066</v>
      </c>
      <c r="J272" s="306">
        <f t="shared" ca="1" si="130"/>
        <v>53.531152511179791</v>
      </c>
      <c r="K272" s="307">
        <f t="shared" ca="1" si="131"/>
        <v>248.22381973705504</v>
      </c>
      <c r="L272" s="304">
        <f t="shared" ca="1" si="116"/>
        <v>253.93040183095283</v>
      </c>
      <c r="M272" s="306">
        <f t="shared" ca="1" si="132"/>
        <v>1.3430683157161587</v>
      </c>
      <c r="N272" s="304">
        <f t="shared" ca="1" si="133"/>
        <v>76.952146088279861</v>
      </c>
      <c r="P272" s="310">
        <f t="shared" ca="1" si="134"/>
        <v>7</v>
      </c>
      <c r="Q272" s="304">
        <f t="shared" ca="1" si="135"/>
        <v>477.25531914893884</v>
      </c>
      <c r="R272" s="306">
        <f t="shared" ca="1" si="136"/>
        <v>0.23951220853435182</v>
      </c>
      <c r="S272" s="307">
        <f t="shared" ca="1" si="137"/>
        <v>8.2488518687426655</v>
      </c>
      <c r="T272" s="304">
        <f t="shared" ca="1" si="117"/>
        <v>80.921236832365551</v>
      </c>
      <c r="U272" s="311">
        <f t="shared" ca="1" si="118"/>
        <v>0</v>
      </c>
      <c r="V272" s="306">
        <f t="shared" ca="1" si="119"/>
        <v>1.1949653478858238</v>
      </c>
      <c r="W272" s="304">
        <f t="shared" ca="1" si="120"/>
        <v>109.52617116545034</v>
      </c>
      <c r="Y272" s="314" t="str">
        <f t="shared" ca="1" si="138"/>
        <v/>
      </c>
      <c r="Z272" s="315" t="str">
        <f t="shared" ca="1" si="139"/>
        <v/>
      </c>
      <c r="AA272" s="316" t="str">
        <f t="shared" ca="1" si="140"/>
        <v/>
      </c>
      <c r="AC272" s="310" t="e">
        <f t="shared" ca="1" si="141"/>
        <v>#N/A</v>
      </c>
      <c r="AD272" s="323" t="e">
        <f t="shared" ca="1" si="142"/>
        <v>#N/A</v>
      </c>
      <c r="AE272" s="324">
        <f t="shared" ca="1" si="121"/>
        <v>248.22381973705504</v>
      </c>
      <c r="AG272" s="306">
        <f t="shared" ca="1" si="143"/>
        <v>35.075462467896564</v>
      </c>
      <c r="AH272" s="304">
        <f t="shared" ca="1" si="144"/>
        <v>44.632477166933079</v>
      </c>
    </row>
    <row r="273" spans="1:34" x14ac:dyDescent="0.2">
      <c r="A273" s="347">
        <f t="shared" ca="1" si="122"/>
        <v>0.01</v>
      </c>
      <c r="B273" s="304">
        <f t="shared" ca="1" si="123"/>
        <v>2.6899999999999866</v>
      </c>
      <c r="D273" s="306">
        <f t="shared" ca="1" si="124"/>
        <v>10.011457371414533</v>
      </c>
      <c r="E273" s="307">
        <f t="shared" ca="1" si="125"/>
        <v>33.389741337269037</v>
      </c>
      <c r="F273" s="304">
        <f t="shared" ca="1" si="126"/>
        <v>34.858343409711587</v>
      </c>
      <c r="G273" s="306">
        <f t="shared" ca="1" si="127"/>
        <v>38.147811812040288</v>
      </c>
      <c r="H273" s="307">
        <f t="shared" ca="1" si="128"/>
        <v>164.51086168507706</v>
      </c>
      <c r="I273" s="304">
        <f t="shared" ca="1" si="129"/>
        <v>168.87592829771032</v>
      </c>
      <c r="J273" s="306">
        <f t="shared" ca="1" si="130"/>
        <v>53.912130056431621</v>
      </c>
      <c r="K273" s="307">
        <f t="shared" ca="1" si="131"/>
        <v>249.86725886683894</v>
      </c>
      <c r="L273" s="304">
        <f t="shared" ca="1" si="116"/>
        <v>255.61722324767067</v>
      </c>
      <c r="M273" s="306">
        <f t="shared" ca="1" si="132"/>
        <v>1.3429371689921328</v>
      </c>
      <c r="N273" s="304">
        <f t="shared" ca="1" si="133"/>
        <v>76.944631934496215</v>
      </c>
      <c r="P273" s="310">
        <f t="shared" ca="1" si="134"/>
        <v>7</v>
      </c>
      <c r="Q273" s="304">
        <f t="shared" ca="1" si="135"/>
        <v>475.21276595744951</v>
      </c>
      <c r="R273" s="306">
        <f t="shared" ca="1" si="136"/>
        <v>0.238487146253611</v>
      </c>
      <c r="S273" s="307">
        <f t="shared" ca="1" si="137"/>
        <v>8.2464669972801286</v>
      </c>
      <c r="T273" s="304">
        <f t="shared" ca="1" si="117"/>
        <v>80.897841243318069</v>
      </c>
      <c r="U273" s="311">
        <f t="shared" ca="1" si="118"/>
        <v>0</v>
      </c>
      <c r="V273" s="306">
        <f t="shared" ca="1" si="119"/>
        <v>1.1947689482899848</v>
      </c>
      <c r="W273" s="304">
        <f t="shared" ca="1" si="120"/>
        <v>109.96073653765414</v>
      </c>
      <c r="Y273" s="314" t="str">
        <f t="shared" ca="1" si="138"/>
        <v/>
      </c>
      <c r="Z273" s="315" t="str">
        <f t="shared" ca="1" si="139"/>
        <v/>
      </c>
      <c r="AA273" s="316" t="str">
        <f t="shared" ca="1" si="140"/>
        <v/>
      </c>
      <c r="AC273" s="310" t="e">
        <f t="shared" ca="1" si="141"/>
        <v>#N/A</v>
      </c>
      <c r="AD273" s="323" t="e">
        <f t="shared" ca="1" si="142"/>
        <v>#N/A</v>
      </c>
      <c r="AE273" s="324">
        <f t="shared" ca="1" si="121"/>
        <v>249.86725886683894</v>
      </c>
      <c r="AG273" s="306">
        <f t="shared" ca="1" si="143"/>
        <v>34.787914234201914</v>
      </c>
      <c r="AH273" s="304">
        <f t="shared" ca="1" si="144"/>
        <v>44.344638123527425</v>
      </c>
    </row>
    <row r="274" spans="1:34" x14ac:dyDescent="0.2">
      <c r="A274" s="347">
        <f t="shared" ca="1" si="122"/>
        <v>0.01</v>
      </c>
      <c r="B274" s="304">
        <f t="shared" ca="1" si="123"/>
        <v>2.6999999999999864</v>
      </c>
      <c r="D274" s="306">
        <f t="shared" ca="1" si="124"/>
        <v>9.952133740391675</v>
      </c>
      <c r="E274" s="307">
        <f t="shared" ca="1" si="125"/>
        <v>33.108165406284634</v>
      </c>
      <c r="F274" s="304">
        <f t="shared" ca="1" si="126"/>
        <v>34.571600809863362</v>
      </c>
      <c r="G274" s="306">
        <f t="shared" ca="1" si="127"/>
        <v>38.247333149444202</v>
      </c>
      <c r="H274" s="307">
        <f t="shared" ca="1" si="128"/>
        <v>164.8419433391399</v>
      </c>
      <c r="I274" s="304">
        <f t="shared" ca="1" si="129"/>
        <v>169.22093480674542</v>
      </c>
      <c r="J274" s="306">
        <f t="shared" ca="1" si="130"/>
        <v>54.294105781239047</v>
      </c>
      <c r="K274" s="307">
        <f t="shared" ca="1" si="131"/>
        <v>251.51402289196002</v>
      </c>
      <c r="L274" s="304">
        <f t="shared" ca="1" si="116"/>
        <v>257.30750792365495</v>
      </c>
      <c r="M274" s="306">
        <f t="shared" ca="1" si="132"/>
        <v>1.3428062155854041</v>
      </c>
      <c r="N274" s="304">
        <f t="shared" ca="1" si="133"/>
        <v>76.937128856977807</v>
      </c>
      <c r="P274" s="310">
        <f t="shared" ca="1" si="134"/>
        <v>7</v>
      </c>
      <c r="Q274" s="304">
        <f t="shared" ca="1" si="135"/>
        <v>473.17021276596023</v>
      </c>
      <c r="R274" s="306">
        <f t="shared" ca="1" si="136"/>
        <v>0.23746208397287022</v>
      </c>
      <c r="S274" s="307">
        <f t="shared" ca="1" si="137"/>
        <v>8.2440923764403991</v>
      </c>
      <c r="T274" s="304">
        <f t="shared" ca="1" si="117"/>
        <v>80.874546212880318</v>
      </c>
      <c r="U274" s="311">
        <f t="shared" ca="1" si="118"/>
        <v>0</v>
      </c>
      <c r="V274" s="306">
        <f t="shared" ca="1" si="119"/>
        <v>1.194572183324726</v>
      </c>
      <c r="W274" s="304">
        <f t="shared" ca="1" si="120"/>
        <v>110.39230255461236</v>
      </c>
      <c r="Y274" s="314" t="str">
        <f t="shared" ca="1" si="138"/>
        <v/>
      </c>
      <c r="Z274" s="315" t="str">
        <f t="shared" ca="1" si="139"/>
        <v/>
      </c>
      <c r="AA274" s="316" t="str">
        <f t="shared" ca="1" si="140"/>
        <v/>
      </c>
      <c r="AC274" s="310" t="e">
        <f t="shared" ca="1" si="141"/>
        <v>#N/A</v>
      </c>
      <c r="AD274" s="323" t="e">
        <f t="shared" ca="1" si="142"/>
        <v>#N/A</v>
      </c>
      <c r="AE274" s="324">
        <f t="shared" ca="1" si="121"/>
        <v>251.51402289196002</v>
      </c>
      <c r="AG274" s="306">
        <f t="shared" ca="1" si="143"/>
        <v>34.500505806757175</v>
      </c>
      <c r="AH274" s="304">
        <f t="shared" ca="1" si="144"/>
        <v>44.056939156367292</v>
      </c>
    </row>
    <row r="275" spans="1:34" x14ac:dyDescent="0.2">
      <c r="A275" s="347">
        <f t="shared" ca="1" si="122"/>
        <v>0.01</v>
      </c>
      <c r="B275" s="304">
        <f t="shared" ca="1" si="123"/>
        <v>2.7099999999999862</v>
      </c>
      <c r="D275" s="306">
        <f t="shared" ca="1" si="124"/>
        <v>9.8927606639899555</v>
      </c>
      <c r="E275" s="307">
        <f t="shared" ca="1" si="125"/>
        <v>32.826747677786827</v>
      </c>
      <c r="F275" s="304">
        <f t="shared" ca="1" si="126"/>
        <v>34.285012420240854</v>
      </c>
      <c r="G275" s="306">
        <f t="shared" ca="1" si="127"/>
        <v>38.346260756084099</v>
      </c>
      <c r="H275" s="307">
        <f t="shared" ca="1" si="128"/>
        <v>165.17021081591778</v>
      </c>
      <c r="I275" s="304">
        <f t="shared" ca="1" si="129"/>
        <v>169.56306866457777</v>
      </c>
      <c r="J275" s="306">
        <f t="shared" ca="1" si="130"/>
        <v>54.677073750766688</v>
      </c>
      <c r="K275" s="307">
        <f t="shared" ca="1" si="131"/>
        <v>253.16408366273532</v>
      </c>
      <c r="L275" s="304">
        <f t="shared" ca="1" si="116"/>
        <v>259.00122712207224</v>
      </c>
      <c r="M275" s="306">
        <f t="shared" ca="1" si="132"/>
        <v>1.3426754526052209</v>
      </c>
      <c r="N275" s="304">
        <f t="shared" ca="1" si="133"/>
        <v>76.929636690096757</v>
      </c>
      <c r="P275" s="310">
        <f t="shared" ca="1" si="134"/>
        <v>7</v>
      </c>
      <c r="Q275" s="304">
        <f t="shared" ca="1" si="135"/>
        <v>471.1276595744709</v>
      </c>
      <c r="R275" s="306">
        <f t="shared" ca="1" si="136"/>
        <v>0.23643702169212941</v>
      </c>
      <c r="S275" s="307">
        <f t="shared" ca="1" si="137"/>
        <v>8.241728006223477</v>
      </c>
      <c r="T275" s="304">
        <f t="shared" ca="1" si="117"/>
        <v>80.851351741052312</v>
      </c>
      <c r="U275" s="311">
        <f t="shared" ca="1" si="118"/>
        <v>0</v>
      </c>
      <c r="V275" s="306">
        <f t="shared" ca="1" si="119"/>
        <v>1.1943750565387448</v>
      </c>
      <c r="W275" s="304">
        <f t="shared" ca="1" si="120"/>
        <v>110.82084946809216</v>
      </c>
      <c r="Y275" s="314" t="str">
        <f t="shared" ca="1" si="138"/>
        <v/>
      </c>
      <c r="Z275" s="315" t="str">
        <f t="shared" ca="1" si="139"/>
        <v/>
      </c>
      <c r="AA275" s="316" t="str">
        <f t="shared" ca="1" si="140"/>
        <v/>
      </c>
      <c r="AC275" s="310" t="e">
        <f t="shared" ca="1" si="141"/>
        <v>#N/A</v>
      </c>
      <c r="AD275" s="323" t="e">
        <f t="shared" ca="1" si="142"/>
        <v>#N/A</v>
      </c>
      <c r="AE275" s="324">
        <f t="shared" ca="1" si="121"/>
        <v>253.16408366273532</v>
      </c>
      <c r="AG275" s="306">
        <f t="shared" ca="1" si="143"/>
        <v>34.213240815654316</v>
      </c>
      <c r="AH275" s="304">
        <f t="shared" ca="1" si="144"/>
        <v>43.769383889817867</v>
      </c>
    </row>
    <row r="276" spans="1:34" x14ac:dyDescent="0.2">
      <c r="A276" s="347">
        <f t="shared" ca="1" si="122"/>
        <v>0.01</v>
      </c>
      <c r="B276" s="304">
        <f t="shared" ca="1" si="123"/>
        <v>2.719999999999986</v>
      </c>
      <c r="D276" s="306">
        <f t="shared" ca="1" si="124"/>
        <v>9.8333392988192347</v>
      </c>
      <c r="E276" s="307">
        <f t="shared" ca="1" si="125"/>
        <v>32.545491591255782</v>
      </c>
      <c r="F276" s="304">
        <f t="shared" ca="1" si="126"/>
        <v>33.998582098114085</v>
      </c>
      <c r="G276" s="306">
        <f t="shared" ca="1" si="127"/>
        <v>38.444594149072294</v>
      </c>
      <c r="H276" s="307">
        <f t="shared" ca="1" si="128"/>
        <v>165.49566573183034</v>
      </c>
      <c r="I276" s="304">
        <f t="shared" ca="1" si="129"/>
        <v>169.90233134159345</v>
      </c>
      <c r="J276" s="306">
        <f t="shared" ca="1" si="130"/>
        <v>55.061028025292472</v>
      </c>
      <c r="K276" s="307">
        <f t="shared" ca="1" si="131"/>
        <v>254.81741304547407</v>
      </c>
      <c r="L276" s="304">
        <f t="shared" ca="1" si="116"/>
        <v>260.6983521205874</v>
      </c>
      <c r="M276" s="306">
        <f t="shared" ca="1" si="132"/>
        <v>1.3425448771874493</v>
      </c>
      <c r="N276" s="304">
        <f t="shared" ca="1" si="133"/>
        <v>76.922155269750277</v>
      </c>
      <c r="P276" s="310">
        <f t="shared" ca="1" si="134"/>
        <v>7</v>
      </c>
      <c r="Q276" s="304">
        <f t="shared" ca="1" si="135"/>
        <v>469.08510638298156</v>
      </c>
      <c r="R276" s="306">
        <f t="shared" ca="1" si="136"/>
        <v>0.23541195941138857</v>
      </c>
      <c r="S276" s="307">
        <f t="shared" ca="1" si="137"/>
        <v>8.2393738866293624</v>
      </c>
      <c r="T276" s="304">
        <f t="shared" ca="1" si="117"/>
        <v>80.828257827834051</v>
      </c>
      <c r="U276" s="311">
        <f t="shared" ca="1" si="118"/>
        <v>0</v>
      </c>
      <c r="V276" s="306">
        <f t="shared" ca="1" si="119"/>
        <v>1.1941775714769307</v>
      </c>
      <c r="W276" s="304">
        <f t="shared" ca="1" si="120"/>
        <v>111.24635780701911</v>
      </c>
      <c r="Y276" s="314" t="str">
        <f t="shared" ca="1" si="138"/>
        <v/>
      </c>
      <c r="Z276" s="315" t="str">
        <f t="shared" ca="1" si="139"/>
        <v/>
      </c>
      <c r="AA276" s="316" t="str">
        <f t="shared" ca="1" si="140"/>
        <v/>
      </c>
      <c r="AC276" s="310" t="e">
        <f t="shared" ca="1" si="141"/>
        <v>#N/A</v>
      </c>
      <c r="AD276" s="323" t="e">
        <f t="shared" ca="1" si="142"/>
        <v>#N/A</v>
      </c>
      <c r="AE276" s="324">
        <f t="shared" ca="1" si="121"/>
        <v>254.81741304547407</v>
      </c>
      <c r="AG276" s="306">
        <f t="shared" ca="1" si="143"/>
        <v>33.926122860341394</v>
      </c>
      <c r="AH276" s="304">
        <f t="shared" ca="1" si="144"/>
        <v>43.481975917644803</v>
      </c>
    </row>
    <row r="277" spans="1:34" x14ac:dyDescent="0.2">
      <c r="A277" s="347">
        <f t="shared" ca="1" si="122"/>
        <v>0.01</v>
      </c>
      <c r="B277" s="304">
        <f t="shared" ca="1" si="123"/>
        <v>2.7299999999999858</v>
      </c>
      <c r="D277" s="306">
        <f t="shared" ca="1" si="124"/>
        <v>9.7738707918333887</v>
      </c>
      <c r="E277" s="307">
        <f t="shared" ca="1" si="125"/>
        <v>32.264400556791713</v>
      </c>
      <c r="F277" s="304">
        <f t="shared" ca="1" si="126"/>
        <v>33.712313678306849</v>
      </c>
      <c r="G277" s="306">
        <f t="shared" ca="1" si="127"/>
        <v>38.542332856990626</v>
      </c>
      <c r="H277" s="307">
        <f t="shared" ca="1" si="128"/>
        <v>165.81830973739827</v>
      </c>
      <c r="I277" s="304">
        <f t="shared" ca="1" si="129"/>
        <v>170.23872434386604</v>
      </c>
      <c r="J277" s="306">
        <f t="shared" ca="1" si="130"/>
        <v>55.445962660322785</v>
      </c>
      <c r="K277" s="307">
        <f t="shared" ca="1" si="131"/>
        <v>256.4739829228202</v>
      </c>
      <c r="L277" s="304">
        <f t="shared" ca="1" si="116"/>
        <v>262.39885421172283</v>
      </c>
      <c r="M277" s="306">
        <f t="shared" ca="1" si="132"/>
        <v>1.3424144864941061</v>
      </c>
      <c r="N277" s="304">
        <f t="shared" ca="1" si="133"/>
        <v>76.914684433333932</v>
      </c>
      <c r="P277" s="310">
        <f t="shared" ca="1" si="134"/>
        <v>7</v>
      </c>
      <c r="Q277" s="304">
        <f t="shared" ca="1" si="135"/>
        <v>467.04255319149229</v>
      </c>
      <c r="R277" s="306">
        <f t="shared" ca="1" si="136"/>
        <v>0.23438689713064778</v>
      </c>
      <c r="S277" s="307">
        <f t="shared" ca="1" si="137"/>
        <v>8.2370300176580553</v>
      </c>
      <c r="T277" s="304">
        <f t="shared" ca="1" si="117"/>
        <v>80.80526447322552</v>
      </c>
      <c r="U277" s="311">
        <f t="shared" ca="1" si="118"/>
        <v>0</v>
      </c>
      <c r="V277" s="306">
        <f t="shared" ca="1" si="119"/>
        <v>1.1939797316803189</v>
      </c>
      <c r="W277" s="304">
        <f t="shared" ca="1" si="120"/>
        <v>111.66880837698122</v>
      </c>
      <c r="Y277" s="314" t="str">
        <f t="shared" ca="1" si="138"/>
        <v/>
      </c>
      <c r="Z277" s="315" t="str">
        <f t="shared" ca="1" si="139"/>
        <v/>
      </c>
      <c r="AA277" s="316" t="str">
        <f t="shared" ca="1" si="140"/>
        <v/>
      </c>
      <c r="AC277" s="310" t="e">
        <f t="shared" ca="1" si="141"/>
        <v>#N/A</v>
      </c>
      <c r="AD277" s="323" t="e">
        <f t="shared" ca="1" si="142"/>
        <v>#N/A</v>
      </c>
      <c r="AE277" s="324">
        <f t="shared" ca="1" si="121"/>
        <v>256.4739829228202</v>
      </c>
      <c r="AG277" s="306">
        <f t="shared" ca="1" si="143"/>
        <v>33.639155509592591</v>
      </c>
      <c r="AH277" s="304">
        <f t="shared" ca="1" si="144"/>
        <v>43.194718802983417</v>
      </c>
    </row>
    <row r="278" spans="1:34" x14ac:dyDescent="0.2">
      <c r="A278" s="347">
        <f t="shared" ca="1" si="122"/>
        <v>0.01</v>
      </c>
      <c r="B278" s="304">
        <f t="shared" ca="1" si="123"/>
        <v>2.7399999999999856</v>
      </c>
      <c r="D278" s="306">
        <f t="shared" ca="1" si="124"/>
        <v>9.7143562803594268</v>
      </c>
      <c r="E278" s="307">
        <f t="shared" ca="1" si="125"/>
        <v>31.98347795508225</v>
      </c>
      <c r="F278" s="304">
        <f t="shared" ca="1" si="126"/>
        <v>33.426210973500886</v>
      </c>
      <c r="G278" s="306">
        <f t="shared" ca="1" si="127"/>
        <v>38.639476419794221</v>
      </c>
      <c r="H278" s="307">
        <f t="shared" ca="1" si="128"/>
        <v>166.1381445169491</v>
      </c>
      <c r="I278" s="304">
        <f t="shared" ca="1" si="129"/>
        <v>170.57224921284967</v>
      </c>
      <c r="J278" s="306">
        <f t="shared" ca="1" si="130"/>
        <v>55.831871706706707</v>
      </c>
      <c r="K278" s="307">
        <f t="shared" ca="1" si="131"/>
        <v>258.13376519409195</v>
      </c>
      <c r="L278" s="304">
        <f t="shared" ca="1" si="116"/>
        <v>264.10270470321342</v>
      </c>
      <c r="M278" s="306">
        <f t="shared" ca="1" si="132"/>
        <v>1.3422842777129009</v>
      </c>
      <c r="N278" s="304">
        <f t="shared" ca="1" si="133"/>
        <v>76.907224019715329</v>
      </c>
      <c r="P278" s="310">
        <f t="shared" ca="1" si="134"/>
        <v>7</v>
      </c>
      <c r="Q278" s="304">
        <f t="shared" ca="1" si="135"/>
        <v>465.00000000000296</v>
      </c>
      <c r="R278" s="306">
        <f t="shared" ca="1" si="136"/>
        <v>0.23336183484990697</v>
      </c>
      <c r="S278" s="307">
        <f t="shared" ca="1" si="137"/>
        <v>8.2346963993095557</v>
      </c>
      <c r="T278" s="304">
        <f t="shared" ca="1" si="117"/>
        <v>80.782371677226749</v>
      </c>
      <c r="U278" s="311">
        <f t="shared" ca="1" si="118"/>
        <v>0</v>
      </c>
      <c r="V278" s="306">
        <f t="shared" ca="1" si="119"/>
        <v>1.1937815406860373</v>
      </c>
      <c r="W278" s="304">
        <f t="shared" ca="1" si="120"/>
        <v>112.08818225971432</v>
      </c>
      <c r="Y278" s="314" t="str">
        <f t="shared" ca="1" si="138"/>
        <v/>
      </c>
      <c r="Z278" s="315" t="str">
        <f t="shared" ca="1" si="139"/>
        <v/>
      </c>
      <c r="AA278" s="316" t="str">
        <f t="shared" ca="1" si="140"/>
        <v/>
      </c>
      <c r="AC278" s="310" t="e">
        <f t="shared" ca="1" si="141"/>
        <v>#N/A</v>
      </c>
      <c r="AD278" s="323" t="e">
        <f t="shared" ca="1" si="142"/>
        <v>#N/A</v>
      </c>
      <c r="AE278" s="324">
        <f t="shared" ca="1" si="121"/>
        <v>258.13376519409195</v>
      </c>
      <c r="AG278" s="306">
        <f t="shared" ca="1" si="143"/>
        <v>33.352342301481009</v>
      </c>
      <c r="AH278" s="304">
        <f t="shared" ca="1" si="144"/>
        <v>42.907616078310674</v>
      </c>
    </row>
    <row r="279" spans="1:34" x14ac:dyDescent="0.2">
      <c r="A279" s="347">
        <f t="shared" ca="1" si="122"/>
        <v>0.01</v>
      </c>
      <c r="B279" s="304">
        <f t="shared" ca="1" si="123"/>
        <v>2.7499999999999853</v>
      </c>
      <c r="D279" s="306">
        <f t="shared" ca="1" si="124"/>
        <v>9.654796892126317</v>
      </c>
      <c r="E279" s="307">
        <f t="shared" ca="1" si="125"/>
        <v>31.702727137372925</v>
      </c>
      <c r="F279" s="304">
        <f t="shared" ca="1" si="126"/>
        <v>33.140277774559067</v>
      </c>
      <c r="G279" s="306">
        <f t="shared" ca="1" si="127"/>
        <v>38.736024388715485</v>
      </c>
      <c r="H279" s="307">
        <f t="shared" ca="1" si="128"/>
        <v>166.45517178832282</v>
      </c>
      <c r="I279" s="304">
        <f t="shared" ca="1" si="129"/>
        <v>170.90290752507173</v>
      </c>
      <c r="J279" s="306">
        <f t="shared" ca="1" si="130"/>
        <v>56.218749210749259</v>
      </c>
      <c r="K279" s="307">
        <f t="shared" ca="1" si="131"/>
        <v>259.7967317756183</v>
      </c>
      <c r="L279" s="304">
        <f t="shared" ca="1" si="116"/>
        <v>265.80987491835901</v>
      </c>
      <c r="M279" s="306">
        <f t="shared" ca="1" si="132"/>
        <v>1.3421542480567863</v>
      </c>
      <c r="N279" s="304">
        <f t="shared" ca="1" si="133"/>
        <v>76.899773869208431</v>
      </c>
      <c r="P279" s="310">
        <f t="shared" ca="1" si="134"/>
        <v>7</v>
      </c>
      <c r="Q279" s="304">
        <f t="shared" ca="1" si="135"/>
        <v>462.95744680851362</v>
      </c>
      <c r="R279" s="306">
        <f t="shared" ca="1" si="136"/>
        <v>0.23233677256916616</v>
      </c>
      <c r="S279" s="307">
        <f t="shared" ca="1" si="137"/>
        <v>8.2323730315838635</v>
      </c>
      <c r="T279" s="304">
        <f t="shared" ca="1" si="117"/>
        <v>80.759579439837708</v>
      </c>
      <c r="U279" s="311">
        <f t="shared" ca="1" si="118"/>
        <v>0</v>
      </c>
      <c r="V279" s="306">
        <f t="shared" ca="1" si="119"/>
        <v>1.1935830020272626</v>
      </c>
      <c r="W279" s="304">
        <f t="shared" ca="1" si="120"/>
        <v>112.50446081256871</v>
      </c>
      <c r="Y279" s="314" t="str">
        <f t="shared" ca="1" si="138"/>
        <v/>
      </c>
      <c r="Z279" s="315" t="str">
        <f t="shared" ca="1" si="139"/>
        <v/>
      </c>
      <c r="AA279" s="316" t="str">
        <f t="shared" ca="1" si="140"/>
        <v/>
      </c>
      <c r="AC279" s="310" t="e">
        <f t="shared" ca="1" si="141"/>
        <v>#N/A</v>
      </c>
      <c r="AD279" s="323" t="e">
        <f t="shared" ca="1" si="142"/>
        <v>#N/A</v>
      </c>
      <c r="AE279" s="324">
        <f t="shared" ca="1" si="121"/>
        <v>259.7967317756183</v>
      </c>
      <c r="AG279" s="306">
        <f t="shared" ca="1" si="143"/>
        <v>33.065686743354505</v>
      </c>
      <c r="AH279" s="304">
        <f t="shared" ca="1" si="144"/>
        <v>42.620671245420226</v>
      </c>
    </row>
    <row r="280" spans="1:34" x14ac:dyDescent="0.2">
      <c r="A280" s="347">
        <f t="shared" ca="1" si="122"/>
        <v>0.01</v>
      </c>
      <c r="B280" s="304">
        <f t="shared" ca="1" si="123"/>
        <v>2.7599999999999851</v>
      </c>
      <c r="D280" s="306">
        <f t="shared" ca="1" si="124"/>
        <v>9.5951937452934715</v>
      </c>
      <c r="E280" s="307">
        <f t="shared" ca="1" si="125"/>
        <v>31.422151425440312</v>
      </c>
      <c r="F280" s="304">
        <f t="shared" ca="1" si="126"/>
        <v>32.854517850868234</v>
      </c>
      <c r="G280" s="306">
        <f t="shared" ca="1" si="127"/>
        <v>38.831976326168423</v>
      </c>
      <c r="H280" s="307">
        <f t="shared" ca="1" si="128"/>
        <v>166.76939330257721</v>
      </c>
      <c r="I280" s="304">
        <f t="shared" ca="1" si="129"/>
        <v>171.23070089182545</v>
      </c>
      <c r="J280" s="306">
        <f t="shared" ca="1" si="130"/>
        <v>56.606589214323677</v>
      </c>
      <c r="K280" s="307">
        <f t="shared" ca="1" si="131"/>
        <v>261.46285460107282</v>
      </c>
      <c r="L280" s="304">
        <f t="shared" ca="1" si="116"/>
        <v>267.52033619637393</v>
      </c>
      <c r="M280" s="306">
        <f t="shared" ca="1" si="132"/>
        <v>1.3420243947635149</v>
      </c>
      <c r="N280" s="304">
        <f t="shared" ca="1" si="133"/>
        <v>76.8923338235481</v>
      </c>
      <c r="P280" s="310">
        <f t="shared" ca="1" si="134"/>
        <v>7</v>
      </c>
      <c r="Q280" s="304">
        <f t="shared" ca="1" si="135"/>
        <v>460.91489361702429</v>
      </c>
      <c r="R280" s="306">
        <f t="shared" ca="1" si="136"/>
        <v>0.23131171028842534</v>
      </c>
      <c r="S280" s="307">
        <f t="shared" ca="1" si="137"/>
        <v>8.2300599144809787</v>
      </c>
      <c r="T280" s="304">
        <f t="shared" ca="1" si="117"/>
        <v>80.736887761058412</v>
      </c>
      <c r="U280" s="311">
        <f t="shared" ca="1" si="118"/>
        <v>0</v>
      </c>
      <c r="V280" s="306">
        <f t="shared" ca="1" si="119"/>
        <v>1.19338411923317</v>
      </c>
      <c r="W280" s="304">
        <f t="shared" ca="1" si="120"/>
        <v>112.91762566795752</v>
      </c>
      <c r="Y280" s="314" t="str">
        <f t="shared" ca="1" si="138"/>
        <v/>
      </c>
      <c r="Z280" s="315" t="str">
        <f t="shared" ca="1" si="139"/>
        <v/>
      </c>
      <c r="AA280" s="316" t="str">
        <f t="shared" ca="1" si="140"/>
        <v/>
      </c>
      <c r="AC280" s="310" t="e">
        <f t="shared" ca="1" si="141"/>
        <v>#N/A</v>
      </c>
      <c r="AD280" s="323" t="e">
        <f t="shared" ca="1" si="142"/>
        <v>#N/A</v>
      </c>
      <c r="AE280" s="324">
        <f t="shared" ca="1" si="121"/>
        <v>261.46285460107282</v>
      </c>
      <c r="AG280" s="306">
        <f t="shared" ca="1" si="143"/>
        <v>32.779192311814043</v>
      </c>
      <c r="AH280" s="304">
        <f t="shared" ca="1" si="144"/>
        <v>42.333887775399965</v>
      </c>
    </row>
    <row r="281" spans="1:34" x14ac:dyDescent="0.2">
      <c r="A281" s="347">
        <f t="shared" ca="1" si="122"/>
        <v>0.01</v>
      </c>
      <c r="B281" s="304">
        <f t="shared" ca="1" si="123"/>
        <v>2.7699999999999849</v>
      </c>
      <c r="D281" s="306">
        <f t="shared" ca="1" si="124"/>
        <v>9.5355479484790511</v>
      </c>
      <c r="E281" s="307">
        <f t="shared" ca="1" si="125"/>
        <v>31.141754111568169</v>
      </c>
      <c r="F281" s="304">
        <f t="shared" ca="1" si="126"/>
        <v>32.568934950702882</v>
      </c>
      <c r="G281" s="306">
        <f t="shared" ca="1" si="127"/>
        <v>38.92733180565321</v>
      </c>
      <c r="H281" s="307">
        <f t="shared" ca="1" si="128"/>
        <v>167.08081084369289</v>
      </c>
      <c r="I281" s="304">
        <f t="shared" ca="1" si="129"/>
        <v>171.55563095886214</v>
      </c>
      <c r="J281" s="306">
        <f t="shared" ca="1" si="130"/>
        <v>56.995385754982784</v>
      </c>
      <c r="K281" s="307">
        <f t="shared" ca="1" si="131"/>
        <v>263.13210562180416</v>
      </c>
      <c r="L281" s="304">
        <f t="shared" ca="1" si="116"/>
        <v>269.23405989273272</v>
      </c>
      <c r="M281" s="306">
        <f t="shared" ca="1" si="132"/>
        <v>1.3418947150952074</v>
      </c>
      <c r="N281" s="304">
        <f t="shared" ca="1" si="133"/>
        <v>76.884903725865428</v>
      </c>
      <c r="P281" s="310">
        <f t="shared" ca="1" si="134"/>
        <v>7</v>
      </c>
      <c r="Q281" s="304">
        <f t="shared" ca="1" si="135"/>
        <v>458.87234042553501</v>
      </c>
      <c r="R281" s="306">
        <f t="shared" ca="1" si="136"/>
        <v>0.23028664800768453</v>
      </c>
      <c r="S281" s="307">
        <f t="shared" ca="1" si="137"/>
        <v>8.2277570480009015</v>
      </c>
      <c r="T281" s="304">
        <f t="shared" ca="1" si="117"/>
        <v>80.714296640888847</v>
      </c>
      <c r="U281" s="311">
        <f t="shared" ca="1" si="118"/>
        <v>0</v>
      </c>
      <c r="V281" s="306">
        <f t="shared" ca="1" si="119"/>
        <v>1.1931848958288851</v>
      </c>
      <c r="W281" s="304">
        <f t="shared" ca="1" si="120"/>
        <v>113.3276587327864</v>
      </c>
      <c r="Y281" s="314" t="str">
        <f t="shared" ca="1" si="138"/>
        <v/>
      </c>
      <c r="Z281" s="315" t="str">
        <f t="shared" ca="1" si="139"/>
        <v/>
      </c>
      <c r="AA281" s="316" t="str">
        <f t="shared" ca="1" si="140"/>
        <v/>
      </c>
      <c r="AC281" s="310" t="e">
        <f t="shared" ca="1" si="141"/>
        <v>#N/A</v>
      </c>
      <c r="AD281" s="323" t="e">
        <f t="shared" ca="1" si="142"/>
        <v>#N/A</v>
      </c>
      <c r="AE281" s="324">
        <f t="shared" ca="1" si="121"/>
        <v>263.13210562180416</v>
      </c>
      <c r="AG281" s="306">
        <f t="shared" ca="1" si="143"/>
        <v>32.492862452695014</v>
      </c>
      <c r="AH281" s="304">
        <f t="shared" ca="1" si="144"/>
        <v>42.047269108612554</v>
      </c>
    </row>
    <row r="282" spans="1:34" x14ac:dyDescent="0.2">
      <c r="A282" s="347">
        <f t="shared" ca="1" si="122"/>
        <v>0.01</v>
      </c>
      <c r="B282" s="304">
        <f t="shared" ca="1" si="123"/>
        <v>2.7799999999999847</v>
      </c>
      <c r="D282" s="306">
        <f t="shared" ca="1" si="124"/>
        <v>9.4758606007878772</v>
      </c>
      <c r="E282" s="307">
        <f t="shared" ca="1" si="125"/>
        <v>30.861538458526375</v>
      </c>
      <c r="F282" s="304">
        <f t="shared" ca="1" si="126"/>
        <v>32.283532801610583</v>
      </c>
      <c r="G282" s="306">
        <f t="shared" ca="1" si="127"/>
        <v>39.02209041166109</v>
      </c>
      <c r="H282" s="307">
        <f t="shared" ca="1" si="128"/>
        <v>167.38942622827815</v>
      </c>
      <c r="I282" s="304">
        <f t="shared" ca="1" si="129"/>
        <v>171.87769940608359</v>
      </c>
      <c r="J282" s="306">
        <f t="shared" ca="1" si="130"/>
        <v>57.385132866069355</v>
      </c>
      <c r="K282" s="307">
        <f t="shared" ca="1" si="131"/>
        <v>264.804456807164</v>
      </c>
      <c r="L282" s="304">
        <f t="shared" ca="1" si="116"/>
        <v>270.95101737951387</v>
      </c>
      <c r="M282" s="306">
        <f t="shared" ca="1" si="132"/>
        <v>1.3417652063379248</v>
      </c>
      <c r="N282" s="304">
        <f t="shared" ca="1" si="133"/>
        <v>76.877483420663154</v>
      </c>
      <c r="P282" s="310">
        <f t="shared" ca="1" si="134"/>
        <v>7</v>
      </c>
      <c r="Q282" s="304">
        <f t="shared" ca="1" si="135"/>
        <v>456.82978723404568</v>
      </c>
      <c r="R282" s="306">
        <f t="shared" ca="1" si="136"/>
        <v>0.22926158572694372</v>
      </c>
      <c r="S282" s="307">
        <f t="shared" ca="1" si="137"/>
        <v>8.2254644321436317</v>
      </c>
      <c r="T282" s="304">
        <f t="shared" ca="1" si="117"/>
        <v>80.691806079329027</v>
      </c>
      <c r="U282" s="311">
        <f t="shared" ca="1" si="118"/>
        <v>0</v>
      </c>
      <c r="V282" s="306">
        <f t="shared" ca="1" si="119"/>
        <v>1.1929853353354405</v>
      </c>
      <c r="W282" s="304">
        <f t="shared" ca="1" si="120"/>
        <v>113.73454218786632</v>
      </c>
      <c r="Y282" s="314" t="str">
        <f t="shared" ca="1" si="138"/>
        <v/>
      </c>
      <c r="Z282" s="315" t="str">
        <f t="shared" ca="1" si="139"/>
        <v/>
      </c>
      <c r="AA282" s="316" t="str">
        <f t="shared" ca="1" si="140"/>
        <v/>
      </c>
      <c r="AC282" s="310" t="e">
        <f t="shared" ca="1" si="141"/>
        <v>#N/A</v>
      </c>
      <c r="AD282" s="323" t="e">
        <f t="shared" ca="1" si="142"/>
        <v>#N/A</v>
      </c>
      <c r="AE282" s="324">
        <f t="shared" ca="1" si="121"/>
        <v>264.804456807164</v>
      </c>
      <c r="AG282" s="306">
        <f t="shared" ca="1" si="143"/>
        <v>32.206700581051166</v>
      </c>
      <c r="AH282" s="304">
        <f t="shared" ca="1" si="144"/>
        <v>41.760818654678623</v>
      </c>
    </row>
    <row r="283" spans="1:34" x14ac:dyDescent="0.2">
      <c r="A283" s="347">
        <f t="shared" ca="1" si="122"/>
        <v>0.01</v>
      </c>
      <c r="B283" s="304">
        <f t="shared" ca="1" si="123"/>
        <v>2.7899999999999845</v>
      </c>
      <c r="D283" s="306">
        <f t="shared" ca="1" si="124"/>
        <v>9.4161327918392583</v>
      </c>
      <c r="E283" s="307">
        <f t="shared" ca="1" si="125"/>
        <v>30.581507699552652</v>
      </c>
      <c r="F283" s="304">
        <f t="shared" ca="1" si="126"/>
        <v>31.998315110820268</v>
      </c>
      <c r="G283" s="306">
        <f t="shared" ca="1" si="127"/>
        <v>39.116251739579482</v>
      </c>
      <c r="H283" s="307">
        <f t="shared" ca="1" si="128"/>
        <v>167.69524130527367</v>
      </c>
      <c r="I283" s="304">
        <f t="shared" ca="1" si="129"/>
        <v>172.19690794723383</v>
      </c>
      <c r="J283" s="306">
        <f t="shared" ca="1" si="130"/>
        <v>57.775824576825556</v>
      </c>
      <c r="K283" s="307">
        <f t="shared" ca="1" si="131"/>
        <v>266.47988014483178</v>
      </c>
      <c r="L283" s="304">
        <f t="shared" ca="1" si="116"/>
        <v>272.67118004573939</v>
      </c>
      <c r="M283" s="306">
        <f t="shared" ca="1" si="132"/>
        <v>1.3416358658012513</v>
      </c>
      <c r="N283" s="304">
        <f t="shared" ca="1" si="133"/>
        <v>76.870072753791803</v>
      </c>
      <c r="P283" s="310">
        <f t="shared" ca="1" si="134"/>
        <v>7</v>
      </c>
      <c r="Q283" s="304">
        <f t="shared" ca="1" si="135"/>
        <v>454.78723404255635</v>
      </c>
      <c r="R283" s="306">
        <f t="shared" ca="1" si="136"/>
        <v>0.2282365234462029</v>
      </c>
      <c r="S283" s="307">
        <f t="shared" ca="1" si="137"/>
        <v>8.2231820669091693</v>
      </c>
      <c r="T283" s="304">
        <f t="shared" ca="1" si="117"/>
        <v>80.669416076378951</v>
      </c>
      <c r="U283" s="311">
        <f t="shared" ca="1" si="118"/>
        <v>0</v>
      </c>
      <c r="V283" s="306">
        <f t="shared" ca="1" si="119"/>
        <v>1.1927854412697263</v>
      </c>
      <c r="W283" s="304">
        <f t="shared" ca="1" si="120"/>
        <v>114.13825848730737</v>
      </c>
      <c r="Y283" s="314" t="str">
        <f t="shared" ca="1" si="138"/>
        <v/>
      </c>
      <c r="Z283" s="315" t="str">
        <f t="shared" ca="1" si="139"/>
        <v/>
      </c>
      <c r="AA283" s="316" t="str">
        <f t="shared" ca="1" si="140"/>
        <v/>
      </c>
      <c r="AC283" s="310" t="e">
        <f t="shared" ca="1" si="141"/>
        <v>#N/A</v>
      </c>
      <c r="AD283" s="323" t="e">
        <f t="shared" ca="1" si="142"/>
        <v>#N/A</v>
      </c>
      <c r="AE283" s="324">
        <f t="shared" ca="1" si="121"/>
        <v>266.47988014483178</v>
      </c>
      <c r="AG283" s="306">
        <f t="shared" ca="1" si="143"/>
        <v>31.920710081141308</v>
      </c>
      <c r="AH283" s="304">
        <f t="shared" ca="1" si="144"/>
        <v>41.4745397924627</v>
      </c>
    </row>
    <row r="284" spans="1:34" x14ac:dyDescent="0.2">
      <c r="A284" s="347">
        <f t="shared" ca="1" si="122"/>
        <v>0.01</v>
      </c>
      <c r="B284" s="304">
        <f t="shared" ca="1" si="123"/>
        <v>2.7999999999999843</v>
      </c>
      <c r="D284" s="306">
        <f t="shared" ca="1" si="124"/>
        <v>9.3563656017944616</v>
      </c>
      <c r="E284" s="307">
        <f t="shared" ca="1" si="125"/>
        <v>30.301665038337141</v>
      </c>
      <c r="F284" s="304">
        <f t="shared" ca="1" si="126"/>
        <v>31.713285565674617</v>
      </c>
      <c r="G284" s="306">
        <f t="shared" ca="1" si="127"/>
        <v>39.209815395597424</v>
      </c>
      <c r="H284" s="307">
        <f t="shared" ca="1" si="128"/>
        <v>167.99825795565704</v>
      </c>
      <c r="I284" s="304">
        <f t="shared" ca="1" si="129"/>
        <v>172.51325832959134</v>
      </c>
      <c r="J284" s="306">
        <f t="shared" ca="1" si="130"/>
        <v>58.167454912501441</v>
      </c>
      <c r="K284" s="307">
        <f t="shared" ca="1" si="131"/>
        <v>268.15834764113646</v>
      </c>
      <c r="L284" s="304">
        <f t="shared" ca="1" si="116"/>
        <v>274.39451929771207</v>
      </c>
      <c r="M284" s="306">
        <f t="shared" ca="1" si="132"/>
        <v>1.3415066908178825</v>
      </c>
      <c r="N284" s="304">
        <f t="shared" ca="1" si="133"/>
        <v>76.862671572426095</v>
      </c>
      <c r="P284" s="310">
        <f t="shared" ca="1" si="134"/>
        <v>7</v>
      </c>
      <c r="Q284" s="304">
        <f t="shared" ca="1" si="135"/>
        <v>452.74468085106707</v>
      </c>
      <c r="R284" s="306">
        <f t="shared" ca="1" si="136"/>
        <v>0.22721146116546212</v>
      </c>
      <c r="S284" s="307">
        <f t="shared" ca="1" si="137"/>
        <v>8.2209099522975144</v>
      </c>
      <c r="T284" s="304">
        <f t="shared" ca="1" si="117"/>
        <v>80.647126632038621</v>
      </c>
      <c r="U284" s="311">
        <f t="shared" ca="1" si="118"/>
        <v>0</v>
      </c>
      <c r="V284" s="306">
        <f t="shared" ca="1" si="119"/>
        <v>1.1925852171444455</v>
      </c>
      <c r="W284" s="304">
        <f t="shared" ca="1" si="120"/>
        <v>114.5387903578962</v>
      </c>
      <c r="Y284" s="314" t="str">
        <f t="shared" ca="1" si="138"/>
        <v/>
      </c>
      <c r="Z284" s="315" t="str">
        <f t="shared" ca="1" si="139"/>
        <v/>
      </c>
      <c r="AA284" s="316" t="str">
        <f t="shared" ca="1" si="140"/>
        <v/>
      </c>
      <c r="AC284" s="310" t="e">
        <f t="shared" ca="1" si="141"/>
        <v>#N/A</v>
      </c>
      <c r="AD284" s="323" t="e">
        <f t="shared" ca="1" si="142"/>
        <v>#N/A</v>
      </c>
      <c r="AE284" s="324">
        <f t="shared" ca="1" si="121"/>
        <v>268.15834764113646</v>
      </c>
      <c r="AG284" s="306">
        <f t="shared" ca="1" si="143"/>
        <v>31.634894306418722</v>
      </c>
      <c r="AH284" s="304">
        <f t="shared" ca="1" si="144"/>
        <v>41.188435870061888</v>
      </c>
    </row>
    <row r="285" spans="1:34" x14ac:dyDescent="0.2">
      <c r="A285" s="347">
        <f t="shared" ca="1" si="122"/>
        <v>0.01</v>
      </c>
      <c r="B285" s="304">
        <f t="shared" ca="1" si="123"/>
        <v>2.8099999999999841</v>
      </c>
      <c r="D285" s="306">
        <f t="shared" ca="1" si="124"/>
        <v>9.2965601013840313</v>
      </c>
      <c r="E285" s="307">
        <f t="shared" ca="1" si="125"/>
        <v>30.022013649009587</v>
      </c>
      <c r="F285" s="304">
        <f t="shared" ca="1" si="126"/>
        <v>31.428447834087567</v>
      </c>
      <c r="G285" s="306">
        <f t="shared" ca="1" si="127"/>
        <v>39.302780996611261</v>
      </c>
      <c r="H285" s="307">
        <f t="shared" ca="1" si="128"/>
        <v>168.29847809214712</v>
      </c>
      <c r="I285" s="304">
        <f t="shared" ca="1" si="129"/>
        <v>172.82675233366075</v>
      </c>
      <c r="J285" s="306">
        <f t="shared" ca="1" si="130"/>
        <v>58.560017894462483</v>
      </c>
      <c r="K285" s="307">
        <f t="shared" ca="1" si="131"/>
        <v>269.83983132137547</v>
      </c>
      <c r="L285" s="304">
        <f t="shared" ca="1" si="116"/>
        <v>276.12100655934915</v>
      </c>
      <c r="M285" s="306">
        <f t="shared" ca="1" si="132"/>
        <v>1.341377678743223</v>
      </c>
      <c r="N285" s="304">
        <f t="shared" ca="1" si="133"/>
        <v>76.855279725041882</v>
      </c>
      <c r="P285" s="310">
        <f t="shared" ca="1" si="134"/>
        <v>7</v>
      </c>
      <c r="Q285" s="304">
        <f t="shared" ca="1" si="135"/>
        <v>450.70212765957774</v>
      </c>
      <c r="R285" s="306">
        <f t="shared" ca="1" si="136"/>
        <v>0.22618639888472128</v>
      </c>
      <c r="S285" s="307">
        <f t="shared" ca="1" si="137"/>
        <v>8.218648088308667</v>
      </c>
      <c r="T285" s="304">
        <f t="shared" ca="1" si="117"/>
        <v>80.624937746308021</v>
      </c>
      <c r="U285" s="311">
        <f t="shared" ca="1" si="118"/>
        <v>0</v>
      </c>
      <c r="V285" s="306">
        <f t="shared" ca="1" si="119"/>
        <v>1.1923846664680688</v>
      </c>
      <c r="W285" s="304">
        <f t="shared" ca="1" si="120"/>
        <v>114.93612079845572</v>
      </c>
      <c r="Y285" s="314" t="str">
        <f t="shared" ca="1" si="138"/>
        <v/>
      </c>
      <c r="Z285" s="315" t="str">
        <f t="shared" ca="1" si="139"/>
        <v/>
      </c>
      <c r="AA285" s="316" t="str">
        <f t="shared" ca="1" si="140"/>
        <v/>
      </c>
      <c r="AC285" s="310" t="e">
        <f t="shared" ca="1" si="141"/>
        <v>#N/A</v>
      </c>
      <c r="AD285" s="323" t="e">
        <f t="shared" ca="1" si="142"/>
        <v>#N/A</v>
      </c>
      <c r="AE285" s="324">
        <f t="shared" ca="1" si="121"/>
        <v>269.83983132137547</v>
      </c>
      <c r="AG285" s="306">
        <f t="shared" ca="1" si="143"/>
        <v>31.349256579523129</v>
      </c>
      <c r="AH285" s="304">
        <f t="shared" ca="1" si="144"/>
        <v>40.90251020479711</v>
      </c>
    </row>
    <row r="286" spans="1:34" x14ac:dyDescent="0.2">
      <c r="A286" s="347">
        <f t="shared" ca="1" si="122"/>
        <v>0.01</v>
      </c>
      <c r="B286" s="304">
        <f t="shared" ca="1" si="123"/>
        <v>2.8199999999999839</v>
      </c>
      <c r="D286" s="306">
        <f t="shared" ca="1" si="124"/>
        <v>9.2367173519349031</v>
      </c>
      <c r="E286" s="307">
        <f t="shared" ca="1" si="125"/>
        <v>29.74255667612946</v>
      </c>
      <c r="F286" s="304">
        <f t="shared" ca="1" si="126"/>
        <v>31.143805565028632</v>
      </c>
      <c r="G286" s="306">
        <f t="shared" ca="1" si="127"/>
        <v>39.395148170130611</v>
      </c>
      <c r="H286" s="307">
        <f t="shared" ca="1" si="128"/>
        <v>168.59590365890841</v>
      </c>
      <c r="I286" s="304">
        <f t="shared" ca="1" si="129"/>
        <v>173.13739177286482</v>
      </c>
      <c r="J286" s="306">
        <f t="shared" ca="1" si="130"/>
        <v>58.953507540296194</v>
      </c>
      <c r="K286" s="307">
        <f t="shared" ca="1" si="131"/>
        <v>271.52430323013073</v>
      </c>
      <c r="L286" s="304">
        <f t="shared" ca="1" si="116"/>
        <v>277.85061327251327</v>
      </c>
      <c r="M286" s="306">
        <f t="shared" ca="1" si="132"/>
        <v>1.3412488269549883</v>
      </c>
      <c r="N286" s="304">
        <f t="shared" ca="1" si="133"/>
        <v>76.847897061393311</v>
      </c>
      <c r="P286" s="310">
        <f t="shared" ca="1" si="134"/>
        <v>7</v>
      </c>
      <c r="Q286" s="304">
        <f t="shared" ca="1" si="135"/>
        <v>448.65957446808841</v>
      </c>
      <c r="R286" s="306">
        <f t="shared" ca="1" si="136"/>
        <v>0.22516133660398047</v>
      </c>
      <c r="S286" s="307">
        <f t="shared" ca="1" si="137"/>
        <v>8.216396474942627</v>
      </c>
      <c r="T286" s="304">
        <f t="shared" ca="1" si="117"/>
        <v>80.60284941918718</v>
      </c>
      <c r="U286" s="311">
        <f t="shared" ca="1" si="118"/>
        <v>0</v>
      </c>
      <c r="V286" s="306">
        <f t="shared" ca="1" si="119"/>
        <v>1.1921837927447905</v>
      </c>
      <c r="W286" s="304">
        <f t="shared" ca="1" si="120"/>
        <v>115.3302330791881</v>
      </c>
      <c r="Y286" s="314" t="str">
        <f t="shared" ca="1" si="138"/>
        <v/>
      </c>
      <c r="Z286" s="315" t="str">
        <f t="shared" ca="1" si="139"/>
        <v/>
      </c>
      <c r="AA286" s="316" t="str">
        <f t="shared" ca="1" si="140"/>
        <v/>
      </c>
      <c r="AC286" s="310" t="e">
        <f t="shared" ca="1" si="141"/>
        <v>#N/A</v>
      </c>
      <c r="AD286" s="323" t="e">
        <f t="shared" ca="1" si="142"/>
        <v>#N/A</v>
      </c>
      <c r="AE286" s="324">
        <f t="shared" ca="1" si="121"/>
        <v>271.52430323013073</v>
      </c>
      <c r="AG286" s="306">
        <f t="shared" ca="1" si="143"/>
        <v>31.063800192275465</v>
      </c>
      <c r="AH286" s="304">
        <f t="shared" ca="1" si="144"/>
        <v>40.616766083207175</v>
      </c>
    </row>
    <row r="287" spans="1:34" x14ac:dyDescent="0.2">
      <c r="A287" s="347">
        <f t="shared" ca="1" si="122"/>
        <v>0.01</v>
      </c>
      <c r="B287" s="304">
        <f t="shared" ca="1" si="123"/>
        <v>2.8299999999999836</v>
      </c>
      <c r="D287" s="306">
        <f t="shared" ca="1" si="124"/>
        <v>9.1768384053973513</v>
      </c>
      <c r="E287" s="307">
        <f t="shared" ca="1" si="125"/>
        <v>29.463297234678535</v>
      </c>
      <c r="F287" s="304">
        <f t="shared" ca="1" si="126"/>
        <v>30.859362389035059</v>
      </c>
      <c r="G287" s="306">
        <f t="shared" ca="1" si="127"/>
        <v>39.486916554184582</v>
      </c>
      <c r="H287" s="307">
        <f t="shared" ca="1" si="128"/>
        <v>168.8905366312552</v>
      </c>
      <c r="I287" s="304">
        <f t="shared" ca="1" si="129"/>
        <v>173.445178493236</v>
      </c>
      <c r="J287" s="306">
        <f t="shared" ca="1" si="130"/>
        <v>59.347917863917772</v>
      </c>
      <c r="K287" s="307">
        <f t="shared" ca="1" si="131"/>
        <v>273.21173543158153</v>
      </c>
      <c r="L287" s="304">
        <f t="shared" ca="1" si="116"/>
        <v>279.58331089734031</v>
      </c>
      <c r="M287" s="306">
        <f t="shared" ca="1" si="132"/>
        <v>1.3411201328528164</v>
      </c>
      <c r="N287" s="304">
        <f t="shared" ca="1" si="133"/>
        <v>76.840523432490642</v>
      </c>
      <c r="P287" s="310">
        <f t="shared" ca="1" si="134"/>
        <v>7</v>
      </c>
      <c r="Q287" s="304">
        <f t="shared" ca="1" si="135"/>
        <v>446.61702127659908</v>
      </c>
      <c r="R287" s="306">
        <f t="shared" ca="1" si="136"/>
        <v>0.22413627432323965</v>
      </c>
      <c r="S287" s="307">
        <f t="shared" ca="1" si="137"/>
        <v>8.2141551121993945</v>
      </c>
      <c r="T287" s="304">
        <f t="shared" ca="1" si="117"/>
        <v>80.58086165067607</v>
      </c>
      <c r="U287" s="311">
        <f t="shared" ca="1" si="118"/>
        <v>0</v>
      </c>
      <c r="V287" s="306">
        <f t="shared" ca="1" si="119"/>
        <v>1.1919825994744822</v>
      </c>
      <c r="W287" s="304">
        <f t="shared" ca="1" si="120"/>
        <v>115.72111074100077</v>
      </c>
      <c r="Y287" s="314" t="str">
        <f t="shared" ca="1" si="138"/>
        <v/>
      </c>
      <c r="Z287" s="315" t="str">
        <f t="shared" ca="1" si="139"/>
        <v/>
      </c>
      <c r="AA287" s="316" t="str">
        <f t="shared" ca="1" si="140"/>
        <v/>
      </c>
      <c r="AC287" s="310" t="e">
        <f t="shared" ca="1" si="141"/>
        <v>#N/A</v>
      </c>
      <c r="AD287" s="323" t="e">
        <f t="shared" ca="1" si="142"/>
        <v>#N/A</v>
      </c>
      <c r="AE287" s="324">
        <f t="shared" ca="1" si="121"/>
        <v>273.21173543158153</v>
      </c>
      <c r="AG287" s="306">
        <f t="shared" ca="1" si="143"/>
        <v>30.778528405675111</v>
      </c>
      <c r="AH287" s="304">
        <f t="shared" ca="1" si="144"/>
        <v>40.331206761045287</v>
      </c>
    </row>
    <row r="288" spans="1:34" x14ac:dyDescent="0.2">
      <c r="A288" s="347">
        <f t="shared" ca="1" si="122"/>
        <v>0.01</v>
      </c>
      <c r="B288" s="304">
        <f t="shared" ca="1" si="123"/>
        <v>2.8399999999999834</v>
      </c>
      <c r="D288" s="306">
        <f t="shared" ca="1" si="124"/>
        <v>9.1169243043717358</v>
      </c>
      <c r="E288" s="307">
        <f t="shared" ca="1" si="125"/>
        <v>29.184238410056402</v>
      </c>
      <c r="F288" s="304">
        <f t="shared" ca="1" si="126"/>
        <v>30.575121918753741</v>
      </c>
      <c r="G288" s="306">
        <f t="shared" ca="1" si="127"/>
        <v>39.578085797228297</v>
      </c>
      <c r="H288" s="307">
        <f t="shared" ca="1" si="128"/>
        <v>169.18237901535576</v>
      </c>
      <c r="I288" s="304">
        <f t="shared" ca="1" si="129"/>
        <v>173.7501143731084</v>
      </c>
      <c r="J288" s="306">
        <f t="shared" ca="1" si="130"/>
        <v>59.743242875674838</v>
      </c>
      <c r="K288" s="307">
        <f t="shared" ca="1" si="131"/>
        <v>274.9021000098146</v>
      </c>
      <c r="L288" s="304">
        <f t="shared" ca="1" si="116"/>
        <v>281.31907091256357</v>
      </c>
      <c r="M288" s="306">
        <f t="shared" ca="1" si="132"/>
        <v>1.3409915938578838</v>
      </c>
      <c r="N288" s="304">
        <f t="shared" ca="1" si="133"/>
        <v>76.833158690578145</v>
      </c>
      <c r="P288" s="310">
        <f t="shared" ca="1" si="134"/>
        <v>7</v>
      </c>
      <c r="Q288" s="304">
        <f t="shared" ca="1" si="135"/>
        <v>444.57446808510974</v>
      </c>
      <c r="R288" s="306">
        <f t="shared" ca="1" si="136"/>
        <v>0.22311121204249884</v>
      </c>
      <c r="S288" s="307">
        <f t="shared" ca="1" si="137"/>
        <v>8.2119240000789695</v>
      </c>
      <c r="T288" s="304">
        <f t="shared" ca="1" si="117"/>
        <v>80.558974440774691</v>
      </c>
      <c r="U288" s="311">
        <f t="shared" ca="1" si="118"/>
        <v>0</v>
      </c>
      <c r="V288" s="306">
        <f t="shared" ca="1" si="119"/>
        <v>1.1917810901526515</v>
      </c>
      <c r="W288" s="304">
        <f t="shared" ca="1" si="120"/>
        <v>116.10873759481623</v>
      </c>
      <c r="Y288" s="314" t="str">
        <f t="shared" ca="1" si="138"/>
        <v/>
      </c>
      <c r="Z288" s="315" t="str">
        <f t="shared" ca="1" si="139"/>
        <v/>
      </c>
      <c r="AA288" s="316" t="str">
        <f t="shared" ca="1" si="140"/>
        <v/>
      </c>
      <c r="AC288" s="310" t="e">
        <f t="shared" ca="1" si="141"/>
        <v>#N/A</v>
      </c>
      <c r="AD288" s="323" t="e">
        <f t="shared" ca="1" si="142"/>
        <v>#N/A</v>
      </c>
      <c r="AE288" s="324">
        <f t="shared" ca="1" si="121"/>
        <v>274.9021000098146</v>
      </c>
      <c r="AG288" s="306">
        <f t="shared" ca="1" si="143"/>
        <v>30.493444449899872</v>
      </c>
      <c r="AH288" s="304">
        <f t="shared" ca="1" si="144"/>
        <v>40.045835463278351</v>
      </c>
    </row>
    <row r="289" spans="1:34" x14ac:dyDescent="0.2">
      <c r="A289" s="347">
        <f t="shared" ca="1" si="122"/>
        <v>0.01</v>
      </c>
      <c r="B289" s="304">
        <f t="shared" ca="1" si="123"/>
        <v>2.8499999999999832</v>
      </c>
      <c r="D289" s="306">
        <f t="shared" ca="1" si="124"/>
        <v>9.0569760821351455</v>
      </c>
      <c r="E289" s="307">
        <f t="shared" ca="1" si="125"/>
        <v>28.905383258078317</v>
      </c>
      <c r="F289" s="304">
        <f t="shared" ca="1" si="126"/>
        <v>30.291087749514087</v>
      </c>
      <c r="G289" s="306">
        <f t="shared" ca="1" si="127"/>
        <v>39.66865555804965</v>
      </c>
      <c r="H289" s="307">
        <f t="shared" ca="1" si="128"/>
        <v>169.47143284793654</v>
      </c>
      <c r="I289" s="304">
        <f t="shared" ca="1" si="129"/>
        <v>174.05220132280962</v>
      </c>
      <c r="J289" s="306">
        <f t="shared" ca="1" si="130"/>
        <v>60.139476582451231</v>
      </c>
      <c r="K289" s="307">
        <f t="shared" ca="1" si="131"/>
        <v>276.59536906913104</v>
      </c>
      <c r="L289" s="304">
        <f t="shared" ca="1" si="116"/>
        <v>283.05786481583584</v>
      </c>
      <c r="M289" s="306">
        <f t="shared" ca="1" si="132"/>
        <v>1.3408632074125311</v>
      </c>
      <c r="N289" s="304">
        <f t="shared" ca="1" si="133"/>
        <v>76.825802689112749</v>
      </c>
      <c r="P289" s="310">
        <f t="shared" ca="1" si="134"/>
        <v>7</v>
      </c>
      <c r="Q289" s="304">
        <f t="shared" ca="1" si="135"/>
        <v>442.53191489362047</v>
      </c>
      <c r="R289" s="306">
        <f t="shared" ca="1" si="136"/>
        <v>0.22208614976175803</v>
      </c>
      <c r="S289" s="307">
        <f t="shared" ca="1" si="137"/>
        <v>8.2097031385813519</v>
      </c>
      <c r="T289" s="304">
        <f t="shared" ca="1" si="117"/>
        <v>80.53718778948307</v>
      </c>
      <c r="U289" s="311">
        <f t="shared" ca="1" si="118"/>
        <v>0</v>
      </c>
      <c r="V289" s="306">
        <f t="shared" ca="1" si="119"/>
        <v>1.191579268270397</v>
      </c>
      <c r="W289" s="304">
        <f t="shared" ca="1" si="120"/>
        <v>116.49309772086571</v>
      </c>
      <c r="Y289" s="314" t="str">
        <f t="shared" ca="1" si="138"/>
        <v/>
      </c>
      <c r="Z289" s="315" t="str">
        <f t="shared" ca="1" si="139"/>
        <v/>
      </c>
      <c r="AA289" s="316" t="str">
        <f t="shared" ca="1" si="140"/>
        <v/>
      </c>
      <c r="AC289" s="310" t="e">
        <f t="shared" ca="1" si="141"/>
        <v>#N/A</v>
      </c>
      <c r="AD289" s="323" t="e">
        <f t="shared" ca="1" si="142"/>
        <v>#N/A</v>
      </c>
      <c r="AE289" s="324">
        <f t="shared" ca="1" si="121"/>
        <v>276.59536906913104</v>
      </c>
      <c r="AG289" s="306">
        <f t="shared" ca="1" si="143"/>
        <v>30.208551524308348</v>
      </c>
      <c r="AH289" s="304">
        <f t="shared" ca="1" si="144"/>
        <v>39.760655384088665</v>
      </c>
    </row>
    <row r="290" spans="1:34" x14ac:dyDescent="0.2">
      <c r="A290" s="347">
        <f t="shared" ca="1" si="122"/>
        <v>0.01</v>
      </c>
      <c r="B290" s="304">
        <f t="shared" ca="1" si="123"/>
        <v>2.859999999999983</v>
      </c>
      <c r="D290" s="306">
        <f t="shared" ca="1" si="124"/>
        <v>8.9969947626677893</v>
      </c>
      <c r="E290" s="307">
        <f t="shared" ca="1" si="125"/>
        <v>28.626734804975982</v>
      </c>
      <c r="F290" s="304">
        <f t="shared" ca="1" si="126"/>
        <v>30.007263459934077</v>
      </c>
      <c r="G290" s="306">
        <f t="shared" ca="1" si="127"/>
        <v>39.758625505676328</v>
      </c>
      <c r="H290" s="307">
        <f t="shared" ca="1" si="128"/>
        <v>169.7577001959863</v>
      </c>
      <c r="I290" s="304">
        <f t="shared" ca="1" si="129"/>
        <v>174.3514412843524</v>
      </c>
      <c r="J290" s="306">
        <f t="shared" ca="1" si="130"/>
        <v>60.536612987769857</v>
      </c>
      <c r="K290" s="307">
        <f t="shared" ca="1" si="131"/>
        <v>278.29151473435064</v>
      </c>
      <c r="L290" s="304">
        <f t="shared" ca="1" si="116"/>
        <v>284.79966412404758</v>
      </c>
      <c r="M290" s="306">
        <f t="shared" ca="1" si="132"/>
        <v>1.340734970979891</v>
      </c>
      <c r="N290" s="304">
        <f t="shared" ca="1" si="133"/>
        <v>76.818455282742661</v>
      </c>
      <c r="P290" s="310">
        <f t="shared" ca="1" si="134"/>
        <v>7</v>
      </c>
      <c r="Q290" s="304">
        <f t="shared" ca="1" si="135"/>
        <v>440.48936170213113</v>
      </c>
      <c r="R290" s="306">
        <f t="shared" ca="1" si="136"/>
        <v>0.22106108748101722</v>
      </c>
      <c r="S290" s="307">
        <f t="shared" ca="1" si="137"/>
        <v>8.2074925277065418</v>
      </c>
      <c r="T290" s="304">
        <f t="shared" ca="1" si="117"/>
        <v>80.515501696801181</v>
      </c>
      <c r="U290" s="311">
        <f t="shared" ca="1" si="118"/>
        <v>0</v>
      </c>
      <c r="V290" s="306">
        <f t="shared" ca="1" si="119"/>
        <v>1.1913771373143665</v>
      </c>
      <c r="W290" s="304">
        <f t="shared" ca="1" si="120"/>
        <v>116.87417546796637</v>
      </c>
      <c r="Y290" s="314" t="str">
        <f t="shared" ca="1" si="138"/>
        <v/>
      </c>
      <c r="Z290" s="315" t="str">
        <f t="shared" ca="1" si="139"/>
        <v/>
      </c>
      <c r="AA290" s="316" t="str">
        <f t="shared" ca="1" si="140"/>
        <v/>
      </c>
      <c r="AC290" s="310" t="e">
        <f t="shared" ca="1" si="141"/>
        <v>#N/A</v>
      </c>
      <c r="AD290" s="323" t="e">
        <f t="shared" ca="1" si="142"/>
        <v>#N/A</v>
      </c>
      <c r="AE290" s="324">
        <f t="shared" ca="1" si="121"/>
        <v>278.29151473435064</v>
      </c>
      <c r="AG290" s="306">
        <f t="shared" ca="1" si="143"/>
        <v>29.923852797445022</v>
      </c>
      <c r="AH290" s="304">
        <f t="shared" ca="1" si="144"/>
        <v>39.475669686878319</v>
      </c>
    </row>
    <row r="291" spans="1:34" x14ac:dyDescent="0.2">
      <c r="A291" s="347">
        <f t="shared" ca="1" si="122"/>
        <v>0.01</v>
      </c>
      <c r="B291" s="304">
        <f t="shared" ca="1" si="123"/>
        <v>2.8699999999999828</v>
      </c>
      <c r="D291" s="306">
        <f t="shared" ca="1" si="124"/>
        <v>8.9369813606794182</v>
      </c>
      <c r="E291" s="307">
        <f t="shared" ca="1" si="125"/>
        <v>28.348296047400716</v>
      </c>
      <c r="F291" s="304">
        <f t="shared" ca="1" si="126"/>
        <v>29.723652612561033</v>
      </c>
      <c r="G291" s="306">
        <f t="shared" ca="1" si="127"/>
        <v>39.847995319283122</v>
      </c>
      <c r="H291" s="307">
        <f t="shared" ca="1" si="128"/>
        <v>170.04118315646031</v>
      </c>
      <c r="I291" s="304">
        <f t="shared" ca="1" si="129"/>
        <v>174.6478362311268</v>
      </c>
      <c r="J291" s="306">
        <f t="shared" ca="1" si="130"/>
        <v>60.934646091894656</v>
      </c>
      <c r="K291" s="307">
        <f t="shared" ca="1" si="131"/>
        <v>279.99050915111286</v>
      </c>
      <c r="L291" s="304">
        <f t="shared" ca="1" si="116"/>
        <v>286.54444037364232</v>
      </c>
      <c r="M291" s="306">
        <f t="shared" ca="1" si="132"/>
        <v>1.3406068820435264</v>
      </c>
      <c r="N291" s="304">
        <f t="shared" ca="1" si="133"/>
        <v>76.811116327286655</v>
      </c>
      <c r="P291" s="310">
        <f t="shared" ca="1" si="134"/>
        <v>7</v>
      </c>
      <c r="Q291" s="304">
        <f t="shared" ca="1" si="135"/>
        <v>438.44680851064186</v>
      </c>
      <c r="R291" s="306">
        <f t="shared" ca="1" si="136"/>
        <v>0.22003602520027643</v>
      </c>
      <c r="S291" s="307">
        <f t="shared" ca="1" si="137"/>
        <v>8.2052921674545392</v>
      </c>
      <c r="T291" s="304">
        <f t="shared" ca="1" si="117"/>
        <v>80.493916162729036</v>
      </c>
      <c r="U291" s="311">
        <f t="shared" ca="1" si="118"/>
        <v>0</v>
      </c>
      <c r="V291" s="306">
        <f t="shared" ca="1" si="119"/>
        <v>1.1911747007667146</v>
      </c>
      <c r="W291" s="304">
        <f t="shared" ca="1" si="120"/>
        <v>117.25195545278342</v>
      </c>
      <c r="Y291" s="314" t="str">
        <f t="shared" ca="1" si="138"/>
        <v/>
      </c>
      <c r="Z291" s="315" t="str">
        <f t="shared" ca="1" si="139"/>
        <v/>
      </c>
      <c r="AA291" s="316" t="str">
        <f t="shared" ca="1" si="140"/>
        <v/>
      </c>
      <c r="AC291" s="310" t="e">
        <f t="shared" ca="1" si="141"/>
        <v>#N/A</v>
      </c>
      <c r="AD291" s="323" t="e">
        <f t="shared" ca="1" si="142"/>
        <v>#N/A</v>
      </c>
      <c r="AE291" s="324">
        <f t="shared" ca="1" si="121"/>
        <v>279.99050915111286</v>
      </c>
      <c r="AG291" s="306">
        <f t="shared" ca="1" si="143"/>
        <v>29.639351407047769</v>
      </c>
      <c r="AH291" s="304">
        <f t="shared" ca="1" si="144"/>
        <v>39.190881504276078</v>
      </c>
    </row>
    <row r="292" spans="1:34" x14ac:dyDescent="0.2">
      <c r="A292" s="347">
        <f t="shared" ca="1" si="122"/>
        <v>0.01</v>
      </c>
      <c r="B292" s="304">
        <f t="shared" ca="1" si="123"/>
        <v>2.8799999999999826</v>
      </c>
      <c r="D292" s="306">
        <f t="shared" ca="1" si="124"/>
        <v>8.8769368816354888</v>
      </c>
      <c r="E292" s="307">
        <f t="shared" ca="1" si="125"/>
        <v>28.070069952429229</v>
      </c>
      <c r="F292" s="304">
        <f t="shared" ca="1" si="126"/>
        <v>29.440258754549198</v>
      </c>
      <c r="G292" s="306">
        <f t="shared" ca="1" si="127"/>
        <v>39.93676468809948</v>
      </c>
      <c r="H292" s="307">
        <f t="shared" ca="1" si="128"/>
        <v>170.32188385598459</v>
      </c>
      <c r="I292" s="304">
        <f t="shared" ca="1" si="129"/>
        <v>174.94138816759209</v>
      </c>
      <c r="J292" s="306">
        <f t="shared" ca="1" si="130"/>
        <v>61.333569891931567</v>
      </c>
      <c r="K292" s="307">
        <f t="shared" ca="1" si="131"/>
        <v>281.6923244861751</v>
      </c>
      <c r="L292" s="304">
        <f t="shared" ca="1" si="116"/>
        <v>288.29216512092904</v>
      </c>
      <c r="M292" s="306">
        <f t="shared" ca="1" si="132"/>
        <v>1.3404789381070725</v>
      </c>
      <c r="N292" s="304">
        <f t="shared" ca="1" si="133"/>
        <v>76.803785679713556</v>
      </c>
      <c r="P292" s="310">
        <f t="shared" ca="1" si="134"/>
        <v>7</v>
      </c>
      <c r="Q292" s="304">
        <f t="shared" ca="1" si="135"/>
        <v>436.40425531915253</v>
      </c>
      <c r="R292" s="306">
        <f t="shared" ca="1" si="136"/>
        <v>0.21901096291953562</v>
      </c>
      <c r="S292" s="307">
        <f t="shared" ca="1" si="137"/>
        <v>8.203102057825344</v>
      </c>
      <c r="T292" s="304">
        <f t="shared" ca="1" si="117"/>
        <v>80.472431187266622</v>
      </c>
      <c r="U292" s="311">
        <f t="shared" ca="1" si="118"/>
        <v>0</v>
      </c>
      <c r="V292" s="306">
        <f t="shared" ca="1" si="119"/>
        <v>1.1909719621050601</v>
      </c>
      <c r="W292" s="304">
        <f t="shared" ca="1" si="120"/>
        <v>117.62642255907623</v>
      </c>
      <c r="Y292" s="314" t="str">
        <f t="shared" ca="1" si="138"/>
        <v/>
      </c>
      <c r="Z292" s="315" t="str">
        <f t="shared" ca="1" si="139"/>
        <v/>
      </c>
      <c r="AA292" s="316" t="str">
        <f t="shared" ca="1" si="140"/>
        <v/>
      </c>
      <c r="AC292" s="310" t="e">
        <f t="shared" ca="1" si="141"/>
        <v>#N/A</v>
      </c>
      <c r="AD292" s="323" t="e">
        <f t="shared" ca="1" si="142"/>
        <v>#N/A</v>
      </c>
      <c r="AE292" s="324">
        <f t="shared" ca="1" si="121"/>
        <v>281.6923244861751</v>
      </c>
      <c r="AG292" s="306">
        <f t="shared" ca="1" si="143"/>
        <v>29.355050460057896</v>
      </c>
      <c r="AH292" s="304">
        <f t="shared" ca="1" si="144"/>
        <v>38.906293938146725</v>
      </c>
    </row>
    <row r="293" spans="1:34" x14ac:dyDescent="0.2">
      <c r="A293" s="347">
        <f t="shared" ca="1" si="122"/>
        <v>0.01</v>
      </c>
      <c r="B293" s="304">
        <f t="shared" ca="1" si="123"/>
        <v>2.8899999999999824</v>
      </c>
      <c r="D293" s="306">
        <f t="shared" ca="1" si="124"/>
        <v>8.8168623217832742</v>
      </c>
      <c r="E293" s="307">
        <f t="shared" ca="1" si="125"/>
        <v>27.792059457571966</v>
      </c>
      <c r="F293" s="304">
        <f t="shared" ca="1" si="126"/>
        <v>29.157085418376386</v>
      </c>
      <c r="G293" s="306">
        <f t="shared" ca="1" si="127"/>
        <v>40.024933311317312</v>
      </c>
      <c r="H293" s="307">
        <f t="shared" ca="1" si="128"/>
        <v>170.59980445056033</v>
      </c>
      <c r="I293" s="304">
        <f t="shared" ca="1" si="129"/>
        <v>175.23209912896903</v>
      </c>
      <c r="J293" s="306">
        <f t="shared" ca="1" si="130"/>
        <v>61.733378381928652</v>
      </c>
      <c r="K293" s="307">
        <f t="shared" ca="1" si="131"/>
        <v>283.39693292770784</v>
      </c>
      <c r="L293" s="304">
        <f t="shared" ca="1" si="116"/>
        <v>290.04280994239127</v>
      </c>
      <c r="M293" s="306">
        <f t="shared" ca="1" si="132"/>
        <v>1.3403511366938854</v>
      </c>
      <c r="N293" s="304">
        <f t="shared" ca="1" si="133"/>
        <v>76.796463198122126</v>
      </c>
      <c r="P293" s="310">
        <f t="shared" ca="1" si="134"/>
        <v>7</v>
      </c>
      <c r="Q293" s="304">
        <f t="shared" ca="1" si="135"/>
        <v>434.36170212766319</v>
      </c>
      <c r="R293" s="306">
        <f t="shared" ca="1" si="136"/>
        <v>0.21798590063879481</v>
      </c>
      <c r="S293" s="307">
        <f t="shared" ca="1" si="137"/>
        <v>8.2009221988189562</v>
      </c>
      <c r="T293" s="304">
        <f t="shared" ca="1" si="117"/>
        <v>80.451046770413967</v>
      </c>
      <c r="U293" s="311">
        <f t="shared" ca="1" si="118"/>
        <v>0</v>
      </c>
      <c r="V293" s="306">
        <f t="shared" ca="1" si="119"/>
        <v>1.1907689248024462</v>
      </c>
      <c r="W293" s="304">
        <f t="shared" ca="1" si="120"/>
        <v>117.99756193692957</v>
      </c>
      <c r="Y293" s="314" t="str">
        <f t="shared" ca="1" si="138"/>
        <v/>
      </c>
      <c r="Z293" s="315" t="str">
        <f t="shared" ca="1" si="139"/>
        <v/>
      </c>
      <c r="AA293" s="316" t="str">
        <f t="shared" ca="1" si="140"/>
        <v/>
      </c>
      <c r="AC293" s="310" t="e">
        <f t="shared" ca="1" si="141"/>
        <v>#N/A</v>
      </c>
      <c r="AD293" s="323" t="e">
        <f t="shared" ca="1" si="142"/>
        <v>#N/A</v>
      </c>
      <c r="AE293" s="324">
        <f t="shared" ca="1" si="121"/>
        <v>283.39693292770784</v>
      </c>
      <c r="AG293" s="306">
        <f t="shared" ca="1" si="143"/>
        <v>29.070953032632609</v>
      </c>
      <c r="AH293" s="304">
        <f t="shared" ca="1" si="144"/>
        <v>38.621910059602946</v>
      </c>
    </row>
    <row r="294" spans="1:34" x14ac:dyDescent="0.2">
      <c r="A294" s="347">
        <f t="shared" ca="1" si="122"/>
        <v>0.01</v>
      </c>
      <c r="B294" s="304">
        <f t="shared" ca="1" si="123"/>
        <v>2.8999999999999821</v>
      </c>
      <c r="D294" s="306">
        <f t="shared" ca="1" si="124"/>
        <v>8.7567586681778895</v>
      </c>
      <c r="E294" s="307">
        <f t="shared" ca="1" si="125"/>
        <v>27.514267470783913</v>
      </c>
      <c r="F294" s="304">
        <f t="shared" ca="1" si="126"/>
        <v>28.874136122601943</v>
      </c>
      <c r="G294" s="306">
        <f t="shared" ca="1" si="127"/>
        <v>40.112500897999091</v>
      </c>
      <c r="H294" s="307">
        <f t="shared" ca="1" si="128"/>
        <v>170.87494712526816</v>
      </c>
      <c r="I294" s="304">
        <f t="shared" ca="1" si="129"/>
        <v>175.51997118093192</v>
      </c>
      <c r="J294" s="306">
        <f t="shared" ca="1" si="130"/>
        <v>62.134065552975237</v>
      </c>
      <c r="K294" s="307">
        <f t="shared" ca="1" si="131"/>
        <v>285.10430668558701</v>
      </c>
      <c r="L294" s="304">
        <f t="shared" ca="1" si="116"/>
        <v>291.79634643499338</v>
      </c>
      <c r="M294" s="306">
        <f t="shared" ca="1" si="132"/>
        <v>1.3402234753466968</v>
      </c>
      <c r="N294" s="304">
        <f t="shared" ca="1" si="133"/>
        <v>76.789148741721263</v>
      </c>
      <c r="P294" s="310">
        <f t="shared" ca="1" si="134"/>
        <v>7</v>
      </c>
      <c r="Q294" s="304">
        <f t="shared" ca="1" si="135"/>
        <v>432.31914893617386</v>
      </c>
      <c r="R294" s="306">
        <f t="shared" ca="1" si="136"/>
        <v>0.21696083835805396</v>
      </c>
      <c r="S294" s="307">
        <f t="shared" ca="1" si="137"/>
        <v>8.198752590435376</v>
      </c>
      <c r="T294" s="304">
        <f t="shared" ca="1" si="117"/>
        <v>80.429762912171043</v>
      </c>
      <c r="U294" s="311">
        <f t="shared" ca="1" si="118"/>
        <v>0</v>
      </c>
      <c r="V294" s="306">
        <f t="shared" ca="1" si="119"/>
        <v>1.1905655923272984</v>
      </c>
      <c r="W294" s="304">
        <f t="shared" ca="1" si="120"/>
        <v>118.36535900196938</v>
      </c>
      <c r="Y294" s="314" t="str">
        <f t="shared" ca="1" si="138"/>
        <v/>
      </c>
      <c r="Z294" s="315" t="str">
        <f t="shared" ca="1" si="139"/>
        <v/>
      </c>
      <c r="AA294" s="316" t="str">
        <f t="shared" ca="1" si="140"/>
        <v/>
      </c>
      <c r="AC294" s="310" t="e">
        <f t="shared" ca="1" si="141"/>
        <v>#N/A</v>
      </c>
      <c r="AD294" s="323" t="e">
        <f t="shared" ca="1" si="142"/>
        <v>#N/A</v>
      </c>
      <c r="AE294" s="324">
        <f t="shared" ca="1" si="121"/>
        <v>285.10430668558701</v>
      </c>
      <c r="AG294" s="306">
        <f t="shared" ca="1" si="143"/>
        <v>28.787062170159992</v>
      </c>
      <c r="AH294" s="304">
        <f t="shared" ca="1" si="144"/>
        <v>38.337732909019635</v>
      </c>
    </row>
    <row r="295" spans="1:34" x14ac:dyDescent="0.2">
      <c r="A295" s="347">
        <f t="shared" ca="1" si="122"/>
        <v>0.01</v>
      </c>
      <c r="B295" s="304">
        <f t="shared" ca="1" si="123"/>
        <v>2.9099999999999819</v>
      </c>
      <c r="D295" s="306">
        <f t="shared" ca="1" si="124"/>
        <v>8.6966268987081943</v>
      </c>
      <c r="E295" s="307">
        <f t="shared" ca="1" si="125"/>
        <v>27.23669687047795</v>
      </c>
      <c r="F295" s="304">
        <f t="shared" ca="1" si="126"/>
        <v>28.591414372668559</v>
      </c>
      <c r="G295" s="306">
        <f t="shared" ca="1" si="127"/>
        <v>40.199467166986175</v>
      </c>
      <c r="H295" s="307">
        <f t="shared" ca="1" si="128"/>
        <v>171.14731409397294</v>
      </c>
      <c r="I295" s="304">
        <f t="shared" ca="1" si="129"/>
        <v>175.80500641930146</v>
      </c>
      <c r="J295" s="306">
        <f t="shared" ca="1" si="130"/>
        <v>62.535625393300165</v>
      </c>
      <c r="K295" s="307">
        <f t="shared" ca="1" si="131"/>
        <v>286.81441799168323</v>
      </c>
      <c r="L295" s="304">
        <f t="shared" ca="1" si="116"/>
        <v>293.55274621648351</v>
      </c>
      <c r="M295" s="306">
        <f t="shared" ca="1" si="132"/>
        <v>1.3400959516272746</v>
      </c>
      <c r="N295" s="304">
        <f t="shared" ca="1" si="133"/>
        <v>76.781842170810563</v>
      </c>
      <c r="P295" s="310">
        <f t="shared" ca="1" si="134"/>
        <v>7</v>
      </c>
      <c r="Q295" s="304">
        <f t="shared" ca="1" si="135"/>
        <v>430.27659574468453</v>
      </c>
      <c r="R295" s="306">
        <f t="shared" ca="1" si="136"/>
        <v>0.21593577607731315</v>
      </c>
      <c r="S295" s="307">
        <f t="shared" ca="1" si="137"/>
        <v>8.1965932326746032</v>
      </c>
      <c r="T295" s="304">
        <f t="shared" ca="1" si="117"/>
        <v>80.408579612537864</v>
      </c>
      <c r="U295" s="311">
        <f t="shared" ca="1" si="118"/>
        <v>0</v>
      </c>
      <c r="V295" s="306">
        <f t="shared" ca="1" si="119"/>
        <v>1.1903619681433857</v>
      </c>
      <c r="W295" s="304">
        <f t="shared" ca="1" si="120"/>
        <v>118.72979943456446</v>
      </c>
      <c r="Y295" s="314" t="str">
        <f t="shared" ca="1" si="138"/>
        <v/>
      </c>
      <c r="Z295" s="315" t="str">
        <f t="shared" ca="1" si="139"/>
        <v/>
      </c>
      <c r="AA295" s="316" t="str">
        <f t="shared" ca="1" si="140"/>
        <v/>
      </c>
      <c r="AC295" s="310" t="e">
        <f t="shared" ca="1" si="141"/>
        <v>#N/A</v>
      </c>
      <c r="AD295" s="323" t="e">
        <f t="shared" ca="1" si="142"/>
        <v>#N/A</v>
      </c>
      <c r="AE295" s="324">
        <f t="shared" ca="1" si="121"/>
        <v>286.81441799168323</v>
      </c>
      <c r="AG295" s="306">
        <f t="shared" ca="1" si="143"/>
        <v>28.503380887276357</v>
      </c>
      <c r="AH295" s="304">
        <f t="shared" ca="1" si="144"/>
        <v>38.053765496050659</v>
      </c>
    </row>
    <row r="296" spans="1:34" x14ac:dyDescent="0.2">
      <c r="A296" s="347">
        <f t="shared" ca="1" si="122"/>
        <v>0.01</v>
      </c>
      <c r="B296" s="304">
        <f t="shared" ca="1" si="123"/>
        <v>2.9199999999999817</v>
      </c>
      <c r="D296" s="306">
        <f t="shared" ca="1" si="124"/>
        <v>8.6364679821226424</v>
      </c>
      <c r="E296" s="307">
        <f t="shared" ca="1" si="125"/>
        <v>26.959350505540563</v>
      </c>
      <c r="F296" s="304">
        <f t="shared" ca="1" si="126"/>
        <v>28.308923661750541</v>
      </c>
      <c r="G296" s="306">
        <f t="shared" ca="1" si="127"/>
        <v>40.285831846807397</v>
      </c>
      <c r="H296" s="307">
        <f t="shared" ca="1" si="128"/>
        <v>171.41690759902835</v>
      </c>
      <c r="I296" s="304">
        <f t="shared" ca="1" si="129"/>
        <v>176.0872069697372</v>
      </c>
      <c r="J296" s="306">
        <f t="shared" ca="1" si="130"/>
        <v>62.938051888369131</v>
      </c>
      <c r="K296" s="307">
        <f t="shared" ca="1" si="131"/>
        <v>288.52723910014822</v>
      </c>
      <c r="L296" s="304">
        <f t="shared" ca="1" si="116"/>
        <v>295.31198092569349</v>
      </c>
      <c r="M296" s="306">
        <f t="shared" ca="1" si="132"/>
        <v>1.3399685631160878</v>
      </c>
      <c r="N296" s="304">
        <f t="shared" ca="1" si="133"/>
        <v>76.774543346761106</v>
      </c>
      <c r="P296" s="310">
        <f t="shared" ca="1" si="134"/>
        <v>7</v>
      </c>
      <c r="Q296" s="304">
        <f t="shared" ca="1" si="135"/>
        <v>428.23404255319525</v>
      </c>
      <c r="R296" s="306">
        <f t="shared" ca="1" si="136"/>
        <v>0.21491071379657237</v>
      </c>
      <c r="S296" s="307">
        <f t="shared" ca="1" si="137"/>
        <v>8.1944441255366378</v>
      </c>
      <c r="T296" s="304">
        <f t="shared" ca="1" si="117"/>
        <v>80.387496871514415</v>
      </c>
      <c r="U296" s="311">
        <f t="shared" ca="1" si="118"/>
        <v>0</v>
      </c>
      <c r="V296" s="306">
        <f t="shared" ca="1" si="119"/>
        <v>1.1901580557097788</v>
      </c>
      <c r="W296" s="304">
        <f t="shared" ca="1" si="120"/>
        <v>119.09086917901301</v>
      </c>
      <c r="Y296" s="314" t="str">
        <f t="shared" ca="1" si="138"/>
        <v/>
      </c>
      <c r="Z296" s="315" t="str">
        <f t="shared" ca="1" si="139"/>
        <v/>
      </c>
      <c r="AA296" s="316" t="str">
        <f t="shared" ca="1" si="140"/>
        <v/>
      </c>
      <c r="AC296" s="310" t="e">
        <f t="shared" ca="1" si="141"/>
        <v>#N/A</v>
      </c>
      <c r="AD296" s="323" t="e">
        <f t="shared" ca="1" si="142"/>
        <v>#N/A</v>
      </c>
      <c r="AE296" s="324">
        <f t="shared" ca="1" si="121"/>
        <v>288.52723910014822</v>
      </c>
      <c r="AG296" s="306">
        <f t="shared" ca="1" si="143"/>
        <v>28.219912167886026</v>
      </c>
      <c r="AH296" s="304">
        <f t="shared" ca="1" si="144"/>
        <v>37.770010799647991</v>
      </c>
    </row>
    <row r="297" spans="1:34" x14ac:dyDescent="0.2">
      <c r="A297" s="347">
        <f t="shared" ca="1" si="122"/>
        <v>0.01</v>
      </c>
      <c r="B297" s="304">
        <f t="shared" ca="1" si="123"/>
        <v>2.9299999999999815</v>
      </c>
      <c r="D297" s="306">
        <f t="shared" ca="1" si="124"/>
        <v>8.5762828780550482</v>
      </c>
      <c r="E297" s="307">
        <f t="shared" ca="1" si="125"/>
        <v>26.682231195350035</v>
      </c>
      <c r="F297" s="304">
        <f t="shared" ca="1" si="126"/>
        <v>28.026667471651542</v>
      </c>
      <c r="G297" s="306">
        <f t="shared" ca="1" si="127"/>
        <v>40.37159467558795</v>
      </c>
      <c r="H297" s="307">
        <f t="shared" ca="1" si="128"/>
        <v>171.68372991098184</v>
      </c>
      <c r="I297" s="304">
        <f t="shared" ca="1" si="129"/>
        <v>176.36657498743043</v>
      </c>
      <c r="J297" s="306">
        <f t="shared" ca="1" si="130"/>
        <v>63.34133902098111</v>
      </c>
      <c r="K297" s="307">
        <f t="shared" ca="1" si="131"/>
        <v>290.24274228769826</v>
      </c>
      <c r="L297" s="304">
        <f t="shared" ca="1" si="116"/>
        <v>297.07402222283605</v>
      </c>
      <c r="M297" s="306">
        <f t="shared" ca="1" si="132"/>
        <v>1.3398413074119793</v>
      </c>
      <c r="N297" s="304">
        <f t="shared" ca="1" si="133"/>
        <v>76.767252131996713</v>
      </c>
      <c r="P297" s="310">
        <f t="shared" ca="1" si="134"/>
        <v>7</v>
      </c>
      <c r="Q297" s="304">
        <f t="shared" ca="1" si="135"/>
        <v>426.19148936170592</v>
      </c>
      <c r="R297" s="306">
        <f t="shared" ca="1" si="136"/>
        <v>0.21388565151583155</v>
      </c>
      <c r="S297" s="307">
        <f t="shared" ca="1" si="137"/>
        <v>8.1923052690214799</v>
      </c>
      <c r="T297" s="304">
        <f t="shared" ca="1" si="117"/>
        <v>80.366514689100725</v>
      </c>
      <c r="U297" s="311">
        <f t="shared" ca="1" si="118"/>
        <v>0</v>
      </c>
      <c r="V297" s="306">
        <f t="shared" ca="1" si="119"/>
        <v>1.1899538584808136</v>
      </c>
      <c r="W297" s="304">
        <f t="shared" ca="1" si="120"/>
        <v>119.44855444271529</v>
      </c>
      <c r="Y297" s="314" t="str">
        <f t="shared" ca="1" si="138"/>
        <v/>
      </c>
      <c r="Z297" s="315" t="str">
        <f t="shared" ca="1" si="139"/>
        <v/>
      </c>
      <c r="AA297" s="316" t="str">
        <f t="shared" ca="1" si="140"/>
        <v/>
      </c>
      <c r="AC297" s="310" t="e">
        <f t="shared" ca="1" si="141"/>
        <v>#N/A</v>
      </c>
      <c r="AD297" s="323" t="e">
        <f t="shared" ca="1" si="142"/>
        <v>#N/A</v>
      </c>
      <c r="AE297" s="324">
        <f t="shared" ca="1" si="121"/>
        <v>290.24274228769826</v>
      </c>
      <c r="AG297" s="306">
        <f t="shared" ca="1" si="143"/>
        <v>27.936658965183369</v>
      </c>
      <c r="AH297" s="304">
        <f t="shared" ca="1" si="144"/>
        <v>37.486471768083199</v>
      </c>
    </row>
    <row r="298" spans="1:34" x14ac:dyDescent="0.2">
      <c r="A298" s="347">
        <f t="shared" ca="1" si="122"/>
        <v>0.01</v>
      </c>
      <c r="B298" s="304">
        <f t="shared" ca="1" si="123"/>
        <v>2.9399999999999813</v>
      </c>
      <c r="D298" s="306">
        <f t="shared" ca="1" si="124"/>
        <v>8.5160725370502988</v>
      </c>
      <c r="E298" s="307">
        <f t="shared" ca="1" si="125"/>
        <v>26.405341729797073</v>
      </c>
      <c r="F298" s="304">
        <f t="shared" ca="1" si="126"/>
        <v>27.744649273754838</v>
      </c>
      <c r="G298" s="306">
        <f t="shared" ca="1" si="127"/>
        <v>40.45675540095845</v>
      </c>
      <c r="H298" s="307">
        <f t="shared" ca="1" si="128"/>
        <v>171.9477833282798</v>
      </c>
      <c r="I298" s="304">
        <f t="shared" ca="1" si="129"/>
        <v>176.64311265679746</v>
      </c>
      <c r="J298" s="306">
        <f t="shared" ca="1" si="130"/>
        <v>63.745480771363844</v>
      </c>
      <c r="K298" s="307">
        <f t="shared" ca="1" si="131"/>
        <v>291.96089985389455</v>
      </c>
      <c r="L298" s="304">
        <f t="shared" ca="1" si="116"/>
        <v>298.83884178979838</v>
      </c>
      <c r="M298" s="306">
        <f t="shared" ca="1" si="132"/>
        <v>1.3397141821318415</v>
      </c>
      <c r="N298" s="304">
        <f t="shared" ca="1" si="133"/>
        <v>76.759968389975398</v>
      </c>
      <c r="P298" s="310">
        <f t="shared" ca="1" si="134"/>
        <v>7</v>
      </c>
      <c r="Q298" s="304">
        <f t="shared" ca="1" si="135"/>
        <v>424.14893617021659</v>
      </c>
      <c r="R298" s="306">
        <f t="shared" ca="1" si="136"/>
        <v>0.21286058923509071</v>
      </c>
      <c r="S298" s="307">
        <f t="shared" ca="1" si="137"/>
        <v>8.1901766631291295</v>
      </c>
      <c r="T298" s="304">
        <f t="shared" ca="1" si="117"/>
        <v>80.345633065296767</v>
      </c>
      <c r="U298" s="311">
        <f t="shared" ca="1" si="118"/>
        <v>0</v>
      </c>
      <c r="V298" s="306">
        <f t="shared" ca="1" si="119"/>
        <v>1.1897493799060499</v>
      </c>
      <c r="W298" s="304">
        <f t="shared" ca="1" si="120"/>
        <v>119.80284169533208</v>
      </c>
      <c r="Y298" s="314" t="str">
        <f t="shared" ca="1" si="138"/>
        <v/>
      </c>
      <c r="Z298" s="315" t="str">
        <f t="shared" ca="1" si="139"/>
        <v/>
      </c>
      <c r="AA298" s="316" t="str">
        <f t="shared" ca="1" si="140"/>
        <v/>
      </c>
      <c r="AC298" s="310" t="e">
        <f t="shared" ca="1" si="141"/>
        <v>#N/A</v>
      </c>
      <c r="AD298" s="323" t="e">
        <f t="shared" ca="1" si="142"/>
        <v>#N/A</v>
      </c>
      <c r="AE298" s="324">
        <f t="shared" ca="1" si="121"/>
        <v>291.96089985389455</v>
      </c>
      <c r="AG298" s="306">
        <f t="shared" ca="1" si="143"/>
        <v>27.653624201677403</v>
      </c>
      <c r="AH298" s="304">
        <f t="shared" ca="1" si="144"/>
        <v>37.2031513189714</v>
      </c>
    </row>
    <row r="299" spans="1:34" x14ac:dyDescent="0.2">
      <c r="A299" s="347">
        <f t="shared" ca="1" si="122"/>
        <v>0.01</v>
      </c>
      <c r="B299" s="304">
        <f t="shared" ca="1" si="123"/>
        <v>2.9499999999999811</v>
      </c>
      <c r="D299" s="306">
        <f t="shared" ca="1" si="124"/>
        <v>8.4558379005900193</v>
      </c>
      <c r="E299" s="307">
        <f t="shared" ca="1" si="125"/>
        <v>26.128684869307726</v>
      </c>
      <c r="F299" s="304">
        <f t="shared" ca="1" si="126"/>
        <v>27.462872530029433</v>
      </c>
      <c r="G299" s="306">
        <f t="shared" ca="1" si="127"/>
        <v>40.541313779964348</v>
      </c>
      <c r="H299" s="307">
        <f t="shared" ca="1" si="128"/>
        <v>172.20907017697289</v>
      </c>
      <c r="I299" s="304">
        <f t="shared" ca="1" si="129"/>
        <v>176.91682219117294</v>
      </c>
      <c r="J299" s="306">
        <f t="shared" ca="1" si="130"/>
        <v>64.150471117268452</v>
      </c>
      <c r="K299" s="307">
        <f t="shared" ca="1" si="131"/>
        <v>293.6816841214208</v>
      </c>
      <c r="L299" s="304">
        <f t="shared" ca="1" si="116"/>
        <v>300.60641133043299</v>
      </c>
      <c r="M299" s="306">
        <f t="shared" ca="1" si="132"/>
        <v>1.3395871849102987</v>
      </c>
      <c r="N299" s="304">
        <f t="shared" ca="1" si="133"/>
        <v>76.752691985171111</v>
      </c>
      <c r="P299" s="310">
        <f t="shared" ca="1" si="134"/>
        <v>7</v>
      </c>
      <c r="Q299" s="304">
        <f t="shared" ca="1" si="135"/>
        <v>422.10638297872731</v>
      </c>
      <c r="R299" s="306">
        <f t="shared" ca="1" si="136"/>
        <v>0.21183552695434993</v>
      </c>
      <c r="S299" s="307">
        <f t="shared" ca="1" si="137"/>
        <v>8.1880583078595865</v>
      </c>
      <c r="T299" s="304">
        <f t="shared" ca="1" si="117"/>
        <v>80.324852000102553</v>
      </c>
      <c r="U299" s="311">
        <f t="shared" ca="1" si="118"/>
        <v>0</v>
      </c>
      <c r="V299" s="306">
        <f t="shared" ca="1" si="119"/>
        <v>1.1895446234302345</v>
      </c>
      <c r="W299" s="304">
        <f t="shared" ca="1" si="120"/>
        <v>120.15371766792921</v>
      </c>
      <c r="Y299" s="314" t="str">
        <f t="shared" ca="1" si="138"/>
        <v/>
      </c>
      <c r="Z299" s="315" t="str">
        <f t="shared" ca="1" si="139"/>
        <v/>
      </c>
      <c r="AA299" s="316" t="str">
        <f t="shared" ca="1" si="140"/>
        <v/>
      </c>
      <c r="AC299" s="310" t="e">
        <f t="shared" ca="1" si="141"/>
        <v>#N/A</v>
      </c>
      <c r="AD299" s="323" t="e">
        <f t="shared" ca="1" si="142"/>
        <v>#N/A</v>
      </c>
      <c r="AE299" s="324">
        <f t="shared" ca="1" si="121"/>
        <v>293.6816841214208</v>
      </c>
      <c r="AG299" s="306">
        <f t="shared" ca="1" si="143"/>
        <v>27.370810769218522</v>
      </c>
      <c r="AH299" s="304">
        <f t="shared" ca="1" si="144"/>
        <v>36.920052339297449</v>
      </c>
    </row>
    <row r="300" spans="1:34" x14ac:dyDescent="0.2">
      <c r="A300" s="347">
        <f t="shared" ca="1" si="122"/>
        <v>0.01</v>
      </c>
      <c r="B300" s="304">
        <f t="shared" ca="1" si="123"/>
        <v>2.9599999999999809</v>
      </c>
      <c r="D300" s="306">
        <f t="shared" ca="1" si="124"/>
        <v>8.3955799011181735</v>
      </c>
      <c r="E300" s="307">
        <f t="shared" ca="1" si="125"/>
        <v>25.852263344868682</v>
      </c>
      <c r="F300" s="304">
        <f t="shared" ca="1" si="126"/>
        <v>27.181340694095653</v>
      </c>
      <c r="G300" s="306">
        <f t="shared" ca="1" si="127"/>
        <v>40.625269578975526</v>
      </c>
      <c r="H300" s="307">
        <f t="shared" ca="1" si="128"/>
        <v>172.46759281042156</v>
      </c>
      <c r="I300" s="304">
        <f t="shared" ca="1" si="129"/>
        <v>177.18770583250355</v>
      </c>
      <c r="J300" s="306">
        <f t="shared" ca="1" si="130"/>
        <v>64.556304034063146</v>
      </c>
      <c r="K300" s="307">
        <f t="shared" ca="1" si="131"/>
        <v>295.4050674363578</v>
      </c>
      <c r="L300" s="304">
        <f t="shared" ca="1" si="116"/>
        <v>302.3767025708454</v>
      </c>
      <c r="M300" s="306">
        <f t="shared" ca="1" si="132"/>
        <v>1.3394603133993948</v>
      </c>
      <c r="N300" s="304">
        <f t="shared" ca="1" si="133"/>
        <v>76.745422783055872</v>
      </c>
      <c r="P300" s="310">
        <f t="shared" ca="1" si="134"/>
        <v>7</v>
      </c>
      <c r="Q300" s="304">
        <f t="shared" ca="1" si="135"/>
        <v>420.06382978723798</v>
      </c>
      <c r="R300" s="306">
        <f t="shared" ca="1" si="136"/>
        <v>0.21081046467360912</v>
      </c>
      <c r="S300" s="307">
        <f t="shared" ca="1" si="137"/>
        <v>8.1859502032128511</v>
      </c>
      <c r="T300" s="304">
        <f t="shared" ca="1" si="117"/>
        <v>80.304171493518069</v>
      </c>
      <c r="U300" s="311">
        <f t="shared" ca="1" si="118"/>
        <v>0</v>
      </c>
      <c r="V300" s="306">
        <f t="shared" ca="1" si="119"/>
        <v>1.189339592493263</v>
      </c>
      <c r="W300" s="304">
        <f t="shared" ca="1" si="120"/>
        <v>120.50116935210895</v>
      </c>
      <c r="Y300" s="314" t="str">
        <f t="shared" ca="1" si="138"/>
        <v/>
      </c>
      <c r="Z300" s="315" t="str">
        <f t="shared" ca="1" si="139"/>
        <v/>
      </c>
      <c r="AA300" s="316" t="str">
        <f t="shared" ca="1" si="140"/>
        <v/>
      </c>
      <c r="AC300" s="310" t="e">
        <f t="shared" ca="1" si="141"/>
        <v>#N/A</v>
      </c>
      <c r="AD300" s="323" t="e">
        <f t="shared" ca="1" si="142"/>
        <v>#N/A</v>
      </c>
      <c r="AE300" s="324">
        <f t="shared" ca="1" si="121"/>
        <v>295.4050674363578</v>
      </c>
      <c r="AG300" s="306">
        <f t="shared" ca="1" si="143"/>
        <v>27.088221529027546</v>
      </c>
      <c r="AH300" s="304">
        <f t="shared" ca="1" si="144"/>
        <v>36.637177685444385</v>
      </c>
    </row>
    <row r="301" spans="1:34" x14ac:dyDescent="0.2">
      <c r="A301" s="347">
        <f t="shared" ca="1" si="122"/>
        <v>0.01</v>
      </c>
      <c r="B301" s="304">
        <f t="shared" ca="1" si="123"/>
        <v>2.9699999999999807</v>
      </c>
      <c r="D301" s="306">
        <f t="shared" ca="1" si="124"/>
        <v>8.3352994620666401</v>
      </c>
      <c r="E301" s="307">
        <f t="shared" ca="1" si="125"/>
        <v>25.576079858054882</v>
      </c>
      <c r="F301" s="304">
        <f t="shared" ca="1" si="126"/>
        <v>26.900057212354199</v>
      </c>
      <c r="G301" s="306">
        <f t="shared" ca="1" si="127"/>
        <v>40.708622573596195</v>
      </c>
      <c r="H301" s="307">
        <f t="shared" ca="1" si="128"/>
        <v>172.72335360900212</v>
      </c>
      <c r="I301" s="304">
        <f t="shared" ca="1" si="129"/>
        <v>177.45576585104212</v>
      </c>
      <c r="J301" s="306">
        <f t="shared" ca="1" si="130"/>
        <v>64.962973494826002</v>
      </c>
      <c r="K301" s="307">
        <f t="shared" ca="1" si="131"/>
        <v>297.13102216845493</v>
      </c>
      <c r="L301" s="304">
        <f t="shared" ca="1" si="116"/>
        <v>304.14968725967867</v>
      </c>
      <c r="M301" s="306">
        <f t="shared" ca="1" si="132"/>
        <v>1.3393335652682836</v>
      </c>
      <c r="N301" s="304">
        <f t="shared" ca="1" si="133"/>
        <v>76.738160650082037</v>
      </c>
      <c r="P301" s="310">
        <f t="shared" ca="1" si="134"/>
        <v>7</v>
      </c>
      <c r="Q301" s="304">
        <f t="shared" ca="1" si="135"/>
        <v>418.02127659574865</v>
      </c>
      <c r="R301" s="306">
        <f t="shared" ca="1" si="136"/>
        <v>0.2097854023928683</v>
      </c>
      <c r="S301" s="307">
        <f t="shared" ca="1" si="137"/>
        <v>8.183852349188923</v>
      </c>
      <c r="T301" s="304">
        <f t="shared" ca="1" si="117"/>
        <v>80.283591545543345</v>
      </c>
      <c r="U301" s="311">
        <f t="shared" ca="1" si="118"/>
        <v>0</v>
      </c>
      <c r="V301" s="306">
        <f t="shared" ca="1" si="119"/>
        <v>1.1891342905301432</v>
      </c>
      <c r="W301" s="304">
        <f t="shared" ca="1" si="120"/>
        <v>120.84518399912771</v>
      </c>
      <c r="Y301" s="314" t="str">
        <f t="shared" ca="1" si="138"/>
        <v/>
      </c>
      <c r="Z301" s="315" t="str">
        <f t="shared" ca="1" si="139"/>
        <v/>
      </c>
      <c r="AA301" s="316" t="str">
        <f t="shared" ca="1" si="140"/>
        <v/>
      </c>
      <c r="AC301" s="310" t="e">
        <f t="shared" ca="1" si="141"/>
        <v>#N/A</v>
      </c>
      <c r="AD301" s="323" t="e">
        <f t="shared" ca="1" si="142"/>
        <v>#N/A</v>
      </c>
      <c r="AE301" s="324">
        <f t="shared" ca="1" si="121"/>
        <v>297.13102216845493</v>
      </c>
      <c r="AG301" s="306">
        <f t="shared" ca="1" si="143"/>
        <v>26.805859311727122</v>
      </c>
      <c r="AH301" s="304">
        <f t="shared" ca="1" si="144"/>
        <v>36.354530183224291</v>
      </c>
    </row>
    <row r="302" spans="1:34" x14ac:dyDescent="0.2">
      <c r="A302" s="347">
        <f t="shared" ca="1" si="122"/>
        <v>0.01</v>
      </c>
      <c r="B302" s="304">
        <f t="shared" ca="1" si="123"/>
        <v>2.9799999999999804</v>
      </c>
      <c r="D302" s="306">
        <f t="shared" ca="1" si="124"/>
        <v>8.1865875834722885</v>
      </c>
      <c r="E302" s="307">
        <f t="shared" ca="1" si="125"/>
        <v>24.925021050510502</v>
      </c>
      <c r="F302" s="304">
        <f t="shared" ca="1" si="126"/>
        <v>26.235031744411025</v>
      </c>
      <c r="G302" s="306">
        <f t="shared" ca="1" si="127"/>
        <v>40.790488449430917</v>
      </c>
      <c r="H302" s="307">
        <f t="shared" ca="1" si="128"/>
        <v>172.97260381950721</v>
      </c>
      <c r="I302" s="304">
        <f t="shared" ca="1" si="129"/>
        <v>177.7171506074846</v>
      </c>
      <c r="J302" s="306">
        <f t="shared" ca="1" si="130"/>
        <v>65.370469049941136</v>
      </c>
      <c r="K302" s="307">
        <f t="shared" ca="1" si="131"/>
        <v>298.85950195559747</v>
      </c>
      <c r="L302" s="304">
        <f t="shared" ca="1" si="116"/>
        <v>305.92531790121109</v>
      </c>
      <c r="M302" s="306">
        <f t="shared" ca="1" si="132"/>
        <v>1.3392069354569194</v>
      </c>
      <c r="N302" s="304">
        <f t="shared" ca="1" si="133"/>
        <v>76.73090529633032</v>
      </c>
      <c r="P302" s="310">
        <f t="shared" ca="1" si="134"/>
        <v>8</v>
      </c>
      <c r="Q302" s="304">
        <f t="shared" ca="1" si="135"/>
        <v>412.82608695653812</v>
      </c>
      <c r="R302" s="306">
        <f t="shared" ca="1" si="136"/>
        <v>0.20717817876577282</v>
      </c>
      <c r="S302" s="307">
        <f t="shared" ca="1" si="137"/>
        <v>8.1817805674012654</v>
      </c>
      <c r="T302" s="304">
        <f t="shared" ca="1" si="117"/>
        <v>80.263267366206421</v>
      </c>
      <c r="U302" s="311">
        <f t="shared" ca="1" si="118"/>
        <v>0</v>
      </c>
      <c r="V302" s="306">
        <f t="shared" ca="1" si="119"/>
        <v>1.1889287232013861</v>
      </c>
      <c r="W302" s="304">
        <f t="shared" ca="1" si="120"/>
        <v>121.18049349886647</v>
      </c>
      <c r="Y302" s="314" t="str">
        <f t="shared" ca="1" si="138"/>
        <v/>
      </c>
      <c r="Z302" s="315" t="str">
        <f t="shared" ca="1" si="139"/>
        <v/>
      </c>
      <c r="AA302" s="316" t="str">
        <f t="shared" ca="1" si="140"/>
        <v/>
      </c>
      <c r="AC302" s="310" t="e">
        <f t="shared" ca="1" si="141"/>
        <v>#N/A</v>
      </c>
      <c r="AD302" s="323" t="e">
        <f t="shared" ca="1" si="142"/>
        <v>#N/A</v>
      </c>
      <c r="AE302" s="324">
        <f t="shared" ca="1" si="121"/>
        <v>298.85950195559747</v>
      </c>
      <c r="AG302" s="306">
        <f t="shared" ca="1" si="143"/>
        <v>26.138333158551298</v>
      </c>
      <c r="AH302" s="304">
        <f t="shared" ca="1" si="144"/>
        <v>35.686718869087287</v>
      </c>
    </row>
    <row r="303" spans="1:34" x14ac:dyDescent="0.2">
      <c r="A303" s="347">
        <f t="shared" ca="1" si="122"/>
        <v>0.01</v>
      </c>
      <c r="B303" s="304">
        <f t="shared" ca="1" si="123"/>
        <v>2.9899999999999802</v>
      </c>
      <c r="D303" s="306">
        <f t="shared" ca="1" si="124"/>
        <v>7.9493688711665094</v>
      </c>
      <c r="E303" s="307">
        <f t="shared" ca="1" si="125"/>
        <v>23.899403457427631</v>
      </c>
      <c r="F303" s="304">
        <f t="shared" ca="1" si="126"/>
        <v>25.186781276510398</v>
      </c>
      <c r="G303" s="306">
        <f t="shared" ca="1" si="127"/>
        <v>40.869982138142582</v>
      </c>
      <c r="H303" s="307">
        <f t="shared" ca="1" si="128"/>
        <v>173.2115978540815</v>
      </c>
      <c r="I303" s="304">
        <f t="shared" ca="1" si="129"/>
        <v>177.9680113704037</v>
      </c>
      <c r="J303" s="306">
        <f t="shared" ca="1" si="130"/>
        <v>65.778771402879002</v>
      </c>
      <c r="K303" s="307">
        <f t="shared" ca="1" si="131"/>
        <v>300.59042296396541</v>
      </c>
      <c r="L303" s="304">
        <f t="shared" ca="1" si="116"/>
        <v>307.70350850279209</v>
      </c>
      <c r="M303" s="306">
        <f t="shared" ca="1" si="132"/>
        <v>1.3390804162021022</v>
      </c>
      <c r="N303" s="304">
        <f t="shared" ca="1" si="133"/>
        <v>76.723656277002149</v>
      </c>
      <c r="P303" s="310">
        <f t="shared" ca="1" si="134"/>
        <v>8</v>
      </c>
      <c r="Q303" s="304">
        <f t="shared" ca="1" si="135"/>
        <v>404.47826086958179</v>
      </c>
      <c r="R303" s="306">
        <f t="shared" ca="1" si="136"/>
        <v>0.20298879379231038</v>
      </c>
      <c r="S303" s="307">
        <f t="shared" ca="1" si="137"/>
        <v>8.1797506794633428</v>
      </c>
      <c r="T303" s="304">
        <f t="shared" ca="1" si="117"/>
        <v>80.243354165535393</v>
      </c>
      <c r="U303" s="311">
        <f t="shared" ca="1" si="118"/>
        <v>0</v>
      </c>
      <c r="V303" s="306">
        <f t="shared" ca="1" si="119"/>
        <v>1.1887229006192528</v>
      </c>
      <c r="W303" s="304">
        <f t="shared" ca="1" si="120"/>
        <v>121.50180767554558</v>
      </c>
      <c r="Y303" s="314" t="str">
        <f t="shared" ca="1" si="138"/>
        <v/>
      </c>
      <c r="Z303" s="315" t="str">
        <f t="shared" ca="1" si="139"/>
        <v/>
      </c>
      <c r="AA303" s="316" t="str">
        <f t="shared" ca="1" si="140"/>
        <v/>
      </c>
      <c r="AC303" s="310" t="e">
        <f t="shared" ca="1" si="141"/>
        <v>#N/A</v>
      </c>
      <c r="AD303" s="323" t="e">
        <f t="shared" ca="1" si="142"/>
        <v>#N/A</v>
      </c>
      <c r="AE303" s="324">
        <f t="shared" ca="1" si="121"/>
        <v>300.59042296396541</v>
      </c>
      <c r="AG303" s="306">
        <f t="shared" ca="1" si="143"/>
        <v>25.085933854129753</v>
      </c>
      <c r="AH303" s="304">
        <f t="shared" ca="1" si="144"/>
        <v>34.634034516722203</v>
      </c>
    </row>
    <row r="304" spans="1:34" x14ac:dyDescent="0.2">
      <c r="A304" s="347">
        <f t="shared" ca="1" si="122"/>
        <v>0.01</v>
      </c>
      <c r="B304" s="304">
        <f t="shared" ca="1" si="123"/>
        <v>2.99999999999998</v>
      </c>
      <c r="D304" s="306">
        <f t="shared" ca="1" si="124"/>
        <v>7.7121204295019936</v>
      </c>
      <c r="E304" s="307">
        <f t="shared" ca="1" si="125"/>
        <v>22.874836952509014</v>
      </c>
      <c r="F304" s="304">
        <f t="shared" ca="1" si="126"/>
        <v>24.139904041296724</v>
      </c>
      <c r="G304" s="306">
        <f t="shared" ca="1" si="127"/>
        <v>40.9471033424376</v>
      </c>
      <c r="H304" s="307">
        <f t="shared" ca="1" si="128"/>
        <v>173.44034622360658</v>
      </c>
      <c r="I304" s="304">
        <f t="shared" ca="1" si="129"/>
        <v>178.20835830650813</v>
      </c>
      <c r="J304" s="306">
        <f t="shared" ca="1" si="130"/>
        <v>66.187856830281902</v>
      </c>
      <c r="K304" s="307">
        <f t="shared" ca="1" si="131"/>
        <v>302.32368268435386</v>
      </c>
      <c r="L304" s="304">
        <f t="shared" ca="1" si="116"/>
        <v>309.48415388128643</v>
      </c>
      <c r="M304" s="306">
        <f t="shared" ca="1" si="132"/>
        <v>1.3389539997960509</v>
      </c>
      <c r="N304" s="304">
        <f t="shared" ca="1" si="133"/>
        <v>76.71641315047421</v>
      </c>
      <c r="P304" s="310">
        <f t="shared" ca="1" si="134"/>
        <v>8</v>
      </c>
      <c r="Q304" s="304">
        <f t="shared" ca="1" si="135"/>
        <v>396.13043478262546</v>
      </c>
      <c r="R304" s="306">
        <f t="shared" ca="1" si="136"/>
        <v>0.19879940881884794</v>
      </c>
      <c r="S304" s="307">
        <f t="shared" ca="1" si="137"/>
        <v>8.1777626853751535</v>
      </c>
      <c r="T304" s="304">
        <f t="shared" ca="1" si="117"/>
        <v>80.223851943530263</v>
      </c>
      <c r="U304" s="311">
        <f t="shared" ca="1" si="118"/>
        <v>0</v>
      </c>
      <c r="V304" s="306">
        <f t="shared" ca="1" si="119"/>
        <v>1.1885168351094513</v>
      </c>
      <c r="W304" s="304">
        <f t="shared" ca="1" si="120"/>
        <v>121.80908790653011</v>
      </c>
      <c r="Y304" s="314" t="str">
        <f t="shared" ca="1" si="138"/>
        <v/>
      </c>
      <c r="Z304" s="315" t="str">
        <f t="shared" ca="1" si="139"/>
        <v/>
      </c>
      <c r="AA304" s="316" t="str">
        <f t="shared" ca="1" si="140"/>
        <v/>
      </c>
      <c r="AC304" s="310">
        <f t="shared" ca="1" si="141"/>
        <v>2.99999999999998</v>
      </c>
      <c r="AD304" s="323">
        <f t="shared" ca="1" si="142"/>
        <v>66.187856830281902</v>
      </c>
      <c r="AE304" s="324">
        <f t="shared" ca="1" si="121"/>
        <v>302.32368268435386</v>
      </c>
      <c r="AG304" s="306">
        <f t="shared" ca="1" si="143"/>
        <v>24.034551212094733</v>
      </c>
      <c r="AH304" s="304">
        <f t="shared" ca="1" si="144"/>
        <v>33.582366922705745</v>
      </c>
    </row>
    <row r="305" spans="1:34" x14ac:dyDescent="0.2">
      <c r="A305" s="347">
        <f t="shared" ca="1" si="122"/>
        <v>0.01</v>
      </c>
      <c r="B305" s="304">
        <f t="shared" ca="1" si="123"/>
        <v>3.0099999999999798</v>
      </c>
      <c r="D305" s="306">
        <f t="shared" ca="1" si="124"/>
        <v>7.4748481999480534</v>
      </c>
      <c r="E305" s="307">
        <f t="shared" ca="1" si="125"/>
        <v>21.851342413548984</v>
      </c>
      <c r="F305" s="304">
        <f t="shared" ca="1" si="126"/>
        <v>23.094469487009903</v>
      </c>
      <c r="G305" s="306">
        <f t="shared" ca="1" si="127"/>
        <v>41.021851824437078</v>
      </c>
      <c r="H305" s="307">
        <f t="shared" ca="1" si="128"/>
        <v>173.65885964774208</v>
      </c>
      <c r="I305" s="304">
        <f t="shared" ca="1" si="129"/>
        <v>178.4382017989989</v>
      </c>
      <c r="J305" s="306">
        <f t="shared" ca="1" si="130"/>
        <v>66.597701606116274</v>
      </c>
      <c r="K305" s="307">
        <f t="shared" ca="1" si="131"/>
        <v>304.05917871371059</v>
      </c>
      <c r="L305" s="304">
        <f t="shared" ca="1" si="116"/>
        <v>311.26714895612338</v>
      </c>
      <c r="M305" s="306">
        <f t="shared" ca="1" si="132"/>
        <v>1.3388276785835331</v>
      </c>
      <c r="N305" s="304">
        <f t="shared" ca="1" si="133"/>
        <v>76.709175478133957</v>
      </c>
      <c r="P305" s="310">
        <f t="shared" ca="1" si="134"/>
        <v>8</v>
      </c>
      <c r="Q305" s="304">
        <f t="shared" ca="1" si="135"/>
        <v>387.78260869566913</v>
      </c>
      <c r="R305" s="306">
        <f t="shared" ca="1" si="136"/>
        <v>0.1946100238453855</v>
      </c>
      <c r="S305" s="307">
        <f t="shared" ca="1" si="137"/>
        <v>8.1758165851366993</v>
      </c>
      <c r="T305" s="304">
        <f t="shared" ca="1" si="117"/>
        <v>80.204760700191031</v>
      </c>
      <c r="U305" s="311">
        <f t="shared" ca="1" si="118"/>
        <v>0</v>
      </c>
      <c r="V305" s="306">
        <f t="shared" ca="1" si="119"/>
        <v>1.1883105389768778</v>
      </c>
      <c r="W305" s="304">
        <f t="shared" ca="1" si="120"/>
        <v>122.10229854679368</v>
      </c>
      <c r="Y305" s="314" t="str">
        <f t="shared" ca="1" si="138"/>
        <v/>
      </c>
      <c r="Z305" s="315" t="str">
        <f t="shared" ca="1" si="139"/>
        <v/>
      </c>
      <c r="AA305" s="316" t="str">
        <f t="shared" ca="1" si="140"/>
        <v/>
      </c>
      <c r="AC305" s="310" t="e">
        <f t="shared" ca="1" si="141"/>
        <v>#N/A</v>
      </c>
      <c r="AD305" s="323" t="e">
        <f t="shared" ca="1" si="142"/>
        <v>#N/A</v>
      </c>
      <c r="AE305" s="324">
        <f t="shared" ca="1" si="121"/>
        <v>304.05917871371059</v>
      </c>
      <c r="AG305" s="306">
        <f t="shared" ca="1" si="143"/>
        <v>22.984206881721981</v>
      </c>
      <c r="AH305" s="304">
        <f t="shared" ca="1" si="144"/>
        <v>32.531737719345124</v>
      </c>
    </row>
    <row r="306" spans="1:34" x14ac:dyDescent="0.2">
      <c r="A306" s="347">
        <f t="shared" ca="1" si="122"/>
        <v>0.01</v>
      </c>
      <c r="B306" s="304">
        <f t="shared" ca="1" si="123"/>
        <v>3.0199999999999796</v>
      </c>
      <c r="D306" s="306">
        <f t="shared" ca="1" si="124"/>
        <v>7.2375580144669733</v>
      </c>
      <c r="E306" s="307">
        <f t="shared" ca="1" si="125"/>
        <v>20.828940358074846</v>
      </c>
      <c r="F306" s="304">
        <f t="shared" ca="1" si="126"/>
        <v>22.05055560417955</v>
      </c>
      <c r="G306" s="306">
        <f t="shared" ca="1" si="127"/>
        <v>41.094227404581751</v>
      </c>
      <c r="H306" s="307">
        <f t="shared" ca="1" si="128"/>
        <v>173.86714905132283</v>
      </c>
      <c r="I306" s="304">
        <f t="shared" ca="1" si="129"/>
        <v>178.65755244381467</v>
      </c>
      <c r="J306" s="306">
        <f t="shared" ca="1" si="130"/>
        <v>67.008282002261367</v>
      </c>
      <c r="K306" s="307">
        <f t="shared" ca="1" si="131"/>
        <v>305.79680875720589</v>
      </c>
      <c r="L306" s="304">
        <f t="shared" ca="1" si="116"/>
        <v>313.05238875144482</v>
      </c>
      <c r="M306" s="306">
        <f t="shared" ca="1" si="132"/>
        <v>1.3387014449590426</v>
      </c>
      <c r="N306" s="304">
        <f t="shared" ca="1" si="133"/>
        <v>76.701942824218023</v>
      </c>
      <c r="P306" s="310">
        <f t="shared" ca="1" si="134"/>
        <v>8</v>
      </c>
      <c r="Q306" s="304">
        <f t="shared" ca="1" si="135"/>
        <v>379.43478260871274</v>
      </c>
      <c r="R306" s="306">
        <f t="shared" ca="1" si="136"/>
        <v>0.19042063887192304</v>
      </c>
      <c r="S306" s="307">
        <f t="shared" ca="1" si="137"/>
        <v>8.1739123787479802</v>
      </c>
      <c r="T306" s="304">
        <f t="shared" ca="1" si="117"/>
        <v>80.186080435517695</v>
      </c>
      <c r="U306" s="311">
        <f t="shared" ca="1" si="118"/>
        <v>0</v>
      </c>
      <c r="V306" s="306">
        <f t="shared" ca="1" si="119"/>
        <v>1.1881040245053549</v>
      </c>
      <c r="W306" s="304">
        <f t="shared" ca="1" si="120"/>
        <v>122.38140691346531</v>
      </c>
      <c r="Y306" s="314" t="str">
        <f t="shared" ca="1" si="138"/>
        <v/>
      </c>
      <c r="Z306" s="315" t="str">
        <f t="shared" ca="1" si="139"/>
        <v/>
      </c>
      <c r="AA306" s="316" t="str">
        <f t="shared" ca="1" si="140"/>
        <v/>
      </c>
      <c r="AC306" s="310" t="e">
        <f t="shared" ca="1" si="141"/>
        <v>#N/A</v>
      </c>
      <c r="AD306" s="323" t="e">
        <f t="shared" ca="1" si="142"/>
        <v>#N/A</v>
      </c>
      <c r="AE306" s="324">
        <f t="shared" ca="1" si="121"/>
        <v>305.79680875720589</v>
      </c>
      <c r="AG306" s="306">
        <f t="shared" ca="1" si="143"/>
        <v>21.934922136815103</v>
      </c>
      <c r="AH306" s="304">
        <f t="shared" ca="1" si="144"/>
        <v>31.482168163556377</v>
      </c>
    </row>
    <row r="307" spans="1:34" x14ac:dyDescent="0.2">
      <c r="A307" s="347">
        <f t="shared" ca="1" si="122"/>
        <v>0.01</v>
      </c>
      <c r="B307" s="304">
        <f t="shared" ca="1" si="123"/>
        <v>3.0299999999999794</v>
      </c>
      <c r="D307" s="306">
        <f t="shared" ca="1" si="124"/>
        <v>7.0002555957786949</v>
      </c>
      <c r="E307" s="307">
        <f t="shared" ca="1" si="125"/>
        <v>19.807650943667824</v>
      </c>
      <c r="F307" s="304">
        <f t="shared" ca="1" si="126"/>
        <v>21.008251100756002</v>
      </c>
      <c r="G307" s="306">
        <f t="shared" ca="1" si="127"/>
        <v>41.164229960539537</v>
      </c>
      <c r="H307" s="307">
        <f t="shared" ca="1" si="128"/>
        <v>174.0652255607595</v>
      </c>
      <c r="I307" s="304">
        <f t="shared" ca="1" si="129"/>
        <v>178.86642104588066</v>
      </c>
      <c r="J307" s="306">
        <f t="shared" ca="1" si="130"/>
        <v>67.419574289086981</v>
      </c>
      <c r="K307" s="307">
        <f t="shared" ca="1" si="131"/>
        <v>307.53647063026631</v>
      </c>
      <c r="L307" s="304">
        <f t="shared" ca="1" si="116"/>
        <v>314.83976839821617</v>
      </c>
      <c r="M307" s="306">
        <f t="shared" ca="1" si="132"/>
        <v>1.3385752913640272</v>
      </c>
      <c r="N307" s="304">
        <f t="shared" ca="1" si="133"/>
        <v>76.694714755653237</v>
      </c>
      <c r="P307" s="310">
        <f t="shared" ca="1" si="134"/>
        <v>8</v>
      </c>
      <c r="Q307" s="304">
        <f t="shared" ca="1" si="135"/>
        <v>371.08695652175641</v>
      </c>
      <c r="R307" s="306">
        <f t="shared" ca="1" si="136"/>
        <v>0.1862312538984606</v>
      </c>
      <c r="S307" s="307">
        <f t="shared" ca="1" si="137"/>
        <v>8.1720500662089961</v>
      </c>
      <c r="T307" s="304">
        <f t="shared" ca="1" si="117"/>
        <v>80.167811149510257</v>
      </c>
      <c r="U307" s="311">
        <f t="shared" ca="1" si="118"/>
        <v>0</v>
      </c>
      <c r="V307" s="306">
        <f t="shared" ca="1" si="119"/>
        <v>1.187897303957383</v>
      </c>
      <c r="W307" s="304">
        <f t="shared" ca="1" si="120"/>
        <v>122.64638327009172</v>
      </c>
      <c r="Y307" s="314" t="str">
        <f t="shared" ca="1" si="138"/>
        <v/>
      </c>
      <c r="Z307" s="315" t="str">
        <f t="shared" ca="1" si="139"/>
        <v/>
      </c>
      <c r="AA307" s="316" t="str">
        <f t="shared" ca="1" si="140"/>
        <v/>
      </c>
      <c r="AC307" s="310" t="e">
        <f t="shared" ca="1" si="141"/>
        <v>#N/A</v>
      </c>
      <c r="AD307" s="323" t="e">
        <f t="shared" ca="1" si="142"/>
        <v>#N/A</v>
      </c>
      <c r="AE307" s="324">
        <f t="shared" ca="1" si="121"/>
        <v>307.53647063026631</v>
      </c>
      <c r="AG307" s="306">
        <f t="shared" ca="1" si="143"/>
        <v>20.886717876065838</v>
      </c>
      <c r="AH307" s="304">
        <f t="shared" ca="1" si="144"/>
        <v>30.433679137218661</v>
      </c>
    </row>
    <row r="308" spans="1:34" x14ac:dyDescent="0.2">
      <c r="A308" s="347">
        <f t="shared" ca="1" si="122"/>
        <v>0.01</v>
      </c>
      <c r="B308" s="304">
        <f t="shared" ca="1" si="123"/>
        <v>3.0399999999999792</v>
      </c>
      <c r="D308" s="306">
        <f t="shared" ca="1" si="124"/>
        <v>6.7629465576245957</v>
      </c>
      <c r="E308" s="307">
        <f t="shared" ca="1" si="125"/>
        <v>18.787493968349651</v>
      </c>
      <c r="F308" s="304">
        <f t="shared" ca="1" si="126"/>
        <v>19.967658244072108</v>
      </c>
      <c r="G308" s="306">
        <f t="shared" ca="1" si="127"/>
        <v>41.231859426115783</v>
      </c>
      <c r="H308" s="307">
        <f t="shared" ca="1" si="128"/>
        <v>174.253100500443</v>
      </c>
      <c r="I308" s="304">
        <f t="shared" ca="1" si="129"/>
        <v>179.0648186153619</v>
      </c>
      <c r="J308" s="306">
        <f t="shared" ca="1" si="130"/>
        <v>67.831554736020252</v>
      </c>
      <c r="K308" s="307">
        <f t="shared" ca="1" si="131"/>
        <v>309.27806226057231</v>
      </c>
      <c r="L308" s="304">
        <f t="shared" ca="1" si="116"/>
        <v>316.62918313629928</v>
      </c>
      <c r="M308" s="306">
        <f t="shared" ca="1" si="132"/>
        <v>1.3384492102841574</v>
      </c>
      <c r="N308" s="304">
        <f t="shared" ca="1" si="133"/>
        <v>76.687490841900242</v>
      </c>
      <c r="P308" s="310">
        <f t="shared" ca="1" si="134"/>
        <v>8</v>
      </c>
      <c r="Q308" s="304">
        <f t="shared" ca="1" si="135"/>
        <v>362.73913043480007</v>
      </c>
      <c r="R308" s="306">
        <f t="shared" ca="1" si="136"/>
        <v>0.18204186892499816</v>
      </c>
      <c r="S308" s="307">
        <f t="shared" ca="1" si="137"/>
        <v>8.1702296475197453</v>
      </c>
      <c r="T308" s="304">
        <f t="shared" ca="1" si="117"/>
        <v>80.149952842168702</v>
      </c>
      <c r="U308" s="311">
        <f t="shared" ca="1" si="118"/>
        <v>0</v>
      </c>
      <c r="V308" s="306">
        <f t="shared" ca="1" si="119"/>
        <v>1.1876903895738942</v>
      </c>
      <c r="W308" s="304">
        <f t="shared" ca="1" si="120"/>
        <v>122.89720081062288</v>
      </c>
      <c r="Y308" s="314" t="str">
        <f t="shared" ca="1" si="138"/>
        <v/>
      </c>
      <c r="Z308" s="315" t="str">
        <f t="shared" ca="1" si="139"/>
        <v/>
      </c>
      <c r="AA308" s="316" t="str">
        <f t="shared" ca="1" si="140"/>
        <v/>
      </c>
      <c r="AC308" s="310" t="e">
        <f t="shared" ca="1" si="141"/>
        <v>#N/A</v>
      </c>
      <c r="AD308" s="323" t="e">
        <f t="shared" ca="1" si="142"/>
        <v>#N/A</v>
      </c>
      <c r="AE308" s="324">
        <f t="shared" ca="1" si="121"/>
        <v>309.27806226057231</v>
      </c>
      <c r="AG308" s="306">
        <f t="shared" ca="1" si="143"/>
        <v>19.83961462347834</v>
      </c>
      <c r="AH308" s="304">
        <f t="shared" ca="1" si="144"/>
        <v>29.38629114759263</v>
      </c>
    </row>
    <row r="309" spans="1:34" x14ac:dyDescent="0.2">
      <c r="A309" s="347">
        <f t="shared" ca="1" si="122"/>
        <v>0.01</v>
      </c>
      <c r="B309" s="304">
        <f t="shared" ca="1" si="123"/>
        <v>3.049999999999979</v>
      </c>
      <c r="D309" s="306">
        <f t="shared" ca="1" si="124"/>
        <v>6.5256364050307933</v>
      </c>
      <c r="E309" s="307">
        <f t="shared" ca="1" si="125"/>
        <v>17.768488871034194</v>
      </c>
      <c r="F309" s="304">
        <f t="shared" ca="1" si="126"/>
        <v>18.92889662000216</v>
      </c>
      <c r="G309" s="306">
        <f t="shared" ca="1" si="127"/>
        <v>41.297115790166089</v>
      </c>
      <c r="H309" s="307">
        <f t="shared" ca="1" si="128"/>
        <v>174.43078538915333</v>
      </c>
      <c r="I309" s="304">
        <f t="shared" ca="1" si="129"/>
        <v>179.25275636392109</v>
      </c>
      <c r="J309" s="306">
        <f t="shared" ca="1" si="130"/>
        <v>68.244199612101667</v>
      </c>
      <c r="K309" s="307">
        <f t="shared" ca="1" si="131"/>
        <v>311.02148169002027</v>
      </c>
      <c r="L309" s="304">
        <f t="shared" ca="1" si="116"/>
        <v>318.42052831648903</v>
      </c>
      <c r="M309" s="306">
        <f t="shared" ca="1" si="132"/>
        <v>1.33832319424664</v>
      </c>
      <c r="N309" s="304">
        <f t="shared" ca="1" si="133"/>
        <v>76.680270654799529</v>
      </c>
      <c r="P309" s="310">
        <f t="shared" ca="1" si="134"/>
        <v>8</v>
      </c>
      <c r="Q309" s="304">
        <f t="shared" ca="1" si="135"/>
        <v>354.39130434784374</v>
      </c>
      <c r="R309" s="306">
        <f t="shared" ca="1" si="136"/>
        <v>0.17785248395153572</v>
      </c>
      <c r="S309" s="307">
        <f t="shared" ca="1" si="137"/>
        <v>8.1684511226802297</v>
      </c>
      <c r="T309" s="304">
        <f t="shared" ca="1" si="117"/>
        <v>80.132505513493058</v>
      </c>
      <c r="U309" s="311">
        <f t="shared" ca="1" si="118"/>
        <v>0</v>
      </c>
      <c r="V309" s="306">
        <f t="shared" ca="1" si="119"/>
        <v>1.1874832935740098</v>
      </c>
      <c r="W309" s="304">
        <f t="shared" ca="1" si="120"/>
        <v>123.13383564313058</v>
      </c>
      <c r="Y309" s="314" t="str">
        <f t="shared" ca="1" si="138"/>
        <v/>
      </c>
      <c r="Z309" s="315" t="str">
        <f t="shared" ca="1" si="139"/>
        <v/>
      </c>
      <c r="AA309" s="316" t="str">
        <f t="shared" ca="1" si="140"/>
        <v/>
      </c>
      <c r="AC309" s="310" t="e">
        <f t="shared" ca="1" si="141"/>
        <v>#N/A</v>
      </c>
      <c r="AD309" s="323" t="e">
        <f t="shared" ca="1" si="142"/>
        <v>#N/A</v>
      </c>
      <c r="AE309" s="324">
        <f t="shared" ca="1" si="121"/>
        <v>311.02148169002027</v>
      </c>
      <c r="AG309" s="306">
        <f t="shared" ca="1" si="143"/>
        <v>18.79363252885674</v>
      </c>
      <c r="AH309" s="304">
        <f t="shared" ca="1" si="144"/>
        <v>28.340024327802194</v>
      </c>
    </row>
    <row r="310" spans="1:34" x14ac:dyDescent="0.2">
      <c r="A310" s="347">
        <f t="shared" ca="1" si="122"/>
        <v>0.01</v>
      </c>
      <c r="B310" s="304">
        <f t="shared" ca="1" si="123"/>
        <v>3.0599999999999787</v>
      </c>
      <c r="D310" s="306">
        <f t="shared" ca="1" si="124"/>
        <v>6.2883305345708651</v>
      </c>
      <c r="E310" s="307">
        <f t="shared" ca="1" si="125"/>
        <v>16.750654732042712</v>
      </c>
      <c r="F310" s="304">
        <f t="shared" ca="1" si="126"/>
        <v>17.892108172714618</v>
      </c>
      <c r="G310" s="306">
        <f t="shared" ca="1" si="127"/>
        <v>41.359999095511796</v>
      </c>
      <c r="H310" s="307">
        <f t="shared" ca="1" si="128"/>
        <v>174.59829193647374</v>
      </c>
      <c r="I310" s="304">
        <f t="shared" ca="1" si="129"/>
        <v>179.43024570098223</v>
      </c>
      <c r="J310" s="306">
        <f t="shared" ca="1" si="130"/>
        <v>68.657485186530053</v>
      </c>
      <c r="K310" s="307">
        <f t="shared" ca="1" si="131"/>
        <v>312.76662707664838</v>
      </c>
      <c r="L310" s="304">
        <f t="shared" ca="1" si="116"/>
        <v>320.21369940251122</v>
      </c>
      <c r="M310" s="306">
        <f t="shared" ca="1" si="132"/>
        <v>1.3381972358175689</v>
      </c>
      <c r="N310" s="304">
        <f t="shared" ca="1" si="133"/>
        <v>76.673053768419663</v>
      </c>
      <c r="P310" s="310">
        <f t="shared" ca="1" si="134"/>
        <v>8</v>
      </c>
      <c r="Q310" s="304">
        <f t="shared" ca="1" si="135"/>
        <v>346.04347826088735</v>
      </c>
      <c r="R310" s="306">
        <f t="shared" ca="1" si="136"/>
        <v>0.17366309897807322</v>
      </c>
      <c r="S310" s="307">
        <f t="shared" ca="1" si="137"/>
        <v>8.1667144916904491</v>
      </c>
      <c r="T310" s="304">
        <f t="shared" ca="1" si="117"/>
        <v>80.115469163483311</v>
      </c>
      <c r="U310" s="311">
        <f t="shared" ca="1" si="118"/>
        <v>0</v>
      </c>
      <c r="V310" s="306">
        <f t="shared" ca="1" si="119"/>
        <v>1.1872760281548083</v>
      </c>
      <c r="W310" s="304">
        <f t="shared" ca="1" si="120"/>
        <v>123.35626677326991</v>
      </c>
      <c r="Y310" s="314" t="str">
        <f t="shared" ca="1" si="138"/>
        <v/>
      </c>
      <c r="Z310" s="315" t="str">
        <f t="shared" ca="1" si="139"/>
        <v/>
      </c>
      <c r="AA310" s="316" t="str">
        <f t="shared" ca="1" si="140"/>
        <v/>
      </c>
      <c r="AC310" s="310" t="e">
        <f t="shared" ca="1" si="141"/>
        <v>#N/A</v>
      </c>
      <c r="AD310" s="323" t="e">
        <f t="shared" ca="1" si="142"/>
        <v>#N/A</v>
      </c>
      <c r="AE310" s="324">
        <f t="shared" ca="1" si="121"/>
        <v>312.76662707664838</v>
      </c>
      <c r="AG310" s="306">
        <f t="shared" ca="1" si="143"/>
        <v>17.748791368354745</v>
      </c>
      <c r="AH310" s="304">
        <f t="shared" ca="1" si="144"/>
        <v>27.294898437378354</v>
      </c>
    </row>
    <row r="311" spans="1:34" x14ac:dyDescent="0.2">
      <c r="A311" s="347">
        <f t="shared" ca="1" si="122"/>
        <v>0.01</v>
      </c>
      <c r="B311" s="304">
        <f t="shared" ca="1" si="123"/>
        <v>3.0699999999999785</v>
      </c>
      <c r="D311" s="306">
        <f t="shared" ca="1" si="124"/>
        <v>6.0510342346282231</v>
      </c>
      <c r="E311" s="307">
        <f t="shared" ca="1" si="125"/>
        <v>15.734010273681607</v>
      </c>
      <c r="F311" s="304">
        <f t="shared" ca="1" si="126"/>
        <v>16.857464061980412</v>
      </c>
      <c r="G311" s="306">
        <f t="shared" ca="1" si="127"/>
        <v>41.42050943785808</v>
      </c>
      <c r="H311" s="307">
        <f t="shared" ca="1" si="128"/>
        <v>174.75563203921055</v>
      </c>
      <c r="I311" s="304">
        <f t="shared" ca="1" si="129"/>
        <v>179.59729823000023</v>
      </c>
      <c r="J311" s="306">
        <f t="shared" ca="1" si="130"/>
        <v>69.0713877291969</v>
      </c>
      <c r="K311" s="307">
        <f t="shared" ca="1" si="131"/>
        <v>314.5133966965268</v>
      </c>
      <c r="L311" s="304">
        <f t="shared" ca="1" si="116"/>
        <v>322.00859197298433</v>
      </c>
      <c r="M311" s="306">
        <f t="shared" ca="1" si="132"/>
        <v>1.3380713275993144</v>
      </c>
      <c r="N311" s="304">
        <f t="shared" ca="1" si="133"/>
        <v>76.665839758907666</v>
      </c>
      <c r="P311" s="310">
        <f t="shared" ca="1" si="134"/>
        <v>8</v>
      </c>
      <c r="Q311" s="304">
        <f t="shared" ca="1" si="135"/>
        <v>337.69565217393102</v>
      </c>
      <c r="R311" s="306">
        <f t="shared" ca="1" si="136"/>
        <v>0.16947371400461078</v>
      </c>
      <c r="S311" s="307">
        <f t="shared" ca="1" si="137"/>
        <v>8.1650197545504035</v>
      </c>
      <c r="T311" s="304">
        <f t="shared" ca="1" si="117"/>
        <v>80.098843792139462</v>
      </c>
      <c r="U311" s="311">
        <f t="shared" ca="1" si="118"/>
        <v>0</v>
      </c>
      <c r="V311" s="306">
        <f t="shared" ca="1" si="119"/>
        <v>1.1870686054910973</v>
      </c>
      <c r="W311" s="304">
        <f t="shared" ca="1" si="120"/>
        <v>123.56447608749266</v>
      </c>
      <c r="Y311" s="314" t="str">
        <f t="shared" ca="1" si="138"/>
        <v/>
      </c>
      <c r="Z311" s="315" t="str">
        <f t="shared" ca="1" si="139"/>
        <v/>
      </c>
      <c r="AA311" s="316" t="str">
        <f t="shared" ca="1" si="140"/>
        <v/>
      </c>
      <c r="AC311" s="310" t="e">
        <f t="shared" ca="1" si="141"/>
        <v>#N/A</v>
      </c>
      <c r="AD311" s="323" t="e">
        <f t="shared" ca="1" si="142"/>
        <v>#N/A</v>
      </c>
      <c r="AE311" s="324">
        <f t="shared" ca="1" si="121"/>
        <v>314.5133966965268</v>
      </c>
      <c r="AG311" s="306">
        <f t="shared" ca="1" si="143"/>
        <v>16.705110545086129</v>
      </c>
      <c r="AH311" s="304">
        <f t="shared" ca="1" si="144"/>
        <v>26.250932862864023</v>
      </c>
    </row>
    <row r="312" spans="1:34" x14ac:dyDescent="0.2">
      <c r="A312" s="347">
        <f t="shared" ca="1" si="122"/>
        <v>0.01</v>
      </c>
      <c r="B312" s="304">
        <f t="shared" ca="1" si="123"/>
        <v>3.0799999999999783</v>
      </c>
      <c r="D312" s="306">
        <f t="shared" ca="1" si="124"/>
        <v>5.8137526856581259</v>
      </c>
      <c r="E312" s="307">
        <f t="shared" ca="1" si="125"/>
        <v>14.718573860881564</v>
      </c>
      <c r="F312" s="304">
        <f t="shared" ca="1" si="126"/>
        <v>15.825174147168905</v>
      </c>
      <c r="G312" s="306">
        <f t="shared" ca="1" si="127"/>
        <v>41.478646964714663</v>
      </c>
      <c r="H312" s="307">
        <f t="shared" ca="1" si="128"/>
        <v>174.90281777781937</v>
      </c>
      <c r="I312" s="304">
        <f t="shared" ca="1" si="129"/>
        <v>179.75392574473727</v>
      </c>
      <c r="J312" s="306">
        <f t="shared" ca="1" si="130"/>
        <v>69.485883511209764</v>
      </c>
      <c r="K312" s="307">
        <f t="shared" ca="1" si="131"/>
        <v>316.26168894561192</v>
      </c>
      <c r="L312" s="304">
        <f t="shared" ca="1" si="116"/>
        <v>323.80510172334283</v>
      </c>
      <c r="M312" s="306">
        <f t="shared" ca="1" si="132"/>
        <v>1.3379454622279445</v>
      </c>
      <c r="N312" s="304">
        <f t="shared" ca="1" si="133"/>
        <v>76.658628204341326</v>
      </c>
      <c r="P312" s="310">
        <f t="shared" ca="1" si="134"/>
        <v>8</v>
      </c>
      <c r="Q312" s="304">
        <f t="shared" ca="1" si="135"/>
        <v>329.34782608697469</v>
      </c>
      <c r="R312" s="306">
        <f t="shared" ca="1" si="136"/>
        <v>0.16528432903114834</v>
      </c>
      <c r="S312" s="307">
        <f t="shared" ca="1" si="137"/>
        <v>8.1633669112600913</v>
      </c>
      <c r="T312" s="304">
        <f t="shared" ca="1" si="117"/>
        <v>80.082629399461496</v>
      </c>
      <c r="U312" s="311">
        <f t="shared" ca="1" si="118"/>
        <v>0</v>
      </c>
      <c r="V312" s="306">
        <f t="shared" ca="1" si="119"/>
        <v>1.1868610377351878</v>
      </c>
      <c r="W312" s="304">
        <f t="shared" ca="1" si="120"/>
        <v>123.75844833602083</v>
      </c>
      <c r="Y312" s="314" t="str">
        <f t="shared" ca="1" si="138"/>
        <v/>
      </c>
      <c r="Z312" s="315" t="str">
        <f t="shared" ca="1" si="139"/>
        <v/>
      </c>
      <c r="AA312" s="316" t="str">
        <f t="shared" ca="1" si="140"/>
        <v/>
      </c>
      <c r="AC312" s="310" t="e">
        <f t="shared" ca="1" si="141"/>
        <v>#N/A</v>
      </c>
      <c r="AD312" s="323" t="e">
        <f t="shared" ca="1" si="142"/>
        <v>#N/A</v>
      </c>
      <c r="AE312" s="324">
        <f t="shared" ca="1" si="121"/>
        <v>316.26168894561192</v>
      </c>
      <c r="AG312" s="306">
        <f t="shared" ca="1" si="143"/>
        <v>15.662609089795065</v>
      </c>
      <c r="AH312" s="304">
        <f t="shared" ca="1" si="144"/>
        <v>25.208146618478708</v>
      </c>
    </row>
    <row r="313" spans="1:34" x14ac:dyDescent="0.2">
      <c r="A313" s="347">
        <f t="shared" ca="1" si="122"/>
        <v>0.01</v>
      </c>
      <c r="B313" s="304">
        <f t="shared" ca="1" si="123"/>
        <v>3.0899999999999781</v>
      </c>
      <c r="D313" s="306">
        <f t="shared" ca="1" si="124"/>
        <v>5.5764909604495205</v>
      </c>
      <c r="E313" s="307">
        <f t="shared" ca="1" si="125"/>
        <v>13.704363501897044</v>
      </c>
      <c r="F313" s="304">
        <f t="shared" ca="1" si="126"/>
        <v>14.795500343824234</v>
      </c>
      <c r="G313" s="306">
        <f t="shared" ca="1" si="127"/>
        <v>41.534411874319161</v>
      </c>
      <c r="H313" s="307">
        <f t="shared" ca="1" si="128"/>
        <v>175.03986141283835</v>
      </c>
      <c r="I313" s="304">
        <f t="shared" ca="1" si="129"/>
        <v>179.90014022554635</v>
      </c>
      <c r="J313" s="306">
        <f t="shared" ca="1" si="130"/>
        <v>69.900948805404937</v>
      </c>
      <c r="K313" s="307">
        <f t="shared" ca="1" si="131"/>
        <v>318.0114023415652</v>
      </c>
      <c r="L313" s="304">
        <f t="shared" ca="1" si="116"/>
        <v>325.6031244677248</v>
      </c>
      <c r="M313" s="306">
        <f t="shared" ca="1" si="132"/>
        <v>1.3378196323706824</v>
      </c>
      <c r="N313" s="304">
        <f t="shared" ca="1" si="133"/>
        <v>76.651418684583462</v>
      </c>
      <c r="P313" s="310">
        <f t="shared" ca="1" si="134"/>
        <v>8</v>
      </c>
      <c r="Q313" s="304">
        <f t="shared" ca="1" si="135"/>
        <v>321.00000000001836</v>
      </c>
      <c r="R313" s="306">
        <f t="shared" ca="1" si="136"/>
        <v>0.1610949440576859</v>
      </c>
      <c r="S313" s="307">
        <f t="shared" ca="1" si="137"/>
        <v>8.1617559618195141</v>
      </c>
      <c r="T313" s="304">
        <f t="shared" ca="1" si="117"/>
        <v>80.066825985449441</v>
      </c>
      <c r="U313" s="311">
        <f t="shared" ca="1" si="118"/>
        <v>0</v>
      </c>
      <c r="V313" s="306">
        <f t="shared" ca="1" si="119"/>
        <v>1.1866533370166805</v>
      </c>
      <c r="W313" s="304">
        <f t="shared" ca="1" si="120"/>
        <v>123.9381711155913</v>
      </c>
      <c r="Y313" s="314" t="str">
        <f t="shared" ca="1" si="138"/>
        <v/>
      </c>
      <c r="Z313" s="315" t="str">
        <f t="shared" ca="1" si="139"/>
        <v/>
      </c>
      <c r="AA313" s="316" t="str">
        <f t="shared" ca="1" si="140"/>
        <v/>
      </c>
      <c r="AC313" s="310" t="e">
        <f t="shared" ca="1" si="141"/>
        <v>#N/A</v>
      </c>
      <c r="AD313" s="323" t="e">
        <f t="shared" ca="1" si="142"/>
        <v>#N/A</v>
      </c>
      <c r="AE313" s="324">
        <f t="shared" ca="1" si="121"/>
        <v>318.0114023415652</v>
      </c>
      <c r="AG313" s="306">
        <f t="shared" ca="1" si="143"/>
        <v>14.62130566158527</v>
      </c>
      <c r="AH313" s="304">
        <f t="shared" ca="1" si="144"/>
        <v>24.166558346842088</v>
      </c>
    </row>
    <row r="314" spans="1:34" x14ac:dyDescent="0.2">
      <c r="A314" s="347">
        <f t="shared" ca="1" si="122"/>
        <v>0.01</v>
      </c>
      <c r="B314" s="304">
        <f t="shared" ca="1" si="123"/>
        <v>3.0999999999999779</v>
      </c>
      <c r="D314" s="306">
        <f t="shared" ca="1" si="124"/>
        <v>5.3392540243865705</v>
      </c>
      <c r="E314" s="307">
        <f t="shared" ca="1" si="125"/>
        <v>12.691396849064786</v>
      </c>
      <c r="F314" s="304">
        <f t="shared" ca="1" si="126"/>
        <v>13.768775817674561</v>
      </c>
      <c r="G314" s="306">
        <f t="shared" ca="1" si="127"/>
        <v>41.587804414563024</v>
      </c>
      <c r="H314" s="307">
        <f t="shared" ca="1" si="128"/>
        <v>175.16677538132899</v>
      </c>
      <c r="I314" s="304">
        <f t="shared" ca="1" si="129"/>
        <v>180.03595383566281</v>
      </c>
      <c r="J314" s="306">
        <f t="shared" ca="1" si="130"/>
        <v>70.316559886849348</v>
      </c>
      <c r="K314" s="307">
        <f t="shared" ca="1" si="131"/>
        <v>319.76243552553603</v>
      </c>
      <c r="L314" s="304">
        <f t="shared" ca="1" si="116"/>
        <v>327.40255614082105</v>
      </c>
      <c r="M314" s="306">
        <f t="shared" ca="1" si="132"/>
        <v>1.3376938307233888</v>
      </c>
      <c r="N314" s="304">
        <f t="shared" ca="1" si="133"/>
        <v>76.644210781137744</v>
      </c>
      <c r="P314" s="310">
        <f t="shared" ca="1" si="134"/>
        <v>8</v>
      </c>
      <c r="Q314" s="304">
        <f t="shared" ca="1" si="135"/>
        <v>312.65217391306203</v>
      </c>
      <c r="R314" s="306">
        <f t="shared" ca="1" si="136"/>
        <v>0.15690555908422346</v>
      </c>
      <c r="S314" s="307">
        <f t="shared" ca="1" si="137"/>
        <v>8.160186906228672</v>
      </c>
      <c r="T314" s="304">
        <f t="shared" ca="1" si="117"/>
        <v>80.051433550103283</v>
      </c>
      <c r="U314" s="311">
        <f t="shared" ca="1" si="118"/>
        <v>0</v>
      </c>
      <c r="V314" s="306">
        <f t="shared" ca="1" si="119"/>
        <v>1.1864455154422529</v>
      </c>
      <c r="W314" s="304">
        <f t="shared" ca="1" si="120"/>
        <v>124.10363485197907</v>
      </c>
      <c r="Y314" s="314" t="str">
        <f t="shared" ca="1" si="138"/>
        <v/>
      </c>
      <c r="Z314" s="315" t="str">
        <f t="shared" ca="1" si="139"/>
        <v/>
      </c>
      <c r="AA314" s="316" t="str">
        <f t="shared" ca="1" si="140"/>
        <v/>
      </c>
      <c r="AC314" s="310" t="e">
        <f t="shared" ca="1" si="141"/>
        <v>#N/A</v>
      </c>
      <c r="AD314" s="323" t="e">
        <f t="shared" ca="1" si="142"/>
        <v>#N/A</v>
      </c>
      <c r="AE314" s="324">
        <f t="shared" ca="1" si="121"/>
        <v>319.76243552553603</v>
      </c>
      <c r="AG314" s="306">
        <f t="shared" ca="1" si="143"/>
        <v>13.581218548706671</v>
      </c>
      <c r="AH314" s="304">
        <f t="shared" ca="1" si="144"/>
        <v>23.126186319755163</v>
      </c>
    </row>
    <row r="315" spans="1:34" x14ac:dyDescent="0.2">
      <c r="A315" s="347">
        <f t="shared" ca="1" si="122"/>
        <v>0.01</v>
      </c>
      <c r="B315" s="304">
        <f t="shared" ca="1" si="123"/>
        <v>3.1099999999999777</v>
      </c>
      <c r="D315" s="306">
        <f t="shared" ca="1" si="124"/>
        <v>5.1020467357100774</v>
      </c>
      <c r="E315" s="307">
        <f t="shared" ca="1" si="125"/>
        <v>11.679691199620413</v>
      </c>
      <c r="F315" s="304">
        <f t="shared" ca="1" si="126"/>
        <v>12.745433198281665</v>
      </c>
      <c r="G315" s="306">
        <f t="shared" ca="1" si="127"/>
        <v>41.638824881920122</v>
      </c>
      <c r="H315" s="307">
        <f t="shared" ca="1" si="128"/>
        <v>175.28357229332519</v>
      </c>
      <c r="I315" s="304">
        <f t="shared" ca="1" si="129"/>
        <v>180.16137891750432</v>
      </c>
      <c r="J315" s="306">
        <f t="shared" ca="1" si="130"/>
        <v>70.732693033331756</v>
      </c>
      <c r="K315" s="307">
        <f t="shared" ca="1" si="131"/>
        <v>321.51468726390931</v>
      </c>
      <c r="L315" s="304">
        <f t="shared" ca="1" si="116"/>
        <v>329.20329279968774</v>
      </c>
      <c r="M315" s="306">
        <f t="shared" ca="1" si="132"/>
        <v>1.3375680500080755</v>
      </c>
      <c r="N315" s="304">
        <f t="shared" ca="1" si="133"/>
        <v>76.637004077006168</v>
      </c>
      <c r="P315" s="310">
        <f t="shared" ca="1" si="134"/>
        <v>8</v>
      </c>
      <c r="Q315" s="304">
        <f t="shared" ca="1" si="135"/>
        <v>304.30434782610564</v>
      </c>
      <c r="R315" s="306">
        <f t="shared" ca="1" si="136"/>
        <v>0.15271617411076099</v>
      </c>
      <c r="S315" s="307">
        <f t="shared" ca="1" si="137"/>
        <v>8.158659744487565</v>
      </c>
      <c r="T315" s="304">
        <f t="shared" ca="1" si="117"/>
        <v>80.036452093423023</v>
      </c>
      <c r="U315" s="311">
        <f t="shared" ca="1" si="118"/>
        <v>0</v>
      </c>
      <c r="V315" s="306">
        <f t="shared" ca="1" si="119"/>
        <v>1.1862375850954527</v>
      </c>
      <c r="W315" s="304">
        <f t="shared" ca="1" si="120"/>
        <v>124.25483278230904</v>
      </c>
      <c r="Y315" s="314" t="str">
        <f t="shared" ca="1" si="138"/>
        <v/>
      </c>
      <c r="Z315" s="315" t="str">
        <f t="shared" ca="1" si="139"/>
        <v/>
      </c>
      <c r="AA315" s="316" t="str">
        <f t="shared" ca="1" si="140"/>
        <v/>
      </c>
      <c r="AC315" s="310" t="e">
        <f t="shared" ca="1" si="141"/>
        <v>#N/A</v>
      </c>
      <c r="AD315" s="323" t="e">
        <f t="shared" ca="1" si="142"/>
        <v>#N/A</v>
      </c>
      <c r="AE315" s="324">
        <f t="shared" ca="1" si="121"/>
        <v>321.51468726390931</v>
      </c>
      <c r="AG315" s="306">
        <f t="shared" ca="1" si="143"/>
        <v>12.542365669398684</v>
      </c>
      <c r="AH315" s="304">
        <f t="shared" ca="1" si="144"/>
        <v>22.087048439038043</v>
      </c>
    </row>
    <row r="316" spans="1:34" x14ac:dyDescent="0.2">
      <c r="A316" s="347">
        <f t="shared" ca="1" si="122"/>
        <v>0.01</v>
      </c>
      <c r="B316" s="304">
        <f t="shared" ca="1" si="123"/>
        <v>3.1199999999999775</v>
      </c>
      <c r="D316" s="306">
        <f t="shared" ca="1" si="124"/>
        <v>4.8648738457786687</v>
      </c>
      <c r="E316" s="307">
        <f t="shared" ca="1" si="125"/>
        <v>10.6692634965718</v>
      </c>
      <c r="F316" s="304">
        <f t="shared" ca="1" si="126"/>
        <v>11.72604712145661</v>
      </c>
      <c r="G316" s="306">
        <f t="shared" ca="1" si="127"/>
        <v>41.687473620377908</v>
      </c>
      <c r="H316" s="307">
        <f t="shared" ca="1" si="128"/>
        <v>175.39026492829092</v>
      </c>
      <c r="I316" s="304">
        <f t="shared" ca="1" si="129"/>
        <v>180.27642798897969</v>
      </c>
      <c r="J316" s="306">
        <f t="shared" ca="1" si="130"/>
        <v>71.149324525843241</v>
      </c>
      <c r="K316" s="307">
        <f t="shared" ca="1" si="131"/>
        <v>323.26805645001741</v>
      </c>
      <c r="L316" s="304">
        <f t="shared" ca="1" si="116"/>
        <v>331.00523062552259</v>
      </c>
      <c r="M316" s="306">
        <f t="shared" ca="1" si="132"/>
        <v>1.3374422829704435</v>
      </c>
      <c r="N316" s="304">
        <f t="shared" ca="1" si="133"/>
        <v>76.629798156547992</v>
      </c>
      <c r="P316" s="310">
        <f t="shared" ca="1" si="134"/>
        <v>8</v>
      </c>
      <c r="Q316" s="304">
        <f t="shared" ca="1" si="135"/>
        <v>295.95652173914931</v>
      </c>
      <c r="R316" s="306">
        <f t="shared" ca="1" si="136"/>
        <v>0.14852678913729855</v>
      </c>
      <c r="S316" s="307">
        <f t="shared" ca="1" si="137"/>
        <v>8.1571744765961913</v>
      </c>
      <c r="T316" s="304">
        <f t="shared" ca="1" si="117"/>
        <v>80.021881615408645</v>
      </c>
      <c r="U316" s="311">
        <f t="shared" ca="1" si="118"/>
        <v>0</v>
      </c>
      <c r="V316" s="306">
        <f t="shared" ca="1" si="119"/>
        <v>1.1860295580364997</v>
      </c>
      <c r="W316" s="304">
        <f t="shared" ca="1" si="120"/>
        <v>124.39176093716496</v>
      </c>
      <c r="Y316" s="314" t="str">
        <f t="shared" ca="1" si="138"/>
        <v/>
      </c>
      <c r="Z316" s="315" t="str">
        <f t="shared" ca="1" si="139"/>
        <v/>
      </c>
      <c r="AA316" s="316" t="str">
        <f t="shared" ca="1" si="140"/>
        <v/>
      </c>
      <c r="AC316" s="310" t="e">
        <f t="shared" ca="1" si="141"/>
        <v>#N/A</v>
      </c>
      <c r="AD316" s="323" t="e">
        <f t="shared" ca="1" si="142"/>
        <v>#N/A</v>
      </c>
      <c r="AE316" s="324">
        <f t="shared" ca="1" si="121"/>
        <v>323.26805645001741</v>
      </c>
      <c r="AG316" s="306">
        <f t="shared" ca="1" si="143"/>
        <v>11.504764572788838</v>
      </c>
      <c r="AH316" s="304">
        <f t="shared" ca="1" si="144"/>
        <v>21.049162237423122</v>
      </c>
    </row>
    <row r="317" spans="1:34" x14ac:dyDescent="0.2">
      <c r="A317" s="347">
        <f t="shared" ca="1" si="122"/>
        <v>0.01</v>
      </c>
      <c r="B317" s="304">
        <f t="shared" ca="1" si="123"/>
        <v>3.1299999999999772</v>
      </c>
      <c r="D317" s="306">
        <f t="shared" ca="1" si="124"/>
        <v>4.6277399993297603</v>
      </c>
      <c r="E317" s="307">
        <f t="shared" ca="1" si="125"/>
        <v>9.6601303296282044</v>
      </c>
      <c r="F317" s="304">
        <f t="shared" ca="1" si="126"/>
        <v>10.711400257986783</v>
      </c>
      <c r="G317" s="306">
        <f t="shared" ca="1" si="127"/>
        <v>41.733751020371209</v>
      </c>
      <c r="H317" s="307">
        <f t="shared" ca="1" si="128"/>
        <v>175.48686623158721</v>
      </c>
      <c r="I317" s="304">
        <f t="shared" ca="1" si="129"/>
        <v>180.38111373980738</v>
      </c>
      <c r="J317" s="306">
        <f t="shared" ca="1" si="130"/>
        <v>71.566430649046993</v>
      </c>
      <c r="K317" s="307">
        <f t="shared" ca="1" si="131"/>
        <v>325.02244210581682</v>
      </c>
      <c r="L317" s="304">
        <f t="shared" ca="1" si="116"/>
        <v>332.80826592540319</v>
      </c>
      <c r="M317" s="306">
        <f t="shared" ca="1" si="132"/>
        <v>1.3373165223774433</v>
      </c>
      <c r="N317" s="304">
        <f t="shared" ca="1" si="133"/>
        <v>76.622592605340017</v>
      </c>
      <c r="P317" s="310">
        <f t="shared" ca="1" si="134"/>
        <v>8</v>
      </c>
      <c r="Q317" s="304">
        <f t="shared" ca="1" si="135"/>
        <v>287.60869565219298</v>
      </c>
      <c r="R317" s="306">
        <f t="shared" ca="1" si="136"/>
        <v>0.14433740416383611</v>
      </c>
      <c r="S317" s="307">
        <f t="shared" ca="1" si="137"/>
        <v>8.1557311025545527</v>
      </c>
      <c r="T317" s="304">
        <f t="shared" ca="1" si="117"/>
        <v>80.007722116060165</v>
      </c>
      <c r="U317" s="311">
        <f t="shared" ca="1" si="118"/>
        <v>0</v>
      </c>
      <c r="V317" s="306">
        <f t="shared" ca="1" si="119"/>
        <v>1.1858214463020911</v>
      </c>
      <c r="W317" s="304">
        <f t="shared" ca="1" si="120"/>
        <v>124.51441812250481</v>
      </c>
      <c r="Y317" s="314" t="str">
        <f t="shared" ca="1" si="138"/>
        <v/>
      </c>
      <c r="Z317" s="315" t="str">
        <f t="shared" ca="1" si="139"/>
        <v/>
      </c>
      <c r="AA317" s="316" t="str">
        <f t="shared" ca="1" si="140"/>
        <v/>
      </c>
      <c r="AC317" s="310" t="e">
        <f t="shared" ca="1" si="141"/>
        <v>#N/A</v>
      </c>
      <c r="AD317" s="323" t="e">
        <f t="shared" ca="1" si="142"/>
        <v>#N/A</v>
      </c>
      <c r="AE317" s="324">
        <f t="shared" ca="1" si="121"/>
        <v>325.02244210581682</v>
      </c>
      <c r="AG317" s="306">
        <f t="shared" ca="1" si="143"/>
        <v>10.468432439845666</v>
      </c>
      <c r="AH317" s="304">
        <f t="shared" ca="1" si="144"/>
        <v>20.012544879502574</v>
      </c>
    </row>
    <row r="318" spans="1:34" x14ac:dyDescent="0.2">
      <c r="A318" s="347">
        <f t="shared" ca="1" si="122"/>
        <v>0.01</v>
      </c>
      <c r="B318" s="304">
        <f t="shared" ca="1" si="123"/>
        <v>3.139999999999977</v>
      </c>
      <c r="D318" s="306">
        <f t="shared" ca="1" si="124"/>
        <v>4.3906497347403004</v>
      </c>
      <c r="E318" s="307">
        <f t="shared" ca="1" si="125"/>
        <v>8.6523079361839574</v>
      </c>
      <c r="F318" s="304">
        <f t="shared" ca="1" si="126"/>
        <v>9.7025892274035268</v>
      </c>
      <c r="G318" s="306">
        <f t="shared" ca="1" si="127"/>
        <v>41.777657517718609</v>
      </c>
      <c r="H318" s="307">
        <f t="shared" ca="1" si="128"/>
        <v>175.57338931094907</v>
      </c>
      <c r="I318" s="304">
        <f t="shared" ca="1" si="129"/>
        <v>180.47544902784389</v>
      </c>
      <c r="J318" s="306">
        <f t="shared" ca="1" si="130"/>
        <v>71.98398769173744</v>
      </c>
      <c r="K318" s="307">
        <f t="shared" ca="1" si="131"/>
        <v>326.77774338352953</v>
      </c>
      <c r="L318" s="304">
        <f t="shared" ca="1" si="116"/>
        <v>334.61229513398951</v>
      </c>
      <c r="M318" s="306">
        <f t="shared" ca="1" si="132"/>
        <v>1.3371907610148579</v>
      </c>
      <c r="N318" s="304">
        <f t="shared" ca="1" si="133"/>
        <v>76.615387010038049</v>
      </c>
      <c r="P318" s="310">
        <f t="shared" ca="1" si="134"/>
        <v>8</v>
      </c>
      <c r="Q318" s="304">
        <f t="shared" ca="1" si="135"/>
        <v>279.26086956523659</v>
      </c>
      <c r="R318" s="306">
        <f t="shared" ca="1" si="136"/>
        <v>0.14014801919037362</v>
      </c>
      <c r="S318" s="307">
        <f t="shared" ca="1" si="137"/>
        <v>8.1543296223626491</v>
      </c>
      <c r="T318" s="304">
        <f t="shared" ca="1" si="117"/>
        <v>79.993973595377597</v>
      </c>
      <c r="U318" s="311">
        <f t="shared" ca="1" si="118"/>
        <v>0</v>
      </c>
      <c r="V318" s="306">
        <f t="shared" ca="1" si="119"/>
        <v>1.1856132619052104</v>
      </c>
      <c r="W318" s="304">
        <f t="shared" ca="1" si="120"/>
        <v>124.62280590139045</v>
      </c>
      <c r="Y318" s="314" t="str">
        <f t="shared" ca="1" si="138"/>
        <v/>
      </c>
      <c r="Z318" s="315" t="str">
        <f t="shared" ca="1" si="139"/>
        <v/>
      </c>
      <c r="AA318" s="316" t="str">
        <f t="shared" ca="1" si="140"/>
        <v/>
      </c>
      <c r="AC318" s="310" t="e">
        <f t="shared" ca="1" si="141"/>
        <v>#N/A</v>
      </c>
      <c r="AD318" s="323" t="e">
        <f t="shared" ca="1" si="142"/>
        <v>#N/A</v>
      </c>
      <c r="AE318" s="324">
        <f t="shared" ca="1" si="121"/>
        <v>326.77774338352953</v>
      </c>
      <c r="AG318" s="306">
        <f t="shared" ca="1" si="143"/>
        <v>9.4333860843847681</v>
      </c>
      <c r="AH318" s="304">
        <f t="shared" ca="1" si="144"/>
        <v>18.977213162729036</v>
      </c>
    </row>
    <row r="319" spans="1:34" x14ac:dyDescent="0.2">
      <c r="A319" s="347">
        <f t="shared" ca="1" si="122"/>
        <v>0.01</v>
      </c>
      <c r="B319" s="304">
        <f t="shared" ca="1" si="123"/>
        <v>3.1499999999999768</v>
      </c>
      <c r="D319" s="306">
        <f t="shared" ca="1" si="124"/>
        <v>4.1536074842872166</v>
      </c>
      <c r="E319" s="307">
        <f t="shared" ca="1" si="125"/>
        <v>7.6458122023557298</v>
      </c>
      <c r="F319" s="304">
        <f t="shared" ca="1" si="126"/>
        <v>8.7012010301577654</v>
      </c>
      <c r="G319" s="306">
        <f t="shared" ca="1" si="127"/>
        <v>41.819193592561483</v>
      </c>
      <c r="H319" s="307">
        <f t="shared" ca="1" si="128"/>
        <v>175.64984743297262</v>
      </c>
      <c r="I319" s="304">
        <f t="shared" ca="1" si="129"/>
        <v>180.55944687542299</v>
      </c>
      <c r="J319" s="306">
        <f t="shared" ca="1" si="130"/>
        <v>72.401971947288843</v>
      </c>
      <c r="K319" s="307">
        <f t="shared" ca="1" si="131"/>
        <v>328.53385956724912</v>
      </c>
      <c r="L319" s="304">
        <f t="shared" ca="1" si="116"/>
        <v>336.41721481518891</v>
      </c>
      <c r="M319" s="306">
        <f t="shared" ca="1" si="132"/>
        <v>1.3370649916849036</v>
      </c>
      <c r="N319" s="304">
        <f t="shared" ca="1" si="133"/>
        <v>76.608180958239487</v>
      </c>
      <c r="P319" s="310">
        <f t="shared" ca="1" si="134"/>
        <v>8</v>
      </c>
      <c r="Q319" s="304">
        <f t="shared" ca="1" si="135"/>
        <v>270.91304347828031</v>
      </c>
      <c r="R319" s="306">
        <f t="shared" ca="1" si="136"/>
        <v>0.13595863421691121</v>
      </c>
      <c r="S319" s="307">
        <f t="shared" ca="1" si="137"/>
        <v>8.1529700360204806</v>
      </c>
      <c r="T319" s="304">
        <f t="shared" ca="1" si="117"/>
        <v>79.980636053360925</v>
      </c>
      <c r="U319" s="311">
        <f t="shared" ca="1" si="118"/>
        <v>0</v>
      </c>
      <c r="V319" s="306">
        <f t="shared" ca="1" si="119"/>
        <v>1.1854050168349481</v>
      </c>
      <c r="W319" s="304">
        <f t="shared" ca="1" si="120"/>
        <v>124.71692857554225</v>
      </c>
      <c r="Y319" s="314" t="str">
        <f t="shared" ca="1" si="138"/>
        <v/>
      </c>
      <c r="Z319" s="315" t="str">
        <f t="shared" ca="1" si="139"/>
        <v/>
      </c>
      <c r="AA319" s="316" t="str">
        <f t="shared" ca="1" si="140"/>
        <v/>
      </c>
      <c r="AC319" s="310" t="e">
        <f t="shared" ca="1" si="141"/>
        <v>#N/A</v>
      </c>
      <c r="AD319" s="323" t="e">
        <f t="shared" ca="1" si="142"/>
        <v>#N/A</v>
      </c>
      <c r="AE319" s="324">
        <f t="shared" ca="1" si="121"/>
        <v>328.53385956724912</v>
      </c>
      <c r="AG319" s="306">
        <f t="shared" ca="1" si="143"/>
        <v>8.3996419541270289</v>
      </c>
      <c r="AH319" s="304">
        <f t="shared" ca="1" si="144"/>
        <v>17.943183518468455</v>
      </c>
    </row>
    <row r="320" spans="1:34" x14ac:dyDescent="0.2">
      <c r="A320" s="347">
        <f t="shared" ca="1" si="122"/>
        <v>0.01</v>
      </c>
      <c r="B320" s="304">
        <f t="shared" ca="1" si="123"/>
        <v>3.1599999999999766</v>
      </c>
      <c r="D320" s="306">
        <f t="shared" ca="1" si="124"/>
        <v>3.9166175744074709</v>
      </c>
      <c r="E320" s="307">
        <f t="shared" ca="1" si="125"/>
        <v>6.6406586640719016</v>
      </c>
      <c r="F320" s="304">
        <f t="shared" ca="1" si="126"/>
        <v>7.7096200111854207</v>
      </c>
      <c r="G320" s="306">
        <f t="shared" ca="1" si="127"/>
        <v>41.858359768305554</v>
      </c>
      <c r="H320" s="307">
        <f t="shared" ca="1" si="128"/>
        <v>175.71625401961333</v>
      </c>
      <c r="I320" s="304">
        <f t="shared" ca="1" si="129"/>
        <v>180.63312046570579</v>
      </c>
      <c r="J320" s="306">
        <f t="shared" ca="1" si="130"/>
        <v>72.820359714093172</v>
      </c>
      <c r="K320" s="307">
        <f t="shared" ca="1" si="131"/>
        <v>330.29069007451204</v>
      </c>
      <c r="L320" s="304">
        <f t="shared" ca="1" si="116"/>
        <v>338.22292166378566</v>
      </c>
      <c r="M320" s="306">
        <f t="shared" ca="1" si="132"/>
        <v>1.3369392072038484</v>
      </c>
      <c r="N320" s="304">
        <f t="shared" ca="1" si="133"/>
        <v>76.600974038346777</v>
      </c>
      <c r="P320" s="310">
        <f t="shared" ca="1" si="134"/>
        <v>8</v>
      </c>
      <c r="Q320" s="304">
        <f t="shared" ca="1" si="135"/>
        <v>262.56521739132393</v>
      </c>
      <c r="R320" s="306">
        <f t="shared" ca="1" si="136"/>
        <v>0.13176924924344874</v>
      </c>
      <c r="S320" s="307">
        <f t="shared" ca="1" si="137"/>
        <v>8.1516523435280455</v>
      </c>
      <c r="T320" s="304">
        <f t="shared" ca="1" si="117"/>
        <v>79.967709490010137</v>
      </c>
      <c r="U320" s="311">
        <f t="shared" ca="1" si="118"/>
        <v>0</v>
      </c>
      <c r="V320" s="306">
        <f t="shared" ca="1" si="119"/>
        <v>1.1851967230563203</v>
      </c>
      <c r="W320" s="304">
        <f t="shared" ca="1" si="120"/>
        <v>124.79679316672505</v>
      </c>
      <c r="Y320" s="314" t="str">
        <f t="shared" ca="1" si="138"/>
        <v/>
      </c>
      <c r="Z320" s="315" t="str">
        <f t="shared" ca="1" si="139"/>
        <v/>
      </c>
      <c r="AA320" s="316" t="str">
        <f t="shared" ca="1" si="140"/>
        <v/>
      </c>
      <c r="AC320" s="310" t="e">
        <f t="shared" ca="1" si="141"/>
        <v>#N/A</v>
      </c>
      <c r="AD320" s="323" t="e">
        <f t="shared" ca="1" si="142"/>
        <v>#N/A</v>
      </c>
      <c r="AE320" s="324">
        <f t="shared" ca="1" si="121"/>
        <v>330.29069007451204</v>
      </c>
      <c r="AG320" s="306">
        <f t="shared" ca="1" si="143"/>
        <v>7.367216131807476</v>
      </c>
      <c r="AH320" s="304">
        <f t="shared" ca="1" si="144"/>
        <v>16.910472013103636</v>
      </c>
    </row>
    <row r="321" spans="1:34" x14ac:dyDescent="0.2">
      <c r="A321" s="347">
        <f t="shared" ca="1" si="122"/>
        <v>0.01</v>
      </c>
      <c r="B321" s="304">
        <f t="shared" ca="1" si="123"/>
        <v>3.1699999999999764</v>
      </c>
      <c r="D321" s="306">
        <f t="shared" ca="1" si="124"/>
        <v>3.6796842259577036</v>
      </c>
      <c r="E321" s="307">
        <f t="shared" ca="1" si="125"/>
        <v>5.6368625082134205</v>
      </c>
      <c r="F321" s="304">
        <f t="shared" ca="1" si="126"/>
        <v>6.7315893323392837</v>
      </c>
      <c r="G321" s="306">
        <f t="shared" ca="1" si="127"/>
        <v>41.895156610565131</v>
      </c>
      <c r="H321" s="307">
        <f t="shared" ca="1" si="128"/>
        <v>175.77262264469547</v>
      </c>
      <c r="I321" s="304">
        <f t="shared" ca="1" si="129"/>
        <v>180.69648313904256</v>
      </c>
      <c r="J321" s="306">
        <f t="shared" ca="1" si="130"/>
        <v>73.239127295987529</v>
      </c>
      <c r="K321" s="307">
        <f t="shared" ca="1" si="131"/>
        <v>332.04813445783361</v>
      </c>
      <c r="L321" s="304">
        <f t="shared" ca="1" si="116"/>
        <v>340.0293125070329</v>
      </c>
      <c r="M321" s="306">
        <f t="shared" ca="1" si="132"/>
        <v>1.3368134003996461</v>
      </c>
      <c r="N321" s="304">
        <f t="shared" ca="1" si="133"/>
        <v>76.593765839431967</v>
      </c>
      <c r="P321" s="310">
        <f t="shared" ca="1" si="134"/>
        <v>8</v>
      </c>
      <c r="Q321" s="304">
        <f t="shared" ca="1" si="135"/>
        <v>254.2173913043676</v>
      </c>
      <c r="R321" s="306">
        <f t="shared" ca="1" si="136"/>
        <v>0.1275798642699863</v>
      </c>
      <c r="S321" s="307">
        <f t="shared" ca="1" si="137"/>
        <v>8.1503765448853454</v>
      </c>
      <c r="T321" s="304">
        <f t="shared" ca="1" si="117"/>
        <v>79.955193905325245</v>
      </c>
      <c r="U321" s="311">
        <f t="shared" ca="1" si="118"/>
        <v>0</v>
      </c>
      <c r="V321" s="306">
        <f t="shared" ca="1" si="119"/>
        <v>1.1849883925100997</v>
      </c>
      <c r="W321" s="304">
        <f t="shared" ca="1" si="120"/>
        <v>124.86240939797615</v>
      </c>
      <c r="Y321" s="314" t="str">
        <f t="shared" ca="1" si="138"/>
        <v/>
      </c>
      <c r="Z321" s="315" t="str">
        <f t="shared" ca="1" si="139"/>
        <v/>
      </c>
      <c r="AA321" s="316" t="str">
        <f t="shared" ca="1" si="140"/>
        <v/>
      </c>
      <c r="AC321" s="310" t="e">
        <f t="shared" ca="1" si="141"/>
        <v>#N/A</v>
      </c>
      <c r="AD321" s="323" t="e">
        <f t="shared" ca="1" si="142"/>
        <v>#N/A</v>
      </c>
      <c r="AE321" s="324">
        <f t="shared" ca="1" si="121"/>
        <v>332.04813445783361</v>
      </c>
      <c r="AG321" s="306">
        <f t="shared" ca="1" si="143"/>
        <v>6.3361243363342812</v>
      </c>
      <c r="AH321" s="304">
        <f t="shared" ca="1" si="144"/>
        <v>15.879094349187907</v>
      </c>
    </row>
    <row r="322" spans="1:34" x14ac:dyDescent="0.2">
      <c r="A322" s="347">
        <f t="shared" ca="1" si="122"/>
        <v>0.01</v>
      </c>
      <c r="B322" s="304">
        <f t="shared" ca="1" si="123"/>
        <v>3.1799999999999762</v>
      </c>
      <c r="D322" s="306">
        <f t="shared" ca="1" si="124"/>
        <v>3.4428115544732809</v>
      </c>
      <c r="E322" s="307">
        <f t="shared" ca="1" si="125"/>
        <v>4.6344385738045428</v>
      </c>
      <c r="F322" s="304">
        <f t="shared" ca="1" si="126"/>
        <v>5.7732982162696409</v>
      </c>
      <c r="G322" s="306">
        <f t="shared" ca="1" si="127"/>
        <v>41.929584726109866</v>
      </c>
      <c r="H322" s="307">
        <f t="shared" ca="1" si="128"/>
        <v>175.81896703043353</v>
      </c>
      <c r="I322" s="304">
        <f t="shared" ca="1" si="129"/>
        <v>180.74954838934647</v>
      </c>
      <c r="J322" s="306">
        <f t="shared" ca="1" si="130"/>
        <v>73.658251002670909</v>
      </c>
      <c r="K322" s="307">
        <f t="shared" ca="1" si="131"/>
        <v>333.80609240620925</v>
      </c>
      <c r="L322" s="304">
        <f t="shared" ca="1" si="116"/>
        <v>341.83628430620877</v>
      </c>
      <c r="M322" s="306">
        <f t="shared" ca="1" si="132"/>
        <v>1.3366875641095823</v>
      </c>
      <c r="N322" s="304">
        <f t="shared" ca="1" si="133"/>
        <v>76.586555951101715</v>
      </c>
      <c r="P322" s="310">
        <f t="shared" ca="1" si="134"/>
        <v>8</v>
      </c>
      <c r="Q322" s="304">
        <f t="shared" ca="1" si="135"/>
        <v>245.86956521741126</v>
      </c>
      <c r="R322" s="306">
        <f t="shared" ca="1" si="136"/>
        <v>0.12339047929652386</v>
      </c>
      <c r="S322" s="307">
        <f t="shared" ca="1" si="137"/>
        <v>8.1491426400923803</v>
      </c>
      <c r="T322" s="304">
        <f t="shared" ca="1" si="117"/>
        <v>79.943089299306251</v>
      </c>
      <c r="U322" s="311">
        <f t="shared" ca="1" si="118"/>
        <v>0</v>
      </c>
      <c r="V322" s="306">
        <f t="shared" ca="1" si="119"/>
        <v>1.1847800371126469</v>
      </c>
      <c r="W322" s="304">
        <f t="shared" ca="1" si="120"/>
        <v>124.91378967468222</v>
      </c>
      <c r="Y322" s="314" t="str">
        <f t="shared" ca="1" si="138"/>
        <v/>
      </c>
      <c r="Z322" s="315" t="str">
        <f t="shared" ca="1" si="139"/>
        <v/>
      </c>
      <c r="AA322" s="316" t="str">
        <f t="shared" ca="1" si="140"/>
        <v/>
      </c>
      <c r="AC322" s="310" t="e">
        <f t="shared" ca="1" si="141"/>
        <v>#N/A</v>
      </c>
      <c r="AD322" s="323" t="e">
        <f t="shared" ca="1" si="142"/>
        <v>#N/A</v>
      </c>
      <c r="AE322" s="324">
        <f t="shared" ca="1" si="121"/>
        <v>333.80609240620925</v>
      </c>
      <c r="AG322" s="306">
        <f t="shared" ca="1" si="143"/>
        <v>5.306381923996133</v>
      </c>
      <c r="AH322" s="304">
        <f t="shared" ca="1" si="144"/>
        <v>14.849065866647212</v>
      </c>
    </row>
    <row r="323" spans="1:34" x14ac:dyDescent="0.2">
      <c r="A323" s="347">
        <f t="shared" ca="1" si="122"/>
        <v>0.01</v>
      </c>
      <c r="B323" s="304">
        <f t="shared" ca="1" si="123"/>
        <v>3.189999999999976</v>
      </c>
      <c r="D323" s="306">
        <f t="shared" ca="1" si="124"/>
        <v>3.2060035704267262</v>
      </c>
      <c r="E323" s="307">
        <f t="shared" ca="1" si="125"/>
        <v>3.6334013532526939</v>
      </c>
      <c r="F323" s="304">
        <f t="shared" ca="1" si="126"/>
        <v>4.8456232093929286</v>
      </c>
      <c r="G323" s="306">
        <f t="shared" ca="1" si="127"/>
        <v>41.961644761814135</v>
      </c>
      <c r="H323" s="307">
        <f t="shared" ca="1" si="128"/>
        <v>175.85530104396605</v>
      </c>
      <c r="I323" s="304">
        <f t="shared" ca="1" si="129"/>
        <v>180.79232986048001</v>
      </c>
      <c r="J323" s="306">
        <f t="shared" ca="1" si="130"/>
        <v>74.077707150110527</v>
      </c>
      <c r="K323" s="307">
        <f t="shared" ca="1" si="131"/>
        <v>335.56446374658123</v>
      </c>
      <c r="L323" s="304">
        <f t="shared" ca="1" si="116"/>
        <v>343.64373415813674</v>
      </c>
      <c r="M323" s="306">
        <f t="shared" ca="1" si="132"/>
        <v>1.3365616911779319</v>
      </c>
      <c r="N323" s="304">
        <f t="shared" ca="1" si="133"/>
        <v>76.579343963363215</v>
      </c>
      <c r="P323" s="310">
        <f t="shared" ca="1" si="134"/>
        <v>8</v>
      </c>
      <c r="Q323" s="304">
        <f t="shared" ca="1" si="135"/>
        <v>237.5217391304549</v>
      </c>
      <c r="R323" s="306">
        <f t="shared" ca="1" si="136"/>
        <v>0.1192010943230614</v>
      </c>
      <c r="S323" s="307">
        <f t="shared" ca="1" si="137"/>
        <v>8.1479506291491504</v>
      </c>
      <c r="T323" s="304">
        <f t="shared" ca="1" si="117"/>
        <v>79.931395671953169</v>
      </c>
      <c r="U323" s="311">
        <f t="shared" ca="1" si="118"/>
        <v>0</v>
      </c>
      <c r="V323" s="306">
        <f t="shared" ca="1" si="119"/>
        <v>1.184571668755751</v>
      </c>
      <c r="W323" s="304">
        <f t="shared" ca="1" si="120"/>
        <v>124.95094906551495</v>
      </c>
      <c r="Y323" s="314" t="str">
        <f t="shared" ca="1" si="138"/>
        <v/>
      </c>
      <c r="Z323" s="315" t="str">
        <f t="shared" ca="1" si="139"/>
        <v/>
      </c>
      <c r="AA323" s="316" t="str">
        <f t="shared" ca="1" si="140"/>
        <v/>
      </c>
      <c r="AC323" s="310" t="e">
        <f t="shared" ca="1" si="141"/>
        <v>#N/A</v>
      </c>
      <c r="AD323" s="323" t="e">
        <f t="shared" ca="1" si="142"/>
        <v>#N/A</v>
      </c>
      <c r="AE323" s="324">
        <f t="shared" ca="1" si="121"/>
        <v>335.56446374658123</v>
      </c>
      <c r="AG323" s="306">
        <f t="shared" ca="1" si="143"/>
        <v>4.2780038897173913</v>
      </c>
      <c r="AH323" s="304">
        <f t="shared" ca="1" si="144"/>
        <v>13.820401544029945</v>
      </c>
    </row>
    <row r="324" spans="1:34" x14ac:dyDescent="0.2">
      <c r="A324" s="347">
        <f t="shared" ca="1" si="122"/>
        <v>0.01</v>
      </c>
      <c r="B324" s="304">
        <f t="shared" ca="1" si="123"/>
        <v>3.1999999999999758</v>
      </c>
      <c r="D324" s="306">
        <f t="shared" ca="1" si="124"/>
        <v>2.9692641794853349</v>
      </c>
      <c r="E324" s="307">
        <f t="shared" ca="1" si="125"/>
        <v>2.6337649936361487</v>
      </c>
      <c r="F324" s="304">
        <f t="shared" ca="1" si="126"/>
        <v>3.9690361310119036</v>
      </c>
      <c r="G324" s="306">
        <f t="shared" ca="1" si="127"/>
        <v>41.991337403608988</v>
      </c>
      <c r="H324" s="307">
        <f t="shared" ca="1" si="128"/>
        <v>175.8816386939024</v>
      </c>
      <c r="I324" s="304">
        <f t="shared" ca="1" si="129"/>
        <v>180.82484134265445</v>
      </c>
      <c r="J324" s="306">
        <f t="shared" ca="1" si="130"/>
        <v>74.497472060937639</v>
      </c>
      <c r="K324" s="307">
        <f t="shared" ca="1" si="131"/>
        <v>337.32314844527059</v>
      </c>
      <c r="L324" s="304">
        <f t="shared" ref="L324:L387" ca="1" si="145">SQRT(pos_x^2+pos_z^2)</f>
        <v>345.45155929666936</v>
      </c>
      <c r="M324" s="306">
        <f t="shared" ca="1" si="132"/>
        <v>1.3364357744536266</v>
      </c>
      <c r="N324" s="304">
        <f t="shared" ca="1" si="133"/>
        <v>76.572129466490409</v>
      </c>
      <c r="P324" s="310">
        <f t="shared" ca="1" si="134"/>
        <v>8</v>
      </c>
      <c r="Q324" s="304">
        <f t="shared" ca="1" si="135"/>
        <v>229.17391304349857</v>
      </c>
      <c r="R324" s="306">
        <f t="shared" ca="1" si="136"/>
        <v>0.11501170934959895</v>
      </c>
      <c r="S324" s="307">
        <f t="shared" ca="1" si="137"/>
        <v>8.1468005120556537</v>
      </c>
      <c r="T324" s="304">
        <f t="shared" ref="T324:T387" ca="1" si="146">m*g</f>
        <v>79.920113023265969</v>
      </c>
      <c r="U324" s="311">
        <f t="shared" ref="U324:U387" ca="1" si="147">IF(pos_xz&lt;L_rampe,Poids*COS(Beta),0)</f>
        <v>0</v>
      </c>
      <c r="V324" s="306">
        <f t="shared" ref="V324:V387" ca="1" si="148">Rho_moyen*(20000-Alt_rampe-pos_z)/(20000+Alt_rampe+pos_z)</f>
        <v>1.184363299306473</v>
      </c>
      <c r="W324" s="304">
        <f t="shared" ref="W324:W387" ca="1" si="149">1/2*Rho*Sref*Cx*vit_xz^2</f>
        <v>124.97390528323311</v>
      </c>
      <c r="Y324" s="314" t="str">
        <f t="shared" ca="1" si="138"/>
        <v/>
      </c>
      <c r="Z324" s="315" t="str">
        <f t="shared" ca="1" si="139"/>
        <v/>
      </c>
      <c r="AA324" s="316" t="str">
        <f t="shared" ca="1" si="140"/>
        <v/>
      </c>
      <c r="AC324" s="310" t="e">
        <f t="shared" ca="1" si="141"/>
        <v>#N/A</v>
      </c>
      <c r="AD324" s="323" t="e">
        <f t="shared" ca="1" si="142"/>
        <v>#N/A</v>
      </c>
      <c r="AE324" s="324">
        <f t="shared" ref="AE324:AE387" ca="1" si="150">IF(t&lt;T_para, pos_z, NA())</f>
        <v>337.32314844527059</v>
      </c>
      <c r="AG324" s="306">
        <f t="shared" ca="1" si="143"/>
        <v>3.2510048683595567</v>
      </c>
      <c r="AH324" s="304">
        <f t="shared" ca="1" si="144"/>
        <v>12.793115999803144</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2.7681774902123335</v>
      </c>
      <c r="E325" s="307">
        <f t="shared" ref="E325:E388" ca="1" si="154">IF(AND(L324&lt;L_rampe,Poussee&lt;Poids*SIN(M324)),0,(-W324+Poussee)/m*SIN(M324)+U324/m*COS(M324)-Poids/m)</f>
        <v>1.7845721969854278</v>
      </c>
      <c r="F325" s="304">
        <f t="shared" ref="F325:F388" ca="1" si="155">SQRT(acc_x^2+acc_z^2)</f>
        <v>3.293555000842046</v>
      </c>
      <c r="G325" s="306">
        <f t="shared" ref="G325:G388" ca="1" si="156">G324+acc_x*pas</f>
        <v>42.019019178511108</v>
      </c>
      <c r="H325" s="307">
        <f t="shared" ref="H325:H388" ca="1" si="157">H324+acc_z*pas</f>
        <v>175.89948441587225</v>
      </c>
      <c r="I325" s="304">
        <f t="shared" ref="I325:I388" ca="1" si="158">SQRT(vit_x^2+vit_z^2)</f>
        <v>180.84862894280889</v>
      </c>
      <c r="J325" s="306">
        <f t="shared" ref="J325:J388" ca="1" si="159">J324+0.5*(vit_x+G324)*pas*(K324&gt;=0)</f>
        <v>74.917523843848244</v>
      </c>
      <c r="K325" s="307">
        <f t="shared" ref="K325:K388" ca="1" si="160">K324+0.5*(vit_z+H324)*pas</f>
        <v>339.08205406081947</v>
      </c>
      <c r="L325" s="304">
        <f t="shared" ca="1" si="145"/>
        <v>347.25966475391016</v>
      </c>
      <c r="M325" s="306">
        <f t="shared" ref="M325:M388" ca="1" si="161">IF(AND(L324&gt;L_rampe,G325&gt;0),ATAN2(G325,H325),$M$4)</f>
        <v>1.3363098078551439</v>
      </c>
      <c r="N325" s="304">
        <f t="shared" ref="N325:N388" ca="1" si="162">DEGREES(Beta)</f>
        <v>76.564912112037732</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8.1456860257460075</v>
      </c>
      <c r="T325" s="304">
        <f t="shared" ca="1" si="146"/>
        <v>79.909179912568334</v>
      </c>
      <c r="U325" s="311">
        <f t="shared" ca="1" si="147"/>
        <v>0</v>
      </c>
      <c r="V325" s="306">
        <f t="shared" ca="1" si="148"/>
        <v>1.1841549397243747</v>
      </c>
      <c r="W325" s="304">
        <f t="shared" ca="1" si="149"/>
        <v>124.98479633932095</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339.08205406081947</v>
      </c>
      <c r="AG325" s="306">
        <f t="shared" ref="AG325:AG388" ca="1" si="172">IF(AND(L324&lt;L_rampe,Poussee&lt;Poids*SIN(M324)),0,(-W324+Poussee)/m-Poids*SIN(M324)/m)</f>
        <v>2.3786165339026226</v>
      </c>
      <c r="AH325" s="304">
        <f t="shared" ref="AH325:AH388" ca="1" si="173">IF(AND(L324&lt;L_rampe,Poussee&lt;Poids*SIN(M324)), g*SIN(M324), (-W324+Poussee)/m)</f>
        <v>11.920440891528541</v>
      </c>
    </row>
    <row r="326" spans="1:34" x14ac:dyDescent="0.2">
      <c r="A326" s="347">
        <f t="shared" ca="1" si="151"/>
        <v>0.01</v>
      </c>
      <c r="B326" s="304">
        <f t="shared" ca="1" si="152"/>
        <v>3.2199999999999753</v>
      </c>
      <c r="D326" s="306">
        <f t="shared" ca="1" si="153"/>
        <v>2.6027586929068827</v>
      </c>
      <c r="E326" s="307">
        <f t="shared" ca="1" si="154"/>
        <v>1.0856353834976069</v>
      </c>
      <c r="F326" s="304">
        <f t="shared" ca="1" si="155"/>
        <v>2.8200987570303879</v>
      </c>
      <c r="G326" s="306">
        <f t="shared" ca="1" si="156"/>
        <v>42.045046765440176</v>
      </c>
      <c r="H326" s="307">
        <f t="shared" ca="1" si="157"/>
        <v>175.91034076970723</v>
      </c>
      <c r="I326" s="304">
        <f t="shared" ca="1" si="158"/>
        <v>180.86523697831646</v>
      </c>
      <c r="J326" s="306">
        <f t="shared" ca="1" si="159"/>
        <v>75.337844173568001</v>
      </c>
      <c r="K326" s="307">
        <f t="shared" ca="1" si="160"/>
        <v>340.84110318674738</v>
      </c>
      <c r="L326" s="304">
        <f t="shared" ca="1" si="145"/>
        <v>349.06797101177847</v>
      </c>
      <c r="M326" s="306">
        <f t="shared" ca="1" si="161"/>
        <v>1.3361837863689818</v>
      </c>
      <c r="N326" s="304">
        <f t="shared" ca="1" si="162"/>
        <v>76.557691612752677</v>
      </c>
      <c r="P326" s="310">
        <f t="shared" ca="1" si="163"/>
        <v>9</v>
      </c>
      <c r="Q326" s="304">
        <f t="shared" ca="1" si="164"/>
        <v>216.2222222222367</v>
      </c>
      <c r="R326" s="306">
        <f t="shared" ca="1" si="165"/>
        <v>0.1085118591679681</v>
      </c>
      <c r="S326" s="307">
        <f t="shared" ca="1" si="166"/>
        <v>8.1446009071543273</v>
      </c>
      <c r="T326" s="304">
        <f t="shared" ca="1" si="146"/>
        <v>79.898534899183957</v>
      </c>
      <c r="U326" s="311">
        <f t="shared" ca="1" si="147"/>
        <v>0</v>
      </c>
      <c r="V326" s="306">
        <f t="shared" ca="1" si="148"/>
        <v>1.1839465991808618</v>
      </c>
      <c r="W326" s="304">
        <f t="shared" ca="1" si="149"/>
        <v>124.98575917856668</v>
      </c>
      <c r="Y326" s="314" t="str">
        <f t="shared" ca="1" si="167"/>
        <v/>
      </c>
      <c r="Z326" s="315" t="str">
        <f t="shared" ca="1" si="168"/>
        <v/>
      </c>
      <c r="AA326" s="316" t="str">
        <f t="shared" ca="1" si="169"/>
        <v/>
      </c>
      <c r="AC326" s="310" t="e">
        <f t="shared" ca="1" si="170"/>
        <v>#N/A</v>
      </c>
      <c r="AD326" s="323" t="e">
        <f t="shared" ca="1" si="171"/>
        <v>#N/A</v>
      </c>
      <c r="AE326" s="324">
        <f t="shared" ca="1" si="150"/>
        <v>340.84110318674738</v>
      </c>
      <c r="AG326" s="306">
        <f t="shared" ca="1" si="172"/>
        <v>1.6606599309642665</v>
      </c>
      <c r="AH326" s="304">
        <f t="shared" ca="1" si="173"/>
        <v>11.202197249808957</v>
      </c>
    </row>
    <row r="327" spans="1:34" x14ac:dyDescent="0.2">
      <c r="A327" s="347">
        <f t="shared" ca="1" si="151"/>
        <v>0.01</v>
      </c>
      <c r="B327" s="304">
        <f t="shared" ca="1" si="152"/>
        <v>3.2299999999999751</v>
      </c>
      <c r="D327" s="306">
        <f t="shared" ca="1" si="153"/>
        <v>2.4373945424963637</v>
      </c>
      <c r="E327" s="307">
        <f t="shared" ca="1" si="154"/>
        <v>0.38770311953109626</v>
      </c>
      <c r="F327" s="304">
        <f t="shared" ca="1" si="155"/>
        <v>2.4680368442722247</v>
      </c>
      <c r="G327" s="306">
        <f t="shared" ca="1" si="156"/>
        <v>42.069420710865138</v>
      </c>
      <c r="H327" s="307">
        <f t="shared" ca="1" si="157"/>
        <v>175.91421780090255</v>
      </c>
      <c r="I327" s="304">
        <f t="shared" ca="1" si="158"/>
        <v>180.87467535133587</v>
      </c>
      <c r="J327" s="306">
        <f t="shared" ca="1" si="159"/>
        <v>75.75841651094953</v>
      </c>
      <c r="K327" s="307">
        <f t="shared" ca="1" si="160"/>
        <v>342.60022597960045</v>
      </c>
      <c r="L327" s="304">
        <f t="shared" ca="1" si="145"/>
        <v>350.87640632211196</v>
      </c>
      <c r="M327" s="306">
        <f t="shared" ca="1" si="161"/>
        <v>1.3360577049807443</v>
      </c>
      <c r="N327" s="304">
        <f t="shared" ca="1" si="162"/>
        <v>76.550467681331511</v>
      </c>
      <c r="P327" s="310">
        <f t="shared" ca="1" si="163"/>
        <v>9</v>
      </c>
      <c r="Q327" s="304">
        <f t="shared" ca="1" si="164"/>
        <v>210.37037037038499</v>
      </c>
      <c r="R327" s="306">
        <f t="shared" ca="1" si="165"/>
        <v>0.10557508737137039</v>
      </c>
      <c r="S327" s="307">
        <f t="shared" ca="1" si="166"/>
        <v>8.1435451562806129</v>
      </c>
      <c r="T327" s="304">
        <f t="shared" ca="1" si="146"/>
        <v>79.888177983112811</v>
      </c>
      <c r="U327" s="311">
        <f t="shared" ca="1" si="147"/>
        <v>0</v>
      </c>
      <c r="V327" s="306">
        <f t="shared" ca="1" si="148"/>
        <v>1.1837382859454684</v>
      </c>
      <c r="W327" s="304">
        <f t="shared" ca="1" si="149"/>
        <v>124.97681086229386</v>
      </c>
      <c r="Y327" s="314" t="str">
        <f t="shared" ca="1" si="167"/>
        <v/>
      </c>
      <c r="Z327" s="315" t="str">
        <f t="shared" ca="1" si="168"/>
        <v/>
      </c>
      <c r="AA327" s="316" t="str">
        <f t="shared" ca="1" si="169"/>
        <v/>
      </c>
      <c r="AC327" s="310" t="e">
        <f t="shared" ca="1" si="170"/>
        <v>#N/A</v>
      </c>
      <c r="AD327" s="323" t="e">
        <f t="shared" ca="1" si="171"/>
        <v>#N/A</v>
      </c>
      <c r="AE327" s="324">
        <f t="shared" ca="1" si="150"/>
        <v>342.60022597960045</v>
      </c>
      <c r="AG327" s="306">
        <f t="shared" ca="1" si="172"/>
        <v>0.94369353807744005</v>
      </c>
      <c r="AH327" s="304">
        <f t="shared" ca="1" si="173"/>
        <v>10.484943541568802</v>
      </c>
    </row>
    <row r="328" spans="1:34" x14ac:dyDescent="0.2">
      <c r="A328" s="347">
        <f t="shared" ca="1" si="151"/>
        <v>0.01</v>
      </c>
      <c r="B328" s="304">
        <f t="shared" ca="1" si="152"/>
        <v>3.2399999999999749</v>
      </c>
      <c r="D328" s="306">
        <f t="shared" ca="1" si="153"/>
        <v>2.2720867509096379</v>
      </c>
      <c r="E328" s="307">
        <f t="shared" ca="1" si="154"/>
        <v>-0.30921874824305462</v>
      </c>
      <c r="F328" s="304">
        <f t="shared" ca="1" si="155"/>
        <v>2.2930317132399449</v>
      </c>
      <c r="G328" s="306">
        <f t="shared" ca="1" si="156"/>
        <v>42.092141578374232</v>
      </c>
      <c r="H328" s="307">
        <f t="shared" ca="1" si="157"/>
        <v>175.91112561342013</v>
      </c>
      <c r="I328" s="304">
        <f t="shared" ca="1" si="158"/>
        <v>180.87695402464729</v>
      </c>
      <c r="J328" s="306">
        <f t="shared" ca="1" si="159"/>
        <v>76.179224322395726</v>
      </c>
      <c r="K328" s="307">
        <f t="shared" ca="1" si="160"/>
        <v>344.35935269667209</v>
      </c>
      <c r="L328" s="304">
        <f t="shared" ca="1" si="145"/>
        <v>352.68489903599908</v>
      </c>
      <c r="M328" s="306">
        <f t="shared" ca="1" si="161"/>
        <v>1.3359315586740046</v>
      </c>
      <c r="N328" s="304">
        <f t="shared" ca="1" si="162"/>
        <v>76.54324003035417</v>
      </c>
      <c r="P328" s="310">
        <f t="shared" ca="1" si="163"/>
        <v>9</v>
      </c>
      <c r="Q328" s="304">
        <f t="shared" ca="1" si="164"/>
        <v>204.51851851853326</v>
      </c>
      <c r="R328" s="306">
        <f t="shared" ca="1" si="165"/>
        <v>0.10263831557477268</v>
      </c>
      <c r="S328" s="307">
        <f t="shared" ca="1" si="166"/>
        <v>8.1425187731248645</v>
      </c>
      <c r="T328" s="304">
        <f t="shared" ca="1" si="146"/>
        <v>79.878109164354925</v>
      </c>
      <c r="U328" s="311">
        <f t="shared" ca="1" si="147"/>
        <v>0</v>
      </c>
      <c r="V328" s="306">
        <f t="shared" ca="1" si="148"/>
        <v>1.1835300082700804</v>
      </c>
      <c r="W328" s="304">
        <f t="shared" ca="1" si="149"/>
        <v>124.95796970708912</v>
      </c>
      <c r="Y328" s="314" t="str">
        <f t="shared" ca="1" si="167"/>
        <v/>
      </c>
      <c r="Z328" s="315" t="str">
        <f t="shared" ca="1" si="168"/>
        <v/>
      </c>
      <c r="AA328" s="316" t="str">
        <f t="shared" ca="1" si="169"/>
        <v/>
      </c>
      <c r="AC328" s="310" t="e">
        <f t="shared" ca="1" si="170"/>
        <v>#N/A</v>
      </c>
      <c r="AD328" s="323" t="e">
        <f t="shared" ca="1" si="171"/>
        <v>#N/A</v>
      </c>
      <c r="AE328" s="324">
        <f t="shared" ca="1" si="150"/>
        <v>344.35935269667209</v>
      </c>
      <c r="AG328" s="306">
        <f t="shared" ca="1" si="172"/>
        <v>0.22772341738301272</v>
      </c>
      <c r="AH328" s="304">
        <f t="shared" ca="1" si="173"/>
        <v>9.7686858173141893</v>
      </c>
    </row>
    <row r="329" spans="1:34" x14ac:dyDescent="0.2">
      <c r="A329" s="347">
        <f t="shared" ca="1" si="151"/>
        <v>0.01</v>
      </c>
      <c r="B329" s="304">
        <f t="shared" ca="1" si="152"/>
        <v>3.2499999999999747</v>
      </c>
      <c r="D329" s="306">
        <f t="shared" ca="1" si="153"/>
        <v>2.1068369792429218</v>
      </c>
      <c r="E329" s="307">
        <f t="shared" ca="1" si="154"/>
        <v>-1.0051245385667844</v>
      </c>
      <c r="F329" s="304">
        <f t="shared" ca="1" si="155"/>
        <v>2.3343173295707955</v>
      </c>
      <c r="G329" s="306">
        <f t="shared" ca="1" si="156"/>
        <v>42.113209948166663</v>
      </c>
      <c r="H329" s="307">
        <f t="shared" ca="1" si="157"/>
        <v>175.90107436803447</v>
      </c>
      <c r="I329" s="304">
        <f t="shared" ca="1" si="158"/>
        <v>180.87208301992644</v>
      </c>
      <c r="J329" s="306">
        <f t="shared" ca="1" si="159"/>
        <v>76.600251080028428</v>
      </c>
      <c r="K329" s="307">
        <f t="shared" ca="1" si="160"/>
        <v>346.11841369657935</v>
      </c>
      <c r="L329" s="304">
        <f t="shared" ca="1" si="145"/>
        <v>354.4933776043776</v>
      </c>
      <c r="M329" s="306">
        <f t="shared" ca="1" si="161"/>
        <v>1.3358053424291669</v>
      </c>
      <c r="N329" s="304">
        <f t="shared" ca="1" si="162"/>
        <v>76.536008372218973</v>
      </c>
      <c r="P329" s="310">
        <f t="shared" ca="1" si="163"/>
        <v>9</v>
      </c>
      <c r="Q329" s="304">
        <f t="shared" ca="1" si="164"/>
        <v>198.66666666668152</v>
      </c>
      <c r="R329" s="306">
        <f t="shared" ca="1" si="165"/>
        <v>9.9701543778174959E-2</v>
      </c>
      <c r="S329" s="307">
        <f t="shared" ca="1" si="166"/>
        <v>8.141521757687082</v>
      </c>
      <c r="T329" s="304">
        <f t="shared" ca="1" si="146"/>
        <v>79.868328442910283</v>
      </c>
      <c r="U329" s="311">
        <f t="shared" ca="1" si="147"/>
        <v>0</v>
      </c>
      <c r="V329" s="306">
        <f t="shared" ca="1" si="148"/>
        <v>1.1833217743888798</v>
      </c>
      <c r="W329" s="304">
        <f t="shared" ca="1" si="149"/>
        <v>124.92925527518064</v>
      </c>
      <c r="Y329" s="314" t="str">
        <f t="shared" ca="1" si="167"/>
        <v/>
      </c>
      <c r="Z329" s="315" t="str">
        <f t="shared" ca="1" si="168"/>
        <v/>
      </c>
      <c r="AA329" s="316" t="str">
        <f t="shared" ca="1" si="169"/>
        <v/>
      </c>
      <c r="AC329" s="310" t="e">
        <f t="shared" ca="1" si="170"/>
        <v>#N/A</v>
      </c>
      <c r="AD329" s="323" t="e">
        <f t="shared" ca="1" si="171"/>
        <v>#N/A</v>
      </c>
      <c r="AE329" s="324">
        <f t="shared" ca="1" si="150"/>
        <v>346.11841369657935</v>
      </c>
      <c r="AG329" s="306">
        <f t="shared" ca="1" si="172"/>
        <v>-0.48724454159094144</v>
      </c>
      <c r="AH329" s="304">
        <f t="shared" ca="1" si="173"/>
        <v>9.0534299549095891</v>
      </c>
    </row>
    <row r="330" spans="1:34" x14ac:dyDescent="0.2">
      <c r="A330" s="347">
        <f t="shared" ca="1" si="151"/>
        <v>0.01</v>
      </c>
      <c r="B330" s="304">
        <f t="shared" ca="1" si="152"/>
        <v>3.2599999999999745</v>
      </c>
      <c r="D330" s="306">
        <f t="shared" ca="1" si="153"/>
        <v>1.9416468379107039</v>
      </c>
      <c r="E330" s="307">
        <f t="shared" ca="1" si="154"/>
        <v>-1.7000087347376827</v>
      </c>
      <c r="F330" s="304">
        <f t="shared" ca="1" si="155"/>
        <v>2.5807018699092406</v>
      </c>
      <c r="G330" s="306">
        <f t="shared" ca="1" si="156"/>
        <v>42.132626416545769</v>
      </c>
      <c r="H330" s="307">
        <f t="shared" ca="1" si="157"/>
        <v>175.88407428068709</v>
      </c>
      <c r="I330" s="304">
        <f t="shared" ca="1" si="158"/>
        <v>180.86007241602681</v>
      </c>
      <c r="J330" s="306">
        <f t="shared" ca="1" si="159"/>
        <v>77.021480261851991</v>
      </c>
      <c r="K330" s="307">
        <f t="shared" ca="1" si="160"/>
        <v>347.87733943982295</v>
      </c>
      <c r="L330" s="304">
        <f t="shared" ca="1" si="145"/>
        <v>356.3017705786159</v>
      </c>
      <c r="M330" s="306">
        <f t="shared" ca="1" si="161"/>
        <v>1.3356790512223298</v>
      </c>
      <c r="N330" s="304">
        <f t="shared" ca="1" si="162"/>
        <v>76.528772419077598</v>
      </c>
      <c r="P330" s="310">
        <f t="shared" ca="1" si="163"/>
        <v>9</v>
      </c>
      <c r="Q330" s="304">
        <f t="shared" ca="1" si="164"/>
        <v>192.81481481482979</v>
      </c>
      <c r="R330" s="306">
        <f t="shared" ca="1" si="165"/>
        <v>9.6764771981577249E-2</v>
      </c>
      <c r="S330" s="307">
        <f t="shared" ca="1" si="166"/>
        <v>8.1405541099672654</v>
      </c>
      <c r="T330" s="304">
        <f t="shared" ca="1" si="146"/>
        <v>79.858835818778871</v>
      </c>
      <c r="U330" s="311">
        <f t="shared" ca="1" si="147"/>
        <v>0</v>
      </c>
      <c r="V330" s="306">
        <f t="shared" ca="1" si="148"/>
        <v>1.1831135925182932</v>
      </c>
      <c r="W330" s="304">
        <f t="shared" ca="1" si="149"/>
        <v>124.89068836479989</v>
      </c>
      <c r="Y330" s="314" t="str">
        <f t="shared" ca="1" si="167"/>
        <v/>
      </c>
      <c r="Z330" s="315" t="str">
        <f t="shared" ca="1" si="168"/>
        <v/>
      </c>
      <c r="AA330" s="316" t="str">
        <f t="shared" ca="1" si="169"/>
        <v/>
      </c>
      <c r="AC330" s="310" t="e">
        <f t="shared" ca="1" si="170"/>
        <v>#N/A</v>
      </c>
      <c r="AD330" s="323" t="e">
        <f t="shared" ca="1" si="171"/>
        <v>#N/A</v>
      </c>
      <c r="AE330" s="324">
        <f t="shared" ca="1" si="150"/>
        <v>347.87733943982295</v>
      </c>
      <c r="AG330" s="306">
        <f t="shared" ca="1" si="172"/>
        <v>-1.2012046210654752</v>
      </c>
      <c r="AH330" s="304">
        <f t="shared" ca="1" si="173"/>
        <v>8.3391816604388538</v>
      </c>
    </row>
    <row r="331" spans="1:34" x14ac:dyDescent="0.2">
      <c r="A331" s="347">
        <f t="shared" ca="1" si="151"/>
        <v>0.01</v>
      </c>
      <c r="B331" s="304">
        <f t="shared" ca="1" si="152"/>
        <v>3.2699999999999743</v>
      </c>
      <c r="D331" s="306">
        <f t="shared" ca="1" si="153"/>
        <v>1.7765178867957712</v>
      </c>
      <c r="E331" s="307">
        <f t="shared" ca="1" si="154"/>
        <v>-2.3938659837391212</v>
      </c>
      <c r="F331" s="304">
        <f t="shared" ca="1" si="155"/>
        <v>2.9810417894099679</v>
      </c>
      <c r="G331" s="306">
        <f t="shared" ca="1" si="156"/>
        <v>42.15039159541373</v>
      </c>
      <c r="H331" s="307">
        <f t="shared" ca="1" si="157"/>
        <v>175.86013562084969</v>
      </c>
      <c r="I331" s="304">
        <f t="shared" ca="1" si="158"/>
        <v>180.84093234727135</v>
      </c>
      <c r="J331" s="306">
        <f t="shared" ca="1" si="159"/>
        <v>77.442895351911787</v>
      </c>
      <c r="K331" s="307">
        <f t="shared" ca="1" si="160"/>
        <v>349.63606048933065</v>
      </c>
      <c r="L331" s="304">
        <f t="shared" ca="1" si="145"/>
        <v>358.11000661107755</v>
      </c>
      <c r="M331" s="306">
        <f t="shared" ca="1" si="161"/>
        <v>1.3355526800241482</v>
      </c>
      <c r="N331" s="304">
        <f t="shared" ca="1" si="162"/>
        <v>76.521531882769779</v>
      </c>
      <c r="P331" s="310">
        <f t="shared" ca="1" si="163"/>
        <v>9</v>
      </c>
      <c r="Q331" s="304">
        <f t="shared" ca="1" si="164"/>
        <v>186.96296296297808</v>
      </c>
      <c r="R331" s="306">
        <f t="shared" ca="1" si="165"/>
        <v>9.382800018497954E-2</v>
      </c>
      <c r="S331" s="307">
        <f t="shared" ca="1" si="166"/>
        <v>8.1396158299654164</v>
      </c>
      <c r="T331" s="304">
        <f t="shared" ca="1" si="146"/>
        <v>79.849631291960733</v>
      </c>
      <c r="U331" s="311">
        <f t="shared" ca="1" si="147"/>
        <v>0</v>
      </c>
      <c r="V331" s="306">
        <f t="shared" ca="1" si="148"/>
        <v>1.1829054708569438</v>
      </c>
      <c r="W331" s="304">
        <f t="shared" ca="1" si="149"/>
        <v>124.84229100053112</v>
      </c>
      <c r="Y331" s="314" t="str">
        <f t="shared" ca="1" si="167"/>
        <v/>
      </c>
      <c r="Z331" s="315" t="str">
        <f t="shared" ca="1" si="168"/>
        <v/>
      </c>
      <c r="AA331" s="316" t="str">
        <f t="shared" ca="1" si="169"/>
        <v/>
      </c>
      <c r="AC331" s="310" t="e">
        <f t="shared" ca="1" si="170"/>
        <v>#N/A</v>
      </c>
      <c r="AD331" s="323" t="e">
        <f t="shared" ca="1" si="171"/>
        <v>#N/A</v>
      </c>
      <c r="AE331" s="324">
        <f t="shared" ca="1" si="150"/>
        <v>349.63606048933065</v>
      </c>
      <c r="AG331" s="306">
        <f t="shared" ca="1" si="172"/>
        <v>-1.9141512741350981</v>
      </c>
      <c r="AH331" s="304">
        <f t="shared" ca="1" si="173"/>
        <v>7.6259464690782499</v>
      </c>
    </row>
    <row r="332" spans="1:34" x14ac:dyDescent="0.2">
      <c r="A332" s="347">
        <f t="shared" ca="1" si="151"/>
        <v>0.01</v>
      </c>
      <c r="B332" s="304">
        <f t="shared" ca="1" si="152"/>
        <v>3.279999999999974</v>
      </c>
      <c r="D332" s="306">
        <f t="shared" ca="1" si="153"/>
        <v>1.6114516353982502</v>
      </c>
      <c r="E332" s="307">
        <f t="shared" ca="1" si="154"/>
        <v>-3.0866910953583853</v>
      </c>
      <c r="F332" s="304">
        <f t="shared" ca="1" si="155"/>
        <v>3.4820164117063612</v>
      </c>
      <c r="G332" s="306">
        <f t="shared" ca="1" si="156"/>
        <v>42.16650611176771</v>
      </c>
      <c r="H332" s="307">
        <f t="shared" ca="1" si="157"/>
        <v>175.8292687098961</v>
      </c>
      <c r="I332" s="304">
        <f t="shared" ca="1" si="158"/>
        <v>180.81467300175223</v>
      </c>
      <c r="J332" s="306">
        <f t="shared" ca="1" si="159"/>
        <v>77.8644798404477</v>
      </c>
      <c r="K332" s="307">
        <f t="shared" ca="1" si="160"/>
        <v>351.3945075109844</v>
      </c>
      <c r="L332" s="304">
        <f t="shared" ca="1" si="145"/>
        <v>359.91801445566841</v>
      </c>
      <c r="M332" s="306">
        <f t="shared" ca="1" si="161"/>
        <v>1.3354262237986947</v>
      </c>
      <c r="N332" s="304">
        <f t="shared" ca="1" si="162"/>
        <v>76.514286474758137</v>
      </c>
      <c r="P332" s="310">
        <f t="shared" ca="1" si="163"/>
        <v>9</v>
      </c>
      <c r="Q332" s="304">
        <f t="shared" ca="1" si="164"/>
        <v>181.11111111112635</v>
      </c>
      <c r="R332" s="306">
        <f t="shared" ca="1" si="165"/>
        <v>9.0891228388381831E-2</v>
      </c>
      <c r="S332" s="307">
        <f t="shared" ca="1" si="166"/>
        <v>8.1387069176815334</v>
      </c>
      <c r="T332" s="304">
        <f t="shared" ca="1" si="146"/>
        <v>79.84071486245584</v>
      </c>
      <c r="U332" s="311">
        <f t="shared" ca="1" si="147"/>
        <v>0</v>
      </c>
      <c r="V332" s="306">
        <f t="shared" ca="1" si="148"/>
        <v>1.182697417585602</v>
      </c>
      <c r="W332" s="304">
        <f t="shared" ca="1" si="149"/>
        <v>124.78408642364832</v>
      </c>
      <c r="Y332" s="314" t="str">
        <f t="shared" ca="1" si="167"/>
        <v/>
      </c>
      <c r="Z332" s="315" t="str">
        <f t="shared" ca="1" si="168"/>
        <v/>
      </c>
      <c r="AA332" s="316" t="str">
        <f t="shared" ca="1" si="169"/>
        <v/>
      </c>
      <c r="AC332" s="310" t="e">
        <f t="shared" ca="1" si="170"/>
        <v>#N/A</v>
      </c>
      <c r="AD332" s="323" t="e">
        <f t="shared" ca="1" si="171"/>
        <v>#N/A</v>
      </c>
      <c r="AE332" s="324">
        <f t="shared" ca="1" si="150"/>
        <v>351.3945075109844</v>
      </c>
      <c r="AG332" s="306">
        <f t="shared" ca="1" si="172"/>
        <v>-2.626079123880686</v>
      </c>
      <c r="AH332" s="304">
        <f t="shared" ca="1" si="173"/>
        <v>6.913729745980886</v>
      </c>
    </row>
    <row r="333" spans="1:34" x14ac:dyDescent="0.2">
      <c r="A333" s="347">
        <f t="shared" ca="1" si="151"/>
        <v>0.01</v>
      </c>
      <c r="B333" s="304">
        <f t="shared" ca="1" si="152"/>
        <v>3.2899999999999738</v>
      </c>
      <c r="D333" s="306">
        <f t="shared" ca="1" si="153"/>
        <v>1.4464495429836526</v>
      </c>
      <c r="E333" s="307">
        <f t="shared" ca="1" si="154"/>
        <v>-3.7784790412928757</v>
      </c>
      <c r="F333" s="304">
        <f t="shared" ca="1" si="155"/>
        <v>4.0458769316289329</v>
      </c>
      <c r="G333" s="306">
        <f t="shared" ca="1" si="156"/>
        <v>42.180970607197544</v>
      </c>
      <c r="H333" s="307">
        <f t="shared" ca="1" si="157"/>
        <v>175.79148391948317</v>
      </c>
      <c r="I333" s="304">
        <f t="shared" ca="1" si="158"/>
        <v>180.78130461964028</v>
      </c>
      <c r="J333" s="306">
        <f t="shared" ca="1" si="159"/>
        <v>78.286217224042531</v>
      </c>
      <c r="K333" s="307">
        <f t="shared" ca="1" si="160"/>
        <v>353.15261127413129</v>
      </c>
      <c r="L333" s="304">
        <f t="shared" ca="1" si="145"/>
        <v>361.72572296836682</v>
      </c>
      <c r="M333" s="306">
        <f t="shared" ca="1" si="161"/>
        <v>1.3352996775023174</v>
      </c>
      <c r="N333" s="304">
        <f t="shared" ca="1" si="162"/>
        <v>76.507035906062711</v>
      </c>
      <c r="P333" s="310">
        <f t="shared" ca="1" si="163"/>
        <v>9</v>
      </c>
      <c r="Q333" s="304">
        <f t="shared" ca="1" si="164"/>
        <v>175.25925925927461</v>
      </c>
      <c r="R333" s="306">
        <f t="shared" ca="1" si="165"/>
        <v>8.7954456591784108E-2</v>
      </c>
      <c r="S333" s="307">
        <f t="shared" ca="1" si="166"/>
        <v>8.1378273731156163</v>
      </c>
      <c r="T333" s="304">
        <f t="shared" ca="1" si="146"/>
        <v>79.832086530264206</v>
      </c>
      <c r="U333" s="311">
        <f t="shared" ca="1" si="147"/>
        <v>0</v>
      </c>
      <c r="V333" s="306">
        <f t="shared" ca="1" si="148"/>
        <v>1.1824894408671436</v>
      </c>
      <c r="W333" s="304">
        <f t="shared" ca="1" si="149"/>
        <v>124.71609908244538</v>
      </c>
      <c r="Y333" s="314" t="str">
        <f t="shared" ca="1" si="167"/>
        <v/>
      </c>
      <c r="Z333" s="315" t="str">
        <f t="shared" ca="1" si="168"/>
        <v/>
      </c>
      <c r="AA333" s="316" t="str">
        <f t="shared" ca="1" si="169"/>
        <v/>
      </c>
      <c r="AC333" s="310" t="e">
        <f t="shared" ca="1" si="170"/>
        <v>#N/A</v>
      </c>
      <c r="AD333" s="323" t="e">
        <f t="shared" ca="1" si="171"/>
        <v>#N/A</v>
      </c>
      <c r="AE333" s="324">
        <f t="shared" ca="1" si="150"/>
        <v>353.15261127413129</v>
      </c>
      <c r="AG333" s="306">
        <f t="shared" ca="1" si="172"/>
        <v>-3.3369829624709979</v>
      </c>
      <c r="AH333" s="304">
        <f t="shared" ca="1" si="173"/>
        <v>6.2025366871725094</v>
      </c>
    </row>
    <row r="334" spans="1:34" x14ac:dyDescent="0.2">
      <c r="A334" s="347">
        <f t="shared" ca="1" si="151"/>
        <v>0.01</v>
      </c>
      <c r="B334" s="304">
        <f t="shared" ca="1" si="152"/>
        <v>3.2999999999999736</v>
      </c>
      <c r="D334" s="306">
        <f t="shared" ca="1" si="153"/>
        <v>1.2815130187297594</v>
      </c>
      <c r="E334" s="307">
        <f t="shared" ca="1" si="154"/>
        <v>-4.4692249542451181</v>
      </c>
      <c r="F334" s="304">
        <f t="shared" ca="1" si="155"/>
        <v>4.6493276190026815</v>
      </c>
      <c r="G334" s="306">
        <f t="shared" ca="1" si="156"/>
        <v>42.193785737384843</v>
      </c>
      <c r="H334" s="307">
        <f t="shared" ca="1" si="157"/>
        <v>175.74679166994071</v>
      </c>
      <c r="I334" s="304">
        <f t="shared" ca="1" si="158"/>
        <v>180.74083749150296</v>
      </c>
      <c r="J334" s="306">
        <f t="shared" ca="1" si="159"/>
        <v>78.708091005765439</v>
      </c>
      <c r="K334" s="307">
        <f t="shared" ca="1" si="160"/>
        <v>354.91030265207843</v>
      </c>
      <c r="L334" s="304">
        <f t="shared" ca="1" si="145"/>
        <v>363.53306110773718</v>
      </c>
      <c r="M334" s="306">
        <f t="shared" ca="1" si="161"/>
        <v>1.335173036082496</v>
      </c>
      <c r="N334" s="304">
        <f t="shared" ca="1" si="162"/>
        <v>76.499779887195402</v>
      </c>
      <c r="P334" s="310">
        <f t="shared" ca="1" si="163"/>
        <v>9</v>
      </c>
      <c r="Q334" s="304">
        <f t="shared" ca="1" si="164"/>
        <v>169.40740740742291</v>
      </c>
      <c r="R334" s="306">
        <f t="shared" ca="1" si="165"/>
        <v>8.5017684795186413E-2</v>
      </c>
      <c r="S334" s="307">
        <f t="shared" ca="1" si="166"/>
        <v>8.1369771962676651</v>
      </c>
      <c r="T334" s="304">
        <f t="shared" ca="1" si="146"/>
        <v>79.823746295385803</v>
      </c>
      <c r="U334" s="311">
        <f t="shared" ca="1" si="147"/>
        <v>0</v>
      </c>
      <c r="V334" s="306">
        <f t="shared" ca="1" si="148"/>
        <v>1.1822815488465062</v>
      </c>
      <c r="W334" s="304">
        <f t="shared" ca="1" si="149"/>
        <v>124.63835462255919</v>
      </c>
      <c r="Y334" s="314" t="str">
        <f t="shared" ca="1" si="167"/>
        <v/>
      </c>
      <c r="Z334" s="315" t="str">
        <f t="shared" ca="1" si="168"/>
        <v/>
      </c>
      <c r="AA334" s="316" t="str">
        <f t="shared" ca="1" si="169"/>
        <v/>
      </c>
      <c r="AC334" s="310" t="e">
        <f t="shared" ca="1" si="170"/>
        <v>#N/A</v>
      </c>
      <c r="AD334" s="323" t="e">
        <f t="shared" ca="1" si="171"/>
        <v>#N/A</v>
      </c>
      <c r="AE334" s="324">
        <f t="shared" ca="1" si="150"/>
        <v>354.91030265207843</v>
      </c>
      <c r="AG334" s="306">
        <f t="shared" ca="1" si="172"/>
        <v>-4.0468577502536229</v>
      </c>
      <c r="AH334" s="304">
        <f t="shared" ca="1" si="173"/>
        <v>5.4923723204578847</v>
      </c>
    </row>
    <row r="335" spans="1:34" x14ac:dyDescent="0.2">
      <c r="A335" s="347">
        <f t="shared" ca="1" si="151"/>
        <v>0.01</v>
      </c>
      <c r="B335" s="304">
        <f t="shared" ca="1" si="152"/>
        <v>3.3099999999999734</v>
      </c>
      <c r="D335" s="306">
        <f t="shared" ca="1" si="153"/>
        <v>1.1166434218723227</v>
      </c>
      <c r="E335" s="307">
        <f t="shared" ca="1" si="154"/>
        <v>-5.1589241270065758</v>
      </c>
      <c r="F335" s="304">
        <f t="shared" ca="1" si="155"/>
        <v>5.2783890231605035</v>
      </c>
      <c r="G335" s="306">
        <f t="shared" ca="1" si="156"/>
        <v>42.204952171603566</v>
      </c>
      <c r="H335" s="307">
        <f t="shared" ca="1" si="157"/>
        <v>175.69520242867063</v>
      </c>
      <c r="I335" s="304">
        <f t="shared" ca="1" si="158"/>
        <v>180.69328195663195</v>
      </c>
      <c r="J335" s="306">
        <f t="shared" ca="1" si="159"/>
        <v>79.130084695310387</v>
      </c>
      <c r="K335" s="307">
        <f t="shared" ca="1" si="160"/>
        <v>356.66751262257151</v>
      </c>
      <c r="L335" s="304">
        <f t="shared" ca="1" si="145"/>
        <v>365.33995793542647</v>
      </c>
      <c r="M335" s="306">
        <f t="shared" ca="1" si="161"/>
        <v>1.3350462944766954</v>
      </c>
      <c r="N335" s="304">
        <f t="shared" ca="1" si="162"/>
        <v>76.492518128094318</v>
      </c>
      <c r="P335" s="310">
        <f t="shared" ca="1" si="163"/>
        <v>9</v>
      </c>
      <c r="Q335" s="304">
        <f t="shared" ca="1" si="164"/>
        <v>163.55555555557117</v>
      </c>
      <c r="R335" s="306">
        <f t="shared" ca="1" si="165"/>
        <v>8.208091299858869E-2</v>
      </c>
      <c r="S335" s="307">
        <f t="shared" ca="1" si="166"/>
        <v>8.1361563871376799</v>
      </c>
      <c r="T335" s="304">
        <f t="shared" ca="1" si="146"/>
        <v>79.815694157820644</v>
      </c>
      <c r="U335" s="311">
        <f t="shared" ca="1" si="147"/>
        <v>0</v>
      </c>
      <c r="V335" s="306">
        <f t="shared" ca="1" si="148"/>
        <v>1.182073749650651</v>
      </c>
      <c r="W335" s="304">
        <f t="shared" ca="1" si="149"/>
        <v>124.55087987729047</v>
      </c>
      <c r="Y335" s="314" t="str">
        <f t="shared" ca="1" si="167"/>
        <v/>
      </c>
      <c r="Z335" s="315" t="str">
        <f t="shared" ca="1" si="168"/>
        <v/>
      </c>
      <c r="AA335" s="316" t="str">
        <f t="shared" ca="1" si="169"/>
        <v/>
      </c>
      <c r="AC335" s="310" t="e">
        <f t="shared" ca="1" si="170"/>
        <v>#N/A</v>
      </c>
      <c r="AD335" s="323" t="e">
        <f t="shared" ca="1" si="171"/>
        <v>#N/A</v>
      </c>
      <c r="AE335" s="324">
        <f t="shared" ca="1" si="150"/>
        <v>356.66751262257151</v>
      </c>
      <c r="AG335" s="306">
        <f t="shared" ca="1" si="172"/>
        <v>-4.7556986148353095</v>
      </c>
      <c r="AH335" s="304">
        <f t="shared" ca="1" si="173"/>
        <v>4.7832415063377551</v>
      </c>
    </row>
    <row r="336" spans="1:34" x14ac:dyDescent="0.2">
      <c r="A336" s="347">
        <f t="shared" ca="1" si="151"/>
        <v>0.01</v>
      </c>
      <c r="B336" s="304">
        <f t="shared" ca="1" si="152"/>
        <v>3.3199999999999732</v>
      </c>
      <c r="D336" s="306">
        <f t="shared" ca="1" si="153"/>
        <v>0.95184206184944775</v>
      </c>
      <c r="E336" s="307">
        <f t="shared" ca="1" si="154"/>
        <v>-5.8475720115308967</v>
      </c>
      <c r="F336" s="304">
        <f t="shared" ca="1" si="155"/>
        <v>5.9245338838380608</v>
      </c>
      <c r="G336" s="306">
        <f t="shared" ca="1" si="156"/>
        <v>42.214470592222057</v>
      </c>
      <c r="H336" s="307">
        <f t="shared" ca="1" si="157"/>
        <v>175.63672670855533</v>
      </c>
      <c r="I336" s="304">
        <f t="shared" ca="1" si="158"/>
        <v>180.63864840137987</v>
      </c>
      <c r="J336" s="306">
        <f t="shared" ca="1" si="159"/>
        <v>79.552181809129522</v>
      </c>
      <c r="K336" s="307">
        <f t="shared" ca="1" si="160"/>
        <v>358.42417226825762</v>
      </c>
      <c r="L336" s="304">
        <f t="shared" ca="1" si="145"/>
        <v>367.14634261664435</v>
      </c>
      <c r="M336" s="306">
        <f t="shared" ca="1" si="161"/>
        <v>1.3349194476112136</v>
      </c>
      <c r="N336" s="304">
        <f t="shared" ca="1" si="162"/>
        <v>76.485250338057739</v>
      </c>
      <c r="P336" s="310">
        <f t="shared" ca="1" si="163"/>
        <v>9</v>
      </c>
      <c r="Q336" s="304">
        <f t="shared" ca="1" si="164"/>
        <v>157.70370370371944</v>
      </c>
      <c r="R336" s="306">
        <f t="shared" ca="1" si="165"/>
        <v>7.9144141201990981E-2</v>
      </c>
      <c r="S336" s="307">
        <f t="shared" ca="1" si="166"/>
        <v>8.1353649457256605</v>
      </c>
      <c r="T336" s="304">
        <f t="shared" ca="1" si="146"/>
        <v>79.807930117568731</v>
      </c>
      <c r="U336" s="311">
        <f t="shared" ca="1" si="147"/>
        <v>0</v>
      </c>
      <c r="V336" s="306">
        <f t="shared" ca="1" si="148"/>
        <v>1.1818660513885251</v>
      </c>
      <c r="W336" s="304">
        <f t="shared" ca="1" si="149"/>
        <v>124.45370285792295</v>
      </c>
      <c r="Y336" s="314" t="str">
        <f t="shared" ca="1" si="167"/>
        <v/>
      </c>
      <c r="Z336" s="315" t="str">
        <f t="shared" ca="1" si="168"/>
        <v/>
      </c>
      <c r="AA336" s="316" t="str">
        <f t="shared" ca="1" si="169"/>
        <v/>
      </c>
      <c r="AC336" s="310" t="e">
        <f t="shared" ca="1" si="170"/>
        <v>#N/A</v>
      </c>
      <c r="AD336" s="323" t="e">
        <f t="shared" ca="1" si="171"/>
        <v>#N/A</v>
      </c>
      <c r="AE336" s="324">
        <f t="shared" ca="1" si="150"/>
        <v>358.42417226825762</v>
      </c>
      <c r="AG336" s="306">
        <f t="shared" ca="1" si="172"/>
        <v>-5.4635008501523288</v>
      </c>
      <c r="AH336" s="304">
        <f t="shared" ca="1" si="173"/>
        <v>4.0751489389357438</v>
      </c>
    </row>
    <row r="337" spans="1:34" x14ac:dyDescent="0.2">
      <c r="A337" s="347">
        <f t="shared" ca="1" si="151"/>
        <v>0.01</v>
      </c>
      <c r="B337" s="304">
        <f t="shared" ca="1" si="152"/>
        <v>3.329999999999973</v>
      </c>
      <c r="D337" s="306">
        <f t="shared" ca="1" si="153"/>
        <v>0.78711019844461039</v>
      </c>
      <c r="E337" s="307">
        <f t="shared" ca="1" si="154"/>
        <v>-6.5351642179967495</v>
      </c>
      <c r="F337" s="304">
        <f t="shared" ca="1" si="155"/>
        <v>6.5823942316364326</v>
      </c>
      <c r="G337" s="306">
        <f t="shared" ca="1" si="156"/>
        <v>42.222341694206506</v>
      </c>
      <c r="H337" s="307">
        <f t="shared" ca="1" si="157"/>
        <v>175.57137506637537</v>
      </c>
      <c r="I337" s="304">
        <f t="shared" ca="1" si="158"/>
        <v>180.57694725750622</v>
      </c>
      <c r="J337" s="306">
        <f t="shared" ca="1" si="159"/>
        <v>79.97436587056167</v>
      </c>
      <c r="K337" s="307">
        <f t="shared" ca="1" si="160"/>
        <v>360.18021277713228</v>
      </c>
      <c r="L337" s="304">
        <f t="shared" ca="1" si="145"/>
        <v>368.95214442062638</v>
      </c>
      <c r="M337" s="306">
        <f t="shared" ca="1" si="161"/>
        <v>1.3347924904000257</v>
      </c>
      <c r="N337" s="304">
        <f t="shared" ca="1" si="162"/>
        <v>76.477976225677921</v>
      </c>
      <c r="P337" s="310">
        <f t="shared" ca="1" si="163"/>
        <v>9</v>
      </c>
      <c r="Q337" s="304">
        <f t="shared" ca="1" si="164"/>
        <v>151.85185185186771</v>
      </c>
      <c r="R337" s="306">
        <f t="shared" ca="1" si="165"/>
        <v>7.6207369405393258E-2</v>
      </c>
      <c r="S337" s="307">
        <f t="shared" ca="1" si="166"/>
        <v>8.134602872031607</v>
      </c>
      <c r="T337" s="304">
        <f t="shared" ca="1" si="146"/>
        <v>79.800454174630076</v>
      </c>
      <c r="U337" s="311">
        <f t="shared" ca="1" si="147"/>
        <v>0</v>
      </c>
      <c r="V337" s="306">
        <f t="shared" ca="1" si="148"/>
        <v>1.1816584621510278</v>
      </c>
      <c r="W337" s="304">
        <f t="shared" ca="1" si="149"/>
        <v>124.34685274404463</v>
      </c>
      <c r="Y337" s="314" t="str">
        <f t="shared" ca="1" si="167"/>
        <v/>
      </c>
      <c r="Z337" s="315" t="str">
        <f t="shared" ca="1" si="168"/>
        <v/>
      </c>
      <c r="AA337" s="316" t="str">
        <f t="shared" ca="1" si="169"/>
        <v/>
      </c>
      <c r="AC337" s="310" t="e">
        <f t="shared" ca="1" si="170"/>
        <v>#N/A</v>
      </c>
      <c r="AD337" s="323" t="e">
        <f t="shared" ca="1" si="171"/>
        <v>#N/A</v>
      </c>
      <c r="AE337" s="324">
        <f t="shared" ca="1" si="150"/>
        <v>360.18021277713228</v>
      </c>
      <c r="AG337" s="306">
        <f t="shared" ca="1" si="172"/>
        <v>-6.1702599155310818</v>
      </c>
      <c r="AH337" s="304">
        <f t="shared" ca="1" si="173"/>
        <v>3.3680991469350126</v>
      </c>
    </row>
    <row r="338" spans="1:34" x14ac:dyDescent="0.2">
      <c r="A338" s="347">
        <f t="shared" ca="1" si="151"/>
        <v>0.01</v>
      </c>
      <c r="B338" s="304">
        <f t="shared" ca="1" si="152"/>
        <v>3.3399999999999728</v>
      </c>
      <c r="D338" s="306">
        <f t="shared" ca="1" si="153"/>
        <v>0.62244904192817874</v>
      </c>
      <c r="E338" s="307">
        <f t="shared" ca="1" si="154"/>
        <v>-7.2216965138607279</v>
      </c>
      <c r="F338" s="304">
        <f t="shared" ca="1" si="155"/>
        <v>7.248471793978748</v>
      </c>
      <c r="G338" s="306">
        <f t="shared" ca="1" si="156"/>
        <v>42.228566184625791</v>
      </c>
      <c r="H338" s="307">
        <f t="shared" ca="1" si="157"/>
        <v>175.49915810123676</v>
      </c>
      <c r="I338" s="304">
        <f t="shared" ca="1" si="158"/>
        <v>180.50818900053321</v>
      </c>
      <c r="J338" s="306">
        <f t="shared" ca="1" si="159"/>
        <v>80.39662040995583</v>
      </c>
      <c r="K338" s="307">
        <f t="shared" ca="1" si="160"/>
        <v>361.93556544297036</v>
      </c>
      <c r="L338" s="304">
        <f t="shared" ca="1" si="145"/>
        <v>370.75729272108083</v>
      </c>
      <c r="M338" s="306">
        <f t="shared" ca="1" si="161"/>
        <v>1.3346654177436235</v>
      </c>
      <c r="N338" s="304">
        <f t="shared" ca="1" si="162"/>
        <v>76.47069549877456</v>
      </c>
      <c r="P338" s="310">
        <f t="shared" ca="1" si="163"/>
        <v>9</v>
      </c>
      <c r="Q338" s="304">
        <f t="shared" ca="1" si="164"/>
        <v>146.00000000001597</v>
      </c>
      <c r="R338" s="306">
        <f t="shared" ca="1" si="165"/>
        <v>7.3270597608795549E-2</v>
      </c>
      <c r="S338" s="307">
        <f t="shared" ca="1" si="166"/>
        <v>8.1338701660555195</v>
      </c>
      <c r="T338" s="304">
        <f t="shared" ca="1" si="146"/>
        <v>79.793266329004652</v>
      </c>
      <c r="U338" s="311">
        <f t="shared" ca="1" si="147"/>
        <v>0</v>
      </c>
      <c r="V338" s="306">
        <f t="shared" ca="1" si="148"/>
        <v>1.1814509900109791</v>
      </c>
      <c r="W338" s="304">
        <f t="shared" ca="1" si="149"/>
        <v>124.23035987387283</v>
      </c>
      <c r="Y338" s="314" t="str">
        <f t="shared" ca="1" si="167"/>
        <v/>
      </c>
      <c r="Z338" s="315" t="str">
        <f t="shared" ca="1" si="168"/>
        <v/>
      </c>
      <c r="AA338" s="316" t="str">
        <f t="shared" ca="1" si="169"/>
        <v/>
      </c>
      <c r="AC338" s="310" t="e">
        <f t="shared" ca="1" si="170"/>
        <v>#N/A</v>
      </c>
      <c r="AD338" s="323" t="e">
        <f t="shared" ca="1" si="171"/>
        <v>#N/A</v>
      </c>
      <c r="AE338" s="324">
        <f t="shared" ca="1" si="150"/>
        <v>361.93556544297036</v>
      </c>
      <c r="AG338" s="306">
        <f t="shared" ca="1" si="172"/>
        <v>-6.8759714347393892</v>
      </c>
      <c r="AH338" s="304">
        <f t="shared" ca="1" si="173"/>
        <v>2.6620964945241972</v>
      </c>
    </row>
    <row r="339" spans="1:34" x14ac:dyDescent="0.2">
      <c r="A339" s="347">
        <f t="shared" ca="1" si="151"/>
        <v>0.01</v>
      </c>
      <c r="B339" s="304">
        <f t="shared" ca="1" si="152"/>
        <v>3.3499999999999726</v>
      </c>
      <c r="D339" s="306">
        <f t="shared" ca="1" si="153"/>
        <v>0.45785975319736133</v>
      </c>
      <c r="E339" s="307">
        <f t="shared" ca="1" si="154"/>
        <v>-7.9071648229005813</v>
      </c>
      <c r="F339" s="304">
        <f t="shared" ca="1" si="155"/>
        <v>7.9204097804415605</v>
      </c>
      <c r="G339" s="306">
        <f t="shared" ca="1" si="156"/>
        <v>42.233144782157765</v>
      </c>
      <c r="H339" s="307">
        <f t="shared" ca="1" si="157"/>
        <v>175.42008645300774</v>
      </c>
      <c r="I339" s="304">
        <f t="shared" ca="1" si="158"/>
        <v>180.43238414811077</v>
      </c>
      <c r="J339" s="306">
        <f t="shared" ca="1" si="159"/>
        <v>80.818928964789748</v>
      </c>
      <c r="K339" s="307">
        <f t="shared" ca="1" si="160"/>
        <v>363.69016166574158</v>
      </c>
      <c r="L339" s="304">
        <f t="shared" ca="1" si="145"/>
        <v>372.56171699661923</v>
      </c>
      <c r="M339" s="306">
        <f t="shared" ca="1" si="161"/>
        <v>1.3345382245278479</v>
      </c>
      <c r="N339" s="304">
        <f t="shared" ca="1" si="162"/>
        <v>76.46340786432792</v>
      </c>
      <c r="P339" s="310">
        <f t="shared" ca="1" si="163"/>
        <v>9</v>
      </c>
      <c r="Q339" s="304">
        <f t="shared" ca="1" si="164"/>
        <v>140.14814814816427</v>
      </c>
      <c r="R339" s="306">
        <f t="shared" ca="1" si="165"/>
        <v>7.0333825812197839E-2</v>
      </c>
      <c r="S339" s="307">
        <f t="shared" ca="1" si="166"/>
        <v>8.1331668277973979</v>
      </c>
      <c r="T339" s="304">
        <f t="shared" ca="1" si="146"/>
        <v>79.786366580692473</v>
      </c>
      <c r="U339" s="311">
        <f t="shared" ca="1" si="147"/>
        <v>0</v>
      </c>
      <c r="V339" s="306">
        <f t="shared" ca="1" si="148"/>
        <v>1.1812436430230886</v>
      </c>
      <c r="W339" s="304">
        <f t="shared" ca="1" si="149"/>
        <v>124.10425573458541</v>
      </c>
      <c r="Y339" s="314" t="str">
        <f t="shared" ca="1" si="167"/>
        <v/>
      </c>
      <c r="Z339" s="315" t="str">
        <f t="shared" ca="1" si="168"/>
        <v/>
      </c>
      <c r="AA339" s="316" t="str">
        <f t="shared" ca="1" si="169"/>
        <v/>
      </c>
      <c r="AC339" s="310" t="e">
        <f t="shared" ca="1" si="170"/>
        <v>#N/A</v>
      </c>
      <c r="AD339" s="323" t="e">
        <f t="shared" ca="1" si="171"/>
        <v>#N/A</v>
      </c>
      <c r="AE339" s="324">
        <f t="shared" ca="1" si="150"/>
        <v>363.69016166574158</v>
      </c>
      <c r="AG339" s="306">
        <f t="shared" ca="1" si="172"/>
        <v>-7.5806311950287952</v>
      </c>
      <c r="AH339" s="304">
        <f t="shared" ca="1" si="173"/>
        <v>1.9571451823523276</v>
      </c>
    </row>
    <row r="340" spans="1:34" x14ac:dyDescent="0.2">
      <c r="A340" s="347">
        <f t="shared" ca="1" si="151"/>
        <v>0.01</v>
      </c>
      <c r="B340" s="304">
        <f t="shared" ca="1" si="152"/>
        <v>3.3599999999999723</v>
      </c>
      <c r="D340" s="306">
        <f t="shared" ca="1" si="153"/>
        <v>0.29334344391448558</v>
      </c>
      <c r="E340" s="307">
        <f t="shared" ca="1" si="154"/>
        <v>-8.5915652242491376</v>
      </c>
      <c r="F340" s="304">
        <f t="shared" ca="1" si="155"/>
        <v>8.5965716060889505</v>
      </c>
      <c r="G340" s="306">
        <f t="shared" ca="1" si="156"/>
        <v>42.236078216596908</v>
      </c>
      <c r="H340" s="307">
        <f t="shared" ca="1" si="157"/>
        <v>175.33417080076524</v>
      </c>
      <c r="I340" s="304">
        <f t="shared" ca="1" si="158"/>
        <v>180.34954325839144</v>
      </c>
      <c r="J340" s="306">
        <f t="shared" ca="1" si="159"/>
        <v>81.24127507978352</v>
      </c>
      <c r="K340" s="307">
        <f t="shared" ca="1" si="160"/>
        <v>365.44393295201047</v>
      </c>
      <c r="L340" s="304">
        <f t="shared" ca="1" si="145"/>
        <v>374.36534683117048</v>
      </c>
      <c r="M340" s="306">
        <f t="shared" ca="1" si="161"/>
        <v>1.3344109056227151</v>
      </c>
      <c r="N340" s="304">
        <f t="shared" ca="1" si="162"/>
        <v>76.456113028411593</v>
      </c>
      <c r="P340" s="310">
        <f t="shared" ca="1" si="163"/>
        <v>9</v>
      </c>
      <c r="Q340" s="304">
        <f t="shared" ca="1" si="164"/>
        <v>134.29629629631253</v>
      </c>
      <c r="R340" s="306">
        <f t="shared" ca="1" si="165"/>
        <v>6.739705401560013E-2</v>
      </c>
      <c r="S340" s="307">
        <f t="shared" ca="1" si="166"/>
        <v>8.1324928572572421</v>
      </c>
      <c r="T340" s="304">
        <f t="shared" ca="1" si="146"/>
        <v>79.779754929693553</v>
      </c>
      <c r="U340" s="311">
        <f t="shared" ca="1" si="147"/>
        <v>0</v>
      </c>
      <c r="V340" s="306">
        <f t="shared" ca="1" si="148"/>
        <v>1.1810364292239299</v>
      </c>
      <c r="W340" s="304">
        <f t="shared" ca="1" si="149"/>
        <v>123.96857295266088</v>
      </c>
      <c r="Y340" s="314" t="str">
        <f t="shared" ca="1" si="167"/>
        <v/>
      </c>
      <c r="Z340" s="315" t="str">
        <f t="shared" ca="1" si="168"/>
        <v/>
      </c>
      <c r="AA340" s="316" t="str">
        <f t="shared" ca="1" si="169"/>
        <v/>
      </c>
      <c r="AC340" s="310" t="e">
        <f t="shared" ca="1" si="170"/>
        <v>#N/A</v>
      </c>
      <c r="AD340" s="323" t="e">
        <f t="shared" ca="1" si="171"/>
        <v>#N/A</v>
      </c>
      <c r="AE340" s="324">
        <f t="shared" ca="1" si="150"/>
        <v>365.44393295201047</v>
      </c>
      <c r="AG340" s="306">
        <f t="shared" ca="1" si="172"/>
        <v>-8.2842351461682018</v>
      </c>
      <c r="AH340" s="304">
        <f t="shared" ca="1" si="173"/>
        <v>1.2532492484923601</v>
      </c>
    </row>
    <row r="341" spans="1:34" x14ac:dyDescent="0.2">
      <c r="A341" s="347">
        <f t="shared" ca="1" si="151"/>
        <v>0.01</v>
      </c>
      <c r="B341" s="304">
        <f t="shared" ca="1" si="152"/>
        <v>3.3699999999999721</v>
      </c>
      <c r="D341" s="306">
        <f t="shared" ca="1" si="153"/>
        <v>0.12890117664349834</v>
      </c>
      <c r="E341" s="307">
        <f t="shared" ca="1" si="154"/>
        <v>-9.2748939514192479</v>
      </c>
      <c r="F341" s="304">
        <f t="shared" ca="1" si="155"/>
        <v>9.2757896334173857</v>
      </c>
      <c r="G341" s="306">
        <f t="shared" ca="1" si="156"/>
        <v>42.237367228363347</v>
      </c>
      <c r="H341" s="307">
        <f t="shared" ca="1" si="157"/>
        <v>175.24142186125104</v>
      </c>
      <c r="I341" s="304">
        <f t="shared" ca="1" si="158"/>
        <v>180.25967692841508</v>
      </c>
      <c r="J341" s="306">
        <f t="shared" ca="1" si="159"/>
        <v>81.663642307008317</v>
      </c>
      <c r="K341" s="307">
        <f t="shared" ca="1" si="160"/>
        <v>367.19681091532055</v>
      </c>
      <c r="L341" s="304">
        <f t="shared" ca="1" si="145"/>
        <v>376.16811191437887</v>
      </c>
      <c r="M341" s="306">
        <f t="shared" ca="1" si="161"/>
        <v>1.3342834558812364</v>
      </c>
      <c r="N341" s="304">
        <f t="shared" ca="1" si="162"/>
        <v>76.448810696124823</v>
      </c>
      <c r="P341" s="310">
        <f t="shared" ca="1" si="163"/>
        <v>9</v>
      </c>
      <c r="Q341" s="304">
        <f t="shared" ca="1" si="164"/>
        <v>128.44444444446083</v>
      </c>
      <c r="R341" s="306">
        <f t="shared" ca="1" si="165"/>
        <v>6.4460282219002421E-2</v>
      </c>
      <c r="S341" s="307">
        <f t="shared" ca="1" si="166"/>
        <v>8.1318482544350523</v>
      </c>
      <c r="T341" s="304">
        <f t="shared" ca="1" si="146"/>
        <v>79.773431376007863</v>
      </c>
      <c r="U341" s="311">
        <f t="shared" ca="1" si="147"/>
        <v>0</v>
      </c>
      <c r="V341" s="306">
        <f t="shared" ca="1" si="148"/>
        <v>1.1808293566319152</v>
      </c>
      <c r="W341" s="304">
        <f t="shared" ca="1" si="149"/>
        <v>123.82334528422946</v>
      </c>
      <c r="Y341" s="314" t="str">
        <f t="shared" ca="1" si="167"/>
        <v/>
      </c>
      <c r="Z341" s="315" t="str">
        <f t="shared" ca="1" si="168"/>
        <v/>
      </c>
      <c r="AA341" s="316" t="str">
        <f t="shared" ca="1" si="169"/>
        <v/>
      </c>
      <c r="AC341" s="310" t="e">
        <f t="shared" ca="1" si="170"/>
        <v>#N/A</v>
      </c>
      <c r="AD341" s="323" t="e">
        <f t="shared" ca="1" si="171"/>
        <v>#N/A</v>
      </c>
      <c r="AE341" s="324">
        <f t="shared" ca="1" si="150"/>
        <v>367.19681091532055</v>
      </c>
      <c r="AG341" s="306">
        <f t="shared" ca="1" si="172"/>
        <v>-8.9867793994692491</v>
      </c>
      <c r="AH341" s="304">
        <f t="shared" ca="1" si="173"/>
        <v>0.55041256941296723</v>
      </c>
    </row>
    <row r="342" spans="1:34" x14ac:dyDescent="0.2">
      <c r="A342" s="347">
        <f t="shared" ca="1" si="151"/>
        <v>0.01</v>
      </c>
      <c r="B342" s="304">
        <f t="shared" ca="1" si="152"/>
        <v>3.3799999999999719</v>
      </c>
      <c r="D342" s="306">
        <f t="shared" ca="1" si="153"/>
        <v>-3.5466035015427222E-2</v>
      </c>
      <c r="E342" s="307">
        <f t="shared" ca="1" si="154"/>
        <v>-9.9571473913201398</v>
      </c>
      <c r="F342" s="304">
        <f t="shared" ca="1" si="155"/>
        <v>9.957210553770226</v>
      </c>
      <c r="G342" s="306">
        <f t="shared" ca="1" si="156"/>
        <v>42.237012568013192</v>
      </c>
      <c r="H342" s="307">
        <f t="shared" ca="1" si="157"/>
        <v>175.14185038733783</v>
      </c>
      <c r="I342" s="304">
        <f t="shared" ca="1" si="158"/>
        <v>180.16279579250298</v>
      </c>
      <c r="J342" s="306">
        <f t="shared" ca="1" si="159"/>
        <v>82.086014205990196</v>
      </c>
      <c r="K342" s="307">
        <f t="shared" ca="1" si="160"/>
        <v>368.94872727656349</v>
      </c>
      <c r="L342" s="304">
        <f t="shared" ca="1" si="145"/>
        <v>377.96994204198569</v>
      </c>
      <c r="M342" s="306">
        <f t="shared" ca="1" si="161"/>
        <v>1.3341558701382283</v>
      </c>
      <c r="N342" s="304">
        <f t="shared" ca="1" si="162"/>
        <v>76.441500571524429</v>
      </c>
      <c r="P342" s="310">
        <f t="shared" ca="1" si="163"/>
        <v>9</v>
      </c>
      <c r="Q342" s="304">
        <f t="shared" ca="1" si="164"/>
        <v>122.59259259260908</v>
      </c>
      <c r="R342" s="306">
        <f t="shared" ca="1" si="165"/>
        <v>6.1523510422404705E-2</v>
      </c>
      <c r="S342" s="307">
        <f t="shared" ca="1" si="166"/>
        <v>8.1312330193308284</v>
      </c>
      <c r="T342" s="304">
        <f t="shared" ca="1" si="146"/>
        <v>79.767395919635433</v>
      </c>
      <c r="U342" s="311">
        <f t="shared" ca="1" si="147"/>
        <v>0</v>
      </c>
      <c r="V342" s="306">
        <f t="shared" ca="1" si="148"/>
        <v>1.1806224332472737</v>
      </c>
      <c r="W342" s="304">
        <f t="shared" ca="1" si="149"/>
        <v>123.66860760543692</v>
      </c>
      <c r="Y342" s="314" t="str">
        <f t="shared" ca="1" si="167"/>
        <v/>
      </c>
      <c r="Z342" s="315" t="str">
        <f t="shared" ca="1" si="168"/>
        <v/>
      </c>
      <c r="AA342" s="316" t="str">
        <f t="shared" ca="1" si="169"/>
        <v/>
      </c>
      <c r="AC342" s="310" t="e">
        <f t="shared" ca="1" si="170"/>
        <v>#N/A</v>
      </c>
      <c r="AD342" s="323" t="e">
        <f t="shared" ca="1" si="171"/>
        <v>#N/A</v>
      </c>
      <c r="AE342" s="324">
        <f t="shared" ca="1" si="150"/>
        <v>368.94872727656349</v>
      </c>
      <c r="AG342" s="306">
        <f t="shared" ca="1" si="172"/>
        <v>-9.6882602268038127</v>
      </c>
      <c r="AH342" s="304">
        <f t="shared" ca="1" si="173"/>
        <v>-0.15136113904182122</v>
      </c>
    </row>
    <row r="343" spans="1:34" x14ac:dyDescent="0.2">
      <c r="A343" s="347">
        <f t="shared" ca="1" si="151"/>
        <v>0.01</v>
      </c>
      <c r="B343" s="304">
        <f t="shared" ca="1" si="152"/>
        <v>3.3899999999999717</v>
      </c>
      <c r="D343" s="306">
        <f t="shared" ca="1" si="153"/>
        <v>-0.19975722629324319</v>
      </c>
      <c r="E343" s="307">
        <f t="shared" ca="1" si="154"/>
        <v>-10.638322083265335</v>
      </c>
      <c r="F343" s="304">
        <f t="shared" ca="1" si="155"/>
        <v>10.640197352340193</v>
      </c>
      <c r="G343" s="306">
        <f t="shared" ca="1" si="156"/>
        <v>42.235014995750262</v>
      </c>
      <c r="H343" s="307">
        <f t="shared" ca="1" si="157"/>
        <v>175.03546716650519</v>
      </c>
      <c r="I343" s="304">
        <f t="shared" ca="1" si="158"/>
        <v>180.05891052066255</v>
      </c>
      <c r="J343" s="306">
        <f t="shared" ca="1" si="159"/>
        <v>82.50837434380901</v>
      </c>
      <c r="K343" s="307">
        <f t="shared" ca="1" si="160"/>
        <v>370.69961386433272</v>
      </c>
      <c r="L343" s="304">
        <f t="shared" ca="1" si="145"/>
        <v>379.77076711619537</v>
      </c>
      <c r="M343" s="306">
        <f t="shared" ca="1" si="161"/>
        <v>1.3340281432091152</v>
      </c>
      <c r="N343" s="304">
        <f t="shared" ca="1" si="162"/>
        <v>76.434182357556068</v>
      </c>
      <c r="P343" s="310">
        <f t="shared" ca="1" si="163"/>
        <v>9</v>
      </c>
      <c r="Q343" s="304">
        <f t="shared" ca="1" si="164"/>
        <v>116.74074074075736</v>
      </c>
      <c r="R343" s="306">
        <f t="shared" ca="1" si="165"/>
        <v>5.8586738625806996E-2</v>
      </c>
      <c r="S343" s="307">
        <f t="shared" ca="1" si="166"/>
        <v>8.1306471519445704</v>
      </c>
      <c r="T343" s="304">
        <f t="shared" ca="1" si="146"/>
        <v>79.761648560576234</v>
      </c>
      <c r="U343" s="311">
        <f t="shared" ca="1" si="147"/>
        <v>0</v>
      </c>
      <c r="V343" s="306">
        <f t="shared" ca="1" si="148"/>
        <v>1.1804156670520298</v>
      </c>
      <c r="W343" s="304">
        <f t="shared" ca="1" si="149"/>
        <v>123.50439590282434</v>
      </c>
      <c r="Y343" s="314" t="str">
        <f t="shared" ca="1" si="167"/>
        <v/>
      </c>
      <c r="Z343" s="315" t="str">
        <f t="shared" ca="1" si="168"/>
        <v/>
      </c>
      <c r="AA343" s="316" t="str">
        <f t="shared" ca="1" si="169"/>
        <v/>
      </c>
      <c r="AC343" s="310" t="e">
        <f t="shared" ca="1" si="170"/>
        <v>#N/A</v>
      </c>
      <c r="AD343" s="323" t="e">
        <f t="shared" ca="1" si="171"/>
        <v>#N/A</v>
      </c>
      <c r="AE343" s="324">
        <f t="shared" ca="1" si="150"/>
        <v>370.69961386433272</v>
      </c>
      <c r="AG343" s="306">
        <f t="shared" ca="1" si="172"/>
        <v>-10.388674059613768</v>
      </c>
      <c r="AH343" s="304">
        <f t="shared" ca="1" si="173"/>
        <v>-0.85206832066530536</v>
      </c>
    </row>
    <row r="344" spans="1:34" x14ac:dyDescent="0.2">
      <c r="A344" s="347">
        <f t="shared" ca="1" si="151"/>
        <v>0.01</v>
      </c>
      <c r="B344" s="304">
        <f t="shared" ca="1" si="152"/>
        <v>3.3999999999999715</v>
      </c>
      <c r="D344" s="306">
        <f t="shared" ca="1" si="153"/>
        <v>-0.36397148112150857</v>
      </c>
      <c r="E344" s="307">
        <f t="shared" ca="1" si="154"/>
        <v>-11.318414717972717</v>
      </c>
      <c r="F344" s="304">
        <f t="shared" ca="1" si="155"/>
        <v>11.324265405185946</v>
      </c>
      <c r="G344" s="306">
        <f t="shared" ca="1" si="156"/>
        <v>42.231375280939048</v>
      </c>
      <c r="H344" s="307">
        <f t="shared" ca="1" si="157"/>
        <v>174.92228301932545</v>
      </c>
      <c r="I344" s="304">
        <f t="shared" ca="1" si="158"/>
        <v>179.94803181700127</v>
      </c>
      <c r="J344" s="306">
        <f t="shared" ca="1" si="159"/>
        <v>82.930706295192451</v>
      </c>
      <c r="K344" s="307">
        <f t="shared" ca="1" si="160"/>
        <v>372.44940261526187</v>
      </c>
      <c r="L344" s="304">
        <f t="shared" ca="1" si="145"/>
        <v>381.57051714602494</v>
      </c>
      <c r="M344" s="306">
        <f t="shared" ca="1" si="161"/>
        <v>1.3339002698887235</v>
      </c>
      <c r="N344" s="304">
        <f t="shared" ca="1" si="162"/>
        <v>76.426855755985301</v>
      </c>
      <c r="P344" s="310">
        <f t="shared" ca="1" si="163"/>
        <v>9</v>
      </c>
      <c r="Q344" s="304">
        <f t="shared" ca="1" si="164"/>
        <v>110.88888888890563</v>
      </c>
      <c r="R344" s="306">
        <f t="shared" ca="1" si="165"/>
        <v>5.564996682920928E-2</v>
      </c>
      <c r="S344" s="307">
        <f t="shared" ca="1" si="166"/>
        <v>8.1300906522762784</v>
      </c>
      <c r="T344" s="304">
        <f t="shared" ca="1" si="146"/>
        <v>79.756189298830293</v>
      </c>
      <c r="U344" s="311">
        <f t="shared" ca="1" si="147"/>
        <v>0</v>
      </c>
      <c r="V344" s="306">
        <f t="shared" ca="1" si="148"/>
        <v>1.1802090660099886</v>
      </c>
      <c r="W344" s="304">
        <f t="shared" ca="1" si="149"/>
        <v>123.33074726372514</v>
      </c>
      <c r="Y344" s="314" t="str">
        <f t="shared" ca="1" si="167"/>
        <v/>
      </c>
      <c r="Z344" s="315" t="str">
        <f t="shared" ca="1" si="168"/>
        <v/>
      </c>
      <c r="AA344" s="316" t="str">
        <f t="shared" ca="1" si="169"/>
        <v/>
      </c>
      <c r="AC344" s="310" t="e">
        <f t="shared" ca="1" si="170"/>
        <v>#N/A</v>
      </c>
      <c r="AD344" s="323" t="e">
        <f t="shared" ca="1" si="171"/>
        <v>#N/A</v>
      </c>
      <c r="AE344" s="324">
        <f t="shared" ca="1" si="150"/>
        <v>372.44940261526187</v>
      </c>
      <c r="AG344" s="306">
        <f t="shared" ca="1" si="172"/>
        <v>-11.088017487913701</v>
      </c>
      <c r="AH344" s="304">
        <f t="shared" ca="1" si="173"/>
        <v>-1.5517055778937228</v>
      </c>
    </row>
    <row r="345" spans="1:34" x14ac:dyDescent="0.2">
      <c r="A345" s="347">
        <f t="shared" ca="1" si="151"/>
        <v>0.01</v>
      </c>
      <c r="B345" s="304">
        <f t="shared" ca="1" si="152"/>
        <v>3.4099999999999713</v>
      </c>
      <c r="D345" s="306">
        <f t="shared" ca="1" si="153"/>
        <v>-0.52810793200405259</v>
      </c>
      <c r="E345" s="307">
        <f t="shared" ca="1" si="154"/>
        <v>-11.997422136556798</v>
      </c>
      <c r="F345" s="304">
        <f t="shared" ca="1" si="155"/>
        <v>12.00903975805679</v>
      </c>
      <c r="G345" s="306">
        <f t="shared" ca="1" si="156"/>
        <v>42.226094201619006</v>
      </c>
      <c r="H345" s="307">
        <f t="shared" ca="1" si="157"/>
        <v>174.80230879795988</v>
      </c>
      <c r="I345" s="304">
        <f t="shared" ca="1" si="158"/>
        <v>179.83017041815125</v>
      </c>
      <c r="J345" s="306">
        <f t="shared" ca="1" si="159"/>
        <v>83.352993642605242</v>
      </c>
      <c r="K345" s="307">
        <f t="shared" ca="1" si="160"/>
        <v>374.19802557434832</v>
      </c>
      <c r="L345" s="304">
        <f t="shared" ca="1" si="145"/>
        <v>383.36912224763853</v>
      </c>
      <c r="M345" s="306">
        <f t="shared" ca="1" si="161"/>
        <v>1.3337722449500626</v>
      </c>
      <c r="N345" s="304">
        <f t="shared" ca="1" si="162"/>
        <v>76.419520467327615</v>
      </c>
      <c r="P345" s="310">
        <f t="shared" ca="1" si="163"/>
        <v>9</v>
      </c>
      <c r="Q345" s="304">
        <f t="shared" ca="1" si="164"/>
        <v>105.03703703705391</v>
      </c>
      <c r="R345" s="306">
        <f t="shared" ca="1" si="165"/>
        <v>5.2713195032611571E-2</v>
      </c>
      <c r="S345" s="307">
        <f t="shared" ca="1" si="166"/>
        <v>8.1295635203259522</v>
      </c>
      <c r="T345" s="304">
        <f t="shared" ca="1" si="146"/>
        <v>79.751018134397597</v>
      </c>
      <c r="U345" s="311">
        <f t="shared" ca="1" si="147"/>
        <v>0</v>
      </c>
      <c r="V345" s="306">
        <f t="shared" ca="1" si="148"/>
        <v>1.180002638066717</v>
      </c>
      <c r="W345" s="304">
        <f t="shared" ca="1" si="149"/>
        <v>123.14769986668189</v>
      </c>
      <c r="Y345" s="314" t="str">
        <f t="shared" ca="1" si="167"/>
        <v/>
      </c>
      <c r="Z345" s="315" t="str">
        <f t="shared" ca="1" si="168"/>
        <v/>
      </c>
      <c r="AA345" s="316" t="str">
        <f t="shared" ca="1" si="169"/>
        <v/>
      </c>
      <c r="AC345" s="310" t="e">
        <f t="shared" ca="1" si="170"/>
        <v>#N/A</v>
      </c>
      <c r="AD345" s="323" t="e">
        <f t="shared" ca="1" si="171"/>
        <v>#N/A</v>
      </c>
      <c r="AE345" s="324">
        <f t="shared" ca="1" si="150"/>
        <v>374.19802557434832</v>
      </c>
      <c r="AG345" s="306">
        <f t="shared" ca="1" si="172"/>
        <v>-11.786287259286548</v>
      </c>
      <c r="AH345" s="304">
        <f t="shared" ca="1" si="173"/>
        <v>-2.2502696708048795</v>
      </c>
    </row>
    <row r="346" spans="1:34" x14ac:dyDescent="0.2">
      <c r="A346" s="347">
        <f t="shared" ca="1" si="151"/>
        <v>0.01</v>
      </c>
      <c r="B346" s="304">
        <f t="shared" ca="1" si="152"/>
        <v>3.4199999999999711</v>
      </c>
      <c r="D346" s="306">
        <f t="shared" ca="1" si="153"/>
        <v>-0.69216575989097884</v>
      </c>
      <c r="E346" s="307">
        <f t="shared" ca="1" si="154"/>
        <v>-12.675341329513692</v>
      </c>
      <c r="F346" s="304">
        <f t="shared" ca="1" si="155"/>
        <v>12.694225902308633</v>
      </c>
      <c r="G346" s="306">
        <f t="shared" ca="1" si="156"/>
        <v>42.219172544020097</v>
      </c>
      <c r="H346" s="307">
        <f t="shared" ca="1" si="157"/>
        <v>174.67555538466473</v>
      </c>
      <c r="I346" s="304">
        <f t="shared" ca="1" si="158"/>
        <v>179.7053370917036</v>
      </c>
      <c r="J346" s="306">
        <f t="shared" ca="1" si="159"/>
        <v>83.775219976333432</v>
      </c>
      <c r="K346" s="307">
        <f t="shared" ca="1" si="160"/>
        <v>375.94541489526142</v>
      </c>
      <c r="L346" s="304">
        <f t="shared" ca="1" si="145"/>
        <v>385.16651264466554</v>
      </c>
      <c r="M346" s="306">
        <f t="shared" ca="1" si="161"/>
        <v>1.3336440631430999</v>
      </c>
      <c r="N346" s="304">
        <f t="shared" ca="1" si="162"/>
        <v>76.412176190778297</v>
      </c>
      <c r="P346" s="310">
        <f t="shared" ca="1" si="163"/>
        <v>9</v>
      </c>
      <c r="Q346" s="304">
        <f t="shared" ca="1" si="164"/>
        <v>99.185185185202172</v>
      </c>
      <c r="R346" s="306">
        <f t="shared" ca="1" si="165"/>
        <v>4.9776423236013854E-2</v>
      </c>
      <c r="S346" s="307">
        <f t="shared" ca="1" si="166"/>
        <v>8.1290657560935919</v>
      </c>
      <c r="T346" s="304">
        <f t="shared" ca="1" si="146"/>
        <v>79.746135067278146</v>
      </c>
      <c r="U346" s="311">
        <f t="shared" ca="1" si="147"/>
        <v>0</v>
      </c>
      <c r="V346" s="306">
        <f t="shared" ca="1" si="148"/>
        <v>1.1797963911495333</v>
      </c>
      <c r="W346" s="304">
        <f t="shared" ca="1" si="149"/>
        <v>122.95529297188516</v>
      </c>
      <c r="Y346" s="314" t="str">
        <f t="shared" ca="1" si="167"/>
        <v/>
      </c>
      <c r="Z346" s="315" t="str">
        <f t="shared" ca="1" si="168"/>
        <v/>
      </c>
      <c r="AA346" s="316" t="str">
        <f t="shared" ca="1" si="169"/>
        <v/>
      </c>
      <c r="AC346" s="310" t="e">
        <f t="shared" ca="1" si="170"/>
        <v>#N/A</v>
      </c>
      <c r="AD346" s="323" t="e">
        <f t="shared" ca="1" si="171"/>
        <v>#N/A</v>
      </c>
      <c r="AE346" s="324">
        <f t="shared" ca="1" si="150"/>
        <v>375.94541489526142</v>
      </c>
      <c r="AG346" s="306">
        <f t="shared" ca="1" si="172"/>
        <v>-12.483480277872754</v>
      </c>
      <c r="AH346" s="304">
        <f t="shared" ca="1" si="173"/>
        <v>-2.9477575161102969</v>
      </c>
    </row>
    <row r="347" spans="1:34" x14ac:dyDescent="0.2">
      <c r="A347" s="347">
        <f t="shared" ca="1" si="151"/>
        <v>0.01</v>
      </c>
      <c r="B347" s="304">
        <f t="shared" ca="1" si="152"/>
        <v>3.4299999999999708</v>
      </c>
      <c r="D347" s="306">
        <f t="shared" ca="1" si="153"/>
        <v>-0.85614419405510001</v>
      </c>
      <c r="E347" s="307">
        <f t="shared" ca="1" si="154"/>
        <v>-13.352169435699011</v>
      </c>
      <c r="F347" s="304">
        <f t="shared" ca="1" si="155"/>
        <v>13.379589362929982</v>
      </c>
      <c r="G347" s="306">
        <f t="shared" ca="1" si="156"/>
        <v>42.210611102079547</v>
      </c>
      <c r="H347" s="307">
        <f t="shared" ca="1" si="157"/>
        <v>174.54203369030773</v>
      </c>
      <c r="I347" s="304">
        <f t="shared" ca="1" si="158"/>
        <v>179.57354263465294</v>
      </c>
      <c r="J347" s="306">
        <f t="shared" ca="1" si="159"/>
        <v>84.197368894563937</v>
      </c>
      <c r="K347" s="307">
        <f t="shared" ca="1" si="160"/>
        <v>377.6915028406363</v>
      </c>
      <c r="L347" s="304">
        <f t="shared" ca="1" si="145"/>
        <v>386.96261866850352</v>
      </c>
      <c r="M347" s="306">
        <f t="shared" ca="1" si="161"/>
        <v>1.3335157191935192</v>
      </c>
      <c r="N347" s="304">
        <f t="shared" ca="1" si="162"/>
        <v>76.404822624141275</v>
      </c>
      <c r="P347" s="310">
        <f t="shared" ca="1" si="163"/>
        <v>9</v>
      </c>
      <c r="Q347" s="304">
        <f t="shared" ca="1" si="164"/>
        <v>93.333333333350453</v>
      </c>
      <c r="R347" s="306">
        <f t="shared" ca="1" si="165"/>
        <v>4.6839651439416145E-2</v>
      </c>
      <c r="S347" s="307">
        <f t="shared" ca="1" si="166"/>
        <v>8.1285973595791976</v>
      </c>
      <c r="T347" s="304">
        <f t="shared" ca="1" si="146"/>
        <v>79.741540097471926</v>
      </c>
      <c r="U347" s="311">
        <f t="shared" ca="1" si="147"/>
        <v>0</v>
      </c>
      <c r="V347" s="306">
        <f t="shared" ca="1" si="148"/>
        <v>1.1795903331674953</v>
      </c>
      <c r="W347" s="304">
        <f t="shared" ca="1" si="149"/>
        <v>122.75356691163589</v>
      </c>
      <c r="Y347" s="314" t="str">
        <f t="shared" ca="1" si="167"/>
        <v/>
      </c>
      <c r="Z347" s="315" t="str">
        <f t="shared" ca="1" si="168"/>
        <v/>
      </c>
      <c r="AA347" s="316" t="str">
        <f t="shared" ca="1" si="169"/>
        <v/>
      </c>
      <c r="AC347" s="310" t="e">
        <f t="shared" ca="1" si="170"/>
        <v>#N/A</v>
      </c>
      <c r="AD347" s="323" t="e">
        <f t="shared" ca="1" si="171"/>
        <v>#N/A</v>
      </c>
      <c r="AE347" s="324">
        <f t="shared" ca="1" si="150"/>
        <v>377.6915028406363</v>
      </c>
      <c r="AG347" s="306">
        <f t="shared" ca="1" si="172"/>
        <v>-13.17959360335318</v>
      </c>
      <c r="AH347" s="304">
        <f t="shared" ca="1" si="173"/>
        <v>-3.644166186141145</v>
      </c>
    </row>
    <row r="348" spans="1:34" x14ac:dyDescent="0.2">
      <c r="A348" s="347">
        <f t="shared" ca="1" si="151"/>
        <v>0.01</v>
      </c>
      <c r="B348" s="304">
        <f t="shared" ca="1" si="152"/>
        <v>3.4399999999999706</v>
      </c>
      <c r="D348" s="306">
        <f t="shared" ca="1" si="153"/>
        <v>-1.0200425119709382</v>
      </c>
      <c r="E348" s="307">
        <f t="shared" ca="1" si="154"/>
        <v>-14.027903741298982</v>
      </c>
      <c r="F348" s="304">
        <f t="shared" ca="1" si="155"/>
        <v>14.064941169495802</v>
      </c>
      <c r="G348" s="306">
        <f t="shared" ca="1" si="156"/>
        <v>42.200410676959841</v>
      </c>
      <c r="H348" s="307">
        <f t="shared" ca="1" si="157"/>
        <v>174.40175465289474</v>
      </c>
      <c r="I348" s="304">
        <f t="shared" ca="1" si="158"/>
        <v>179.43479787185248</v>
      </c>
      <c r="J348" s="306">
        <f t="shared" ca="1" si="159"/>
        <v>84.61942400345913</v>
      </c>
      <c r="K348" s="307">
        <f t="shared" ca="1" si="160"/>
        <v>379.43622178235233</v>
      </c>
      <c r="L348" s="304">
        <f t="shared" ca="1" si="145"/>
        <v>388.75737075860525</v>
      </c>
      <c r="M348" s="306">
        <f t="shared" ca="1" si="161"/>
        <v>1.3333872078014708</v>
      </c>
      <c r="N348" s="304">
        <f t="shared" ca="1" si="162"/>
        <v>76.397459463757556</v>
      </c>
      <c r="P348" s="310">
        <f t="shared" ca="1" si="163"/>
        <v>9</v>
      </c>
      <c r="Q348" s="304">
        <f t="shared" ca="1" si="164"/>
        <v>87.481481481498719</v>
      </c>
      <c r="R348" s="306">
        <f t="shared" ca="1" si="165"/>
        <v>4.3902879642818429E-2</v>
      </c>
      <c r="S348" s="307">
        <f t="shared" ca="1" si="166"/>
        <v>8.1281583307827692</v>
      </c>
      <c r="T348" s="304">
        <f t="shared" ca="1" si="146"/>
        <v>79.737233224978965</v>
      </c>
      <c r="U348" s="311">
        <f t="shared" ca="1" si="147"/>
        <v>0</v>
      </c>
      <c r="V348" s="306">
        <f t="shared" ca="1" si="148"/>
        <v>1.1793844720113922</v>
      </c>
      <c r="W348" s="304">
        <f t="shared" ca="1" si="149"/>
        <v>122.54256308083447</v>
      </c>
      <c r="Y348" s="314" t="str">
        <f t="shared" ca="1" si="167"/>
        <v/>
      </c>
      <c r="Z348" s="315" t="str">
        <f t="shared" ca="1" si="168"/>
        <v/>
      </c>
      <c r="AA348" s="316" t="str">
        <f t="shared" ca="1" si="169"/>
        <v/>
      </c>
      <c r="AC348" s="310" t="e">
        <f t="shared" ca="1" si="170"/>
        <v>#N/A</v>
      </c>
      <c r="AD348" s="323" t="e">
        <f t="shared" ca="1" si="171"/>
        <v>#N/A</v>
      </c>
      <c r="AE348" s="324">
        <f t="shared" ca="1" si="150"/>
        <v>379.43622178235233</v>
      </c>
      <c r="AG348" s="306">
        <f t="shared" ca="1" si="172"/>
        <v>-13.874624449926053</v>
      </c>
      <c r="AH348" s="304">
        <f t="shared" ca="1" si="173"/>
        <v>-4.3394929078282791</v>
      </c>
    </row>
    <row r="349" spans="1:34" x14ac:dyDescent="0.2">
      <c r="A349" s="347">
        <f t="shared" ca="1" si="151"/>
        <v>0.01</v>
      </c>
      <c r="B349" s="304">
        <f t="shared" ca="1" si="152"/>
        <v>3.4499999999999704</v>
      </c>
      <c r="D349" s="306">
        <f t="shared" ca="1" si="153"/>
        <v>-1.1838600391964165</v>
      </c>
      <c r="E349" s="307">
        <f t="shared" ca="1" si="154"/>
        <v>-14.702541678795198</v>
      </c>
      <c r="F349" s="304">
        <f t="shared" ca="1" si="155"/>
        <v>14.750127335352602</v>
      </c>
      <c r="G349" s="306">
        <f t="shared" ca="1" si="156"/>
        <v>42.18857207656788</v>
      </c>
      <c r="H349" s="307">
        <f t="shared" ca="1" si="157"/>
        <v>174.25472923610678</v>
      </c>
      <c r="I349" s="304">
        <f t="shared" ca="1" si="158"/>
        <v>179.28911365447891</v>
      </c>
      <c r="J349" s="306">
        <f t="shared" ca="1" si="159"/>
        <v>85.041368917226762</v>
      </c>
      <c r="K349" s="307">
        <f t="shared" ca="1" si="160"/>
        <v>381.17950420179733</v>
      </c>
      <c r="L349" s="304">
        <f t="shared" ca="1" si="145"/>
        <v>390.5506994627508</v>
      </c>
      <c r="M349" s="306">
        <f t="shared" ca="1" si="161"/>
        <v>1.3332585236403065</v>
      </c>
      <c r="N349" s="304">
        <f t="shared" ca="1" si="162"/>
        <v>76.390086404432651</v>
      </c>
      <c r="P349" s="310">
        <f t="shared" ca="1" si="163"/>
        <v>9</v>
      </c>
      <c r="Q349" s="304">
        <f t="shared" ca="1" si="164"/>
        <v>81.629629629646985</v>
      </c>
      <c r="R349" s="306">
        <f t="shared" ca="1" si="165"/>
        <v>4.0966107846220713E-2</v>
      </c>
      <c r="S349" s="307">
        <f t="shared" ca="1" si="166"/>
        <v>8.1277486697043066</v>
      </c>
      <c r="T349" s="304">
        <f t="shared" ca="1" si="146"/>
        <v>79.733214449799249</v>
      </c>
      <c r="U349" s="311">
        <f t="shared" ca="1" si="147"/>
        <v>0</v>
      </c>
      <c r="V349" s="306">
        <f t="shared" ca="1" si="148"/>
        <v>1.1791788155537382</v>
      </c>
      <c r="W349" s="304">
        <f t="shared" ca="1" si="149"/>
        <v>122.32232392749684</v>
      </c>
      <c r="Y349" s="314" t="str">
        <f t="shared" ca="1" si="167"/>
        <v/>
      </c>
      <c r="Z349" s="315" t="str">
        <f t="shared" ca="1" si="168"/>
        <v/>
      </c>
      <c r="AA349" s="316" t="str">
        <f t="shared" ca="1" si="169"/>
        <v/>
      </c>
      <c r="AC349" s="310" t="e">
        <f t="shared" ca="1" si="170"/>
        <v>#N/A</v>
      </c>
      <c r="AD349" s="323" t="e">
        <f t="shared" ca="1" si="171"/>
        <v>#N/A</v>
      </c>
      <c r="AE349" s="324">
        <f t="shared" ca="1" si="150"/>
        <v>381.17950420179733</v>
      </c>
      <c r="AG349" s="306">
        <f t="shared" ca="1" si="172"/>
        <v>-14.56857018527842</v>
      </c>
      <c r="AH349" s="304">
        <f t="shared" ca="1" si="173"/>
        <v>-5.0337350616767935</v>
      </c>
    </row>
    <row r="350" spans="1:34" x14ac:dyDescent="0.2">
      <c r="A350" s="347">
        <f t="shared" ca="1" si="151"/>
        <v>0.01</v>
      </c>
      <c r="B350" s="304">
        <f t="shared" ca="1" si="152"/>
        <v>3.4599999999999702</v>
      </c>
      <c r="D350" s="306">
        <f t="shared" ca="1" si="153"/>
        <v>-1.3475961492573441</v>
      </c>
      <c r="E350" s="307">
        <f t="shared" ca="1" si="154"/>
        <v>-15.376080825923085</v>
      </c>
      <c r="F350" s="304">
        <f t="shared" ca="1" si="155"/>
        <v>15.435021119091893</v>
      </c>
      <c r="G350" s="306">
        <f t="shared" ca="1" si="156"/>
        <v>42.175096115075306</v>
      </c>
      <c r="H350" s="307">
        <f t="shared" ca="1" si="157"/>
        <v>174.10096842784756</v>
      </c>
      <c r="I350" s="304">
        <f t="shared" ca="1" si="158"/>
        <v>179.13650085850793</v>
      </c>
      <c r="J350" s="306">
        <f t="shared" ca="1" si="159"/>
        <v>85.463187258184973</v>
      </c>
      <c r="K350" s="307">
        <f t="shared" ca="1" si="160"/>
        <v>382.9212826901171</v>
      </c>
      <c r="L350" s="304">
        <f t="shared" ca="1" si="145"/>
        <v>392.34253543730398</v>
      </c>
      <c r="M350" s="306">
        <f t="shared" ca="1" si="161"/>
        <v>1.3331296613553028</v>
      </c>
      <c r="N350" s="304">
        <f t="shared" ca="1" si="162"/>
        <v>76.382703139363528</v>
      </c>
      <c r="P350" s="310">
        <f t="shared" ca="1" si="163"/>
        <v>9</v>
      </c>
      <c r="Q350" s="304">
        <f t="shared" ca="1" si="164"/>
        <v>75.777777777795279</v>
      </c>
      <c r="R350" s="306">
        <f t="shared" ca="1" si="165"/>
        <v>3.8029336049623011E-2</v>
      </c>
      <c r="S350" s="307">
        <f t="shared" ca="1" si="166"/>
        <v>8.12736837634381</v>
      </c>
      <c r="T350" s="304">
        <f t="shared" ca="1" si="146"/>
        <v>79.729483771932777</v>
      </c>
      <c r="U350" s="311">
        <f t="shared" ca="1" si="147"/>
        <v>0</v>
      </c>
      <c r="V350" s="306">
        <f t="shared" ca="1" si="148"/>
        <v>1.1789733716487685</v>
      </c>
      <c r="W350" s="304">
        <f t="shared" ca="1" si="149"/>
        <v>122.09289294330136</v>
      </c>
      <c r="Y350" s="314" t="str">
        <f t="shared" ca="1" si="167"/>
        <v/>
      </c>
      <c r="Z350" s="315" t="str">
        <f t="shared" ca="1" si="168"/>
        <v/>
      </c>
      <c r="AA350" s="316" t="str">
        <f t="shared" ca="1" si="169"/>
        <v/>
      </c>
      <c r="AC350" s="310" t="e">
        <f t="shared" ca="1" si="170"/>
        <v>#N/A</v>
      </c>
      <c r="AD350" s="323" t="e">
        <f t="shared" ca="1" si="171"/>
        <v>#N/A</v>
      </c>
      <c r="AE350" s="324">
        <f t="shared" ca="1" si="150"/>
        <v>382.9212826901171</v>
      </c>
      <c r="AG350" s="306">
        <f t="shared" ca="1" si="172"/>
        <v>-15.261428329552203</v>
      </c>
      <c r="AH350" s="304">
        <f t="shared" ca="1" si="173"/>
        <v>-5.7268901807352499</v>
      </c>
    </row>
    <row r="351" spans="1:34" x14ac:dyDescent="0.2">
      <c r="A351" s="347">
        <f t="shared" ca="1" si="151"/>
        <v>0.01</v>
      </c>
      <c r="B351" s="304">
        <f t="shared" ca="1" si="152"/>
        <v>3.46999999999997</v>
      </c>
      <c r="D351" s="306">
        <f t="shared" ca="1" si="153"/>
        <v>-1.5112502635348566</v>
      </c>
      <c r="E351" s="307">
        <f t="shared" ca="1" si="154"/>
        <v>-16.048518904624636</v>
      </c>
      <c r="F351" s="304">
        <f t="shared" ca="1" si="155"/>
        <v>16.119517250560843</v>
      </c>
      <c r="G351" s="306">
        <f t="shared" ca="1" si="156"/>
        <v>42.159983612439959</v>
      </c>
      <c r="H351" s="307">
        <f t="shared" ca="1" si="157"/>
        <v>173.94048323880131</v>
      </c>
      <c r="I351" s="304">
        <f t="shared" ca="1" si="158"/>
        <v>178.97697038320021</v>
      </c>
      <c r="J351" s="306">
        <f t="shared" ca="1" si="159"/>
        <v>85.884862656822548</v>
      </c>
      <c r="K351" s="307">
        <f t="shared" ca="1" si="160"/>
        <v>384.66148994845037</v>
      </c>
      <c r="L351" s="304">
        <f t="shared" ca="1" si="145"/>
        <v>394.13280944745395</v>
      </c>
      <c r="M351" s="306">
        <f t="shared" ca="1" si="161"/>
        <v>1.3330006155623664</v>
      </c>
      <c r="N351" s="304">
        <f t="shared" ca="1" si="162"/>
        <v>76.375309360064364</v>
      </c>
      <c r="P351" s="310">
        <f t="shared" ca="1" si="163"/>
        <v>9</v>
      </c>
      <c r="Q351" s="304">
        <f t="shared" ca="1" si="164"/>
        <v>69.925925925943545</v>
      </c>
      <c r="R351" s="306">
        <f t="shared" ca="1" si="165"/>
        <v>3.5092564253025295E-2</v>
      </c>
      <c r="S351" s="307">
        <f t="shared" ca="1" si="166"/>
        <v>8.1270174507012793</v>
      </c>
      <c r="T351" s="304">
        <f t="shared" ca="1" si="146"/>
        <v>79.726041191379551</v>
      </c>
      <c r="U351" s="311">
        <f t="shared" ca="1" si="147"/>
        <v>0</v>
      </c>
      <c r="V351" s="306">
        <f t="shared" ca="1" si="148"/>
        <v>1.1787681481324375</v>
      </c>
      <c r="W351" s="304">
        <f t="shared" ca="1" si="149"/>
        <v>121.8543146541674</v>
      </c>
      <c r="Y351" s="314" t="str">
        <f t="shared" ca="1" si="167"/>
        <v/>
      </c>
      <c r="Z351" s="315" t="str">
        <f t="shared" ca="1" si="168"/>
        <v/>
      </c>
      <c r="AA351" s="316" t="str">
        <f t="shared" ca="1" si="169"/>
        <v/>
      </c>
      <c r="AC351" s="310" t="e">
        <f t="shared" ca="1" si="170"/>
        <v>#N/A</v>
      </c>
      <c r="AD351" s="323" t="e">
        <f t="shared" ca="1" si="171"/>
        <v>#N/A</v>
      </c>
      <c r="AE351" s="324">
        <f t="shared" ca="1" si="150"/>
        <v>384.66148994845037</v>
      </c>
      <c r="AG351" s="306">
        <f t="shared" ca="1" si="172"/>
        <v>-15.95319655430545</v>
      </c>
      <c r="AH351" s="304">
        <f t="shared" ca="1" si="173"/>
        <v>-6.418955949560111</v>
      </c>
    </row>
    <row r="352" spans="1:34" x14ac:dyDescent="0.2">
      <c r="A352" s="347">
        <f t="shared" ca="1" si="151"/>
        <v>0.01</v>
      </c>
      <c r="B352" s="304">
        <f t="shared" ca="1" si="152"/>
        <v>3.4799999999999698</v>
      </c>
      <c r="D352" s="306">
        <f t="shared" ca="1" si="153"/>
        <v>-1.6709303419795529</v>
      </c>
      <c r="E352" s="307">
        <f t="shared" ca="1" si="154"/>
        <v>-16.703798484697241</v>
      </c>
      <c r="F352" s="304">
        <f t="shared" ca="1" si="155"/>
        <v>16.787164502235683</v>
      </c>
      <c r="G352" s="306">
        <f t="shared" ca="1" si="156"/>
        <v>42.143274309020164</v>
      </c>
      <c r="H352" s="307">
        <f t="shared" ca="1" si="157"/>
        <v>173.77344525395432</v>
      </c>
      <c r="I352" s="304">
        <f t="shared" ca="1" si="158"/>
        <v>178.81069835139724</v>
      </c>
      <c r="J352" s="306">
        <f t="shared" ca="1" si="159"/>
        <v>86.306378946429845</v>
      </c>
      <c r="K352" s="307">
        <f t="shared" ca="1" si="160"/>
        <v>386.40005959091417</v>
      </c>
      <c r="L352" s="304">
        <f t="shared" ca="1" si="145"/>
        <v>395.92145319331559</v>
      </c>
      <c r="M352" s="306">
        <f t="shared" ca="1" si="161"/>
        <v>1.3328713809661268</v>
      </c>
      <c r="N352" s="304">
        <f t="shared" ca="1" si="162"/>
        <v>76.367904763132756</v>
      </c>
      <c r="P352" s="310">
        <f t="shared" ca="1" si="163"/>
        <v>10</v>
      </c>
      <c r="Q352" s="304">
        <f t="shared" ca="1" si="164"/>
        <v>64.20833333335024</v>
      </c>
      <c r="R352" s="306">
        <f t="shared" ca="1" si="165"/>
        <v>3.2223170923279483E-2</v>
      </c>
      <c r="S352" s="307">
        <f t="shared" ca="1" si="166"/>
        <v>8.1266952189920474</v>
      </c>
      <c r="T352" s="304">
        <f t="shared" ca="1" si="146"/>
        <v>79.72288009831199</v>
      </c>
      <c r="U352" s="311">
        <f t="shared" ca="1" si="147"/>
        <v>0</v>
      </c>
      <c r="V352" s="306">
        <f t="shared" ca="1" si="148"/>
        <v>1.1785631527277733</v>
      </c>
      <c r="W352" s="304">
        <f t="shared" ca="1" si="149"/>
        <v>121.60685930424211</v>
      </c>
      <c r="Y352" s="314" t="str">
        <f t="shared" ca="1" si="167"/>
        <v/>
      </c>
      <c r="Z352" s="315" t="str">
        <f t="shared" ca="1" si="168"/>
        <v/>
      </c>
      <c r="AA352" s="316" t="str">
        <f t="shared" ca="1" si="169"/>
        <v/>
      </c>
      <c r="AC352" s="310" t="e">
        <f t="shared" ca="1" si="170"/>
        <v>#N/A</v>
      </c>
      <c r="AD352" s="323" t="e">
        <f t="shared" ca="1" si="171"/>
        <v>#N/A</v>
      </c>
      <c r="AE352" s="324">
        <f t="shared" ca="1" si="150"/>
        <v>386.40005959091417</v>
      </c>
      <c r="AG352" s="306">
        <f t="shared" ca="1" si="172"/>
        <v>-16.627352501361358</v>
      </c>
      <c r="AH352" s="304">
        <f t="shared" ca="1" si="173"/>
        <v>-7.0934100230680208</v>
      </c>
    </row>
    <row r="353" spans="1:34" x14ac:dyDescent="0.2">
      <c r="A353" s="347">
        <f t="shared" ca="1" si="151"/>
        <v>0.01</v>
      </c>
      <c r="B353" s="304">
        <f t="shared" ca="1" si="152"/>
        <v>3.4899999999999696</v>
      </c>
      <c r="D353" s="306">
        <f t="shared" ca="1" si="153"/>
        <v>-1.8266359625065791</v>
      </c>
      <c r="E353" s="307">
        <f t="shared" ca="1" si="154"/>
        <v>-17.341945005080007</v>
      </c>
      <c r="F353" s="304">
        <f t="shared" ca="1" si="155"/>
        <v>17.437879902635576</v>
      </c>
      <c r="G353" s="306">
        <f t="shared" ca="1" si="156"/>
        <v>42.125007949395098</v>
      </c>
      <c r="H353" s="307">
        <f t="shared" ca="1" si="157"/>
        <v>173.60002580390352</v>
      </c>
      <c r="I353" s="304">
        <f t="shared" ca="1" si="158"/>
        <v>178.63786063948641</v>
      </c>
      <c r="J353" s="306">
        <f t="shared" ca="1" si="159"/>
        <v>86.727720357721921</v>
      </c>
      <c r="K353" s="307">
        <f t="shared" ca="1" si="160"/>
        <v>388.13692694620346</v>
      </c>
      <c r="L353" s="304">
        <f t="shared" ca="1" si="145"/>
        <v>397.70840013468376</v>
      </c>
      <c r="M353" s="306">
        <f t="shared" ca="1" si="161"/>
        <v>1.3327419523596644</v>
      </c>
      <c r="N353" s="304">
        <f t="shared" ca="1" si="162"/>
        <v>76.360489050234193</v>
      </c>
      <c r="P353" s="310">
        <f t="shared" ca="1" si="163"/>
        <v>10</v>
      </c>
      <c r="Q353" s="304">
        <f t="shared" ca="1" si="164"/>
        <v>58.625000000017017</v>
      </c>
      <c r="R353" s="306">
        <f t="shared" ca="1" si="165"/>
        <v>2.9421156060386408E-2</v>
      </c>
      <c r="S353" s="307">
        <f t="shared" ca="1" si="166"/>
        <v>8.1264010074314434</v>
      </c>
      <c r="T353" s="304">
        <f t="shared" ca="1" si="146"/>
        <v>79.719993882902457</v>
      </c>
      <c r="U353" s="311">
        <f t="shared" ca="1" si="147"/>
        <v>0</v>
      </c>
      <c r="V353" s="306">
        <f t="shared" ca="1" si="148"/>
        <v>1.1783583929504913</v>
      </c>
      <c r="W353" s="304">
        <f t="shared" ca="1" si="149"/>
        <v>121.3507967453414</v>
      </c>
      <c r="Y353" s="314" t="str">
        <f t="shared" ca="1" si="167"/>
        <v/>
      </c>
      <c r="Z353" s="315" t="str">
        <f t="shared" ca="1" si="168"/>
        <v/>
      </c>
      <c r="AA353" s="316" t="str">
        <f t="shared" ca="1" si="169"/>
        <v/>
      </c>
      <c r="AC353" s="310" t="e">
        <f t="shared" ca="1" si="170"/>
        <v>#N/A</v>
      </c>
      <c r="AD353" s="323" t="e">
        <f t="shared" ca="1" si="171"/>
        <v>#N/A</v>
      </c>
      <c r="AE353" s="324">
        <f t="shared" ca="1" si="150"/>
        <v>388.13692694620346</v>
      </c>
      <c r="AG353" s="306">
        <f t="shared" ca="1" si="172"/>
        <v>-17.283920816049111</v>
      </c>
      <c r="AH353" s="304">
        <f t="shared" ca="1" si="173"/>
        <v>-7.7502770595038744</v>
      </c>
    </row>
    <row r="354" spans="1:34" x14ac:dyDescent="0.2">
      <c r="A354" s="347">
        <f t="shared" ca="1" si="151"/>
        <v>0.01</v>
      </c>
      <c r="B354" s="304">
        <f t="shared" ca="1" si="152"/>
        <v>3.4999999999999694</v>
      </c>
      <c r="D354" s="306">
        <f t="shared" ca="1" si="153"/>
        <v>-1.982262742346113</v>
      </c>
      <c r="E354" s="307">
        <f t="shared" ca="1" si="154"/>
        <v>-17.979039721839229</v>
      </c>
      <c r="F354" s="304">
        <f t="shared" ca="1" si="155"/>
        <v>18.087985927105493</v>
      </c>
      <c r="G354" s="306">
        <f t="shared" ca="1" si="156"/>
        <v>42.105185321971639</v>
      </c>
      <c r="H354" s="307">
        <f t="shared" ca="1" si="157"/>
        <v>173.42023540668512</v>
      </c>
      <c r="I354" s="304">
        <f t="shared" ca="1" si="158"/>
        <v>178.45846765986661</v>
      </c>
      <c r="J354" s="306">
        <f t="shared" ca="1" si="159"/>
        <v>87.148871324078755</v>
      </c>
      <c r="K354" s="307">
        <f t="shared" ca="1" si="160"/>
        <v>389.87202825225643</v>
      </c>
      <c r="L354" s="304">
        <f t="shared" ca="1" si="145"/>
        <v>399.4935846626189</v>
      </c>
      <c r="M354" s="306">
        <f t="shared" ca="1" si="161"/>
        <v>1.3326123245043087</v>
      </c>
      <c r="N354" s="304">
        <f t="shared" ca="1" si="162"/>
        <v>76.353061921214987</v>
      </c>
      <c r="P354" s="310">
        <f t="shared" ca="1" si="163"/>
        <v>10</v>
      </c>
      <c r="Q354" s="304">
        <f t="shared" ca="1" si="164"/>
        <v>53.041666666683788</v>
      </c>
      <c r="R354" s="306">
        <f t="shared" ca="1" si="165"/>
        <v>2.661914119749333E-2</v>
      </c>
      <c r="S354" s="307">
        <f t="shared" ca="1" si="166"/>
        <v>8.1261348160194693</v>
      </c>
      <c r="T354" s="304">
        <f t="shared" ca="1" si="146"/>
        <v>79.717382545150997</v>
      </c>
      <c r="U354" s="311">
        <f t="shared" ca="1" si="147"/>
        <v>0</v>
      </c>
      <c r="V354" s="306">
        <f t="shared" ca="1" si="148"/>
        <v>1.1781538762041019</v>
      </c>
      <c r="W354" s="304">
        <f t="shared" ca="1" si="149"/>
        <v>121.08617215541028</v>
      </c>
      <c r="Y354" s="314" t="str">
        <f t="shared" ca="1" si="167"/>
        <v/>
      </c>
      <c r="Z354" s="315" t="str">
        <f t="shared" ca="1" si="168"/>
        <v/>
      </c>
      <c r="AA354" s="316" t="str">
        <f t="shared" ca="1" si="169"/>
        <v/>
      </c>
      <c r="AC354" s="310" t="e">
        <f t="shared" ca="1" si="170"/>
        <v>#N/A</v>
      </c>
      <c r="AD354" s="323" t="e">
        <f t="shared" ca="1" si="171"/>
        <v>#N/A</v>
      </c>
      <c r="AE354" s="324">
        <f t="shared" ca="1" si="150"/>
        <v>389.87202825225643</v>
      </c>
      <c r="AG354" s="306">
        <f t="shared" ca="1" si="172"/>
        <v>-17.939447897258642</v>
      </c>
      <c r="AH354" s="304">
        <f t="shared" ca="1" si="173"/>
        <v>-8.4061034704957507</v>
      </c>
    </row>
    <row r="355" spans="1:34" x14ac:dyDescent="0.2">
      <c r="A355" s="347">
        <f t="shared" ca="1" si="151"/>
        <v>0.01</v>
      </c>
      <c r="B355" s="304">
        <f t="shared" ca="1" si="152"/>
        <v>3.5099999999999691</v>
      </c>
      <c r="D355" s="306">
        <f t="shared" ca="1" si="153"/>
        <v>-2.1378103849124828</v>
      </c>
      <c r="E355" s="307">
        <f t="shared" ca="1" si="154"/>
        <v>-18.61508130700275</v>
      </c>
      <c r="F355" s="304">
        <f t="shared" ca="1" si="155"/>
        <v>18.737435398371968</v>
      </c>
      <c r="G355" s="306">
        <f t="shared" ca="1" si="156"/>
        <v>42.083807218122516</v>
      </c>
      <c r="H355" s="307">
        <f t="shared" ca="1" si="157"/>
        <v>173.23408459361511</v>
      </c>
      <c r="I355" s="304">
        <f t="shared" ca="1" si="158"/>
        <v>178.27252983833458</v>
      </c>
      <c r="J355" s="306">
        <f t="shared" ca="1" si="159"/>
        <v>87.569816286779229</v>
      </c>
      <c r="K355" s="307">
        <f t="shared" ca="1" si="160"/>
        <v>391.60529985225793</v>
      </c>
      <c r="L355" s="304">
        <f t="shared" ca="1" si="145"/>
        <v>401.27694127233013</v>
      </c>
      <c r="M355" s="306">
        <f t="shared" ca="1" si="161"/>
        <v>1.3324824921283975</v>
      </c>
      <c r="N355" s="304">
        <f t="shared" ca="1" si="162"/>
        <v>76.34562307403111</v>
      </c>
      <c r="P355" s="310">
        <f t="shared" ca="1" si="163"/>
        <v>10</v>
      </c>
      <c r="Q355" s="304">
        <f t="shared" ca="1" si="164"/>
        <v>47.458333333350552</v>
      </c>
      <c r="R355" s="306">
        <f t="shared" ca="1" si="165"/>
        <v>2.3817126334600251E-2</v>
      </c>
      <c r="S355" s="307">
        <f t="shared" ca="1" si="166"/>
        <v>8.1258966447561232</v>
      </c>
      <c r="T355" s="304">
        <f t="shared" ca="1" si="146"/>
        <v>79.715046085057566</v>
      </c>
      <c r="U355" s="311">
        <f t="shared" ca="1" si="147"/>
        <v>0</v>
      </c>
      <c r="V355" s="306">
        <f t="shared" ca="1" si="148"/>
        <v>1.1779496098747566</v>
      </c>
      <c r="W355" s="304">
        <f t="shared" ca="1" si="149"/>
        <v>120.8130316085756</v>
      </c>
      <c r="Y355" s="314" t="str">
        <f t="shared" ca="1" si="167"/>
        <v/>
      </c>
      <c r="Z355" s="315" t="str">
        <f t="shared" ca="1" si="168"/>
        <v/>
      </c>
      <c r="AA355" s="316" t="str">
        <f t="shared" ca="1" si="169"/>
        <v/>
      </c>
      <c r="AC355" s="310" t="e">
        <f t="shared" ca="1" si="170"/>
        <v>#N/A</v>
      </c>
      <c r="AD355" s="323" t="e">
        <f t="shared" ca="1" si="171"/>
        <v>#N/A</v>
      </c>
      <c r="AE355" s="324">
        <f t="shared" ca="1" si="150"/>
        <v>391.60529985225793</v>
      </c>
      <c r="AG355" s="306">
        <f t="shared" ca="1" si="172"/>
        <v>-18.593932405266379</v>
      </c>
      <c r="AH355" s="304">
        <f t="shared" ca="1" si="173"/>
        <v>-9.0608879291584277</v>
      </c>
    </row>
    <row r="356" spans="1:34" x14ac:dyDescent="0.2">
      <c r="A356" s="347">
        <f t="shared" ca="1" si="151"/>
        <v>0.01</v>
      </c>
      <c r="B356" s="304">
        <f t="shared" ca="1" si="152"/>
        <v>3.5199999999999689</v>
      </c>
      <c r="D356" s="306">
        <f t="shared" ca="1" si="153"/>
        <v>-2.2932786364486097</v>
      </c>
      <c r="E356" s="307">
        <f t="shared" ca="1" si="154"/>
        <v>-19.250068557585042</v>
      </c>
      <c r="F356" s="304">
        <f t="shared" ca="1" si="155"/>
        <v>19.386187515241769</v>
      </c>
      <c r="G356" s="306">
        <f t="shared" ca="1" si="156"/>
        <v>42.06087443175803</v>
      </c>
      <c r="H356" s="307">
        <f t="shared" ca="1" si="157"/>
        <v>173.04158390803926</v>
      </c>
      <c r="I356" s="304">
        <f t="shared" ca="1" si="158"/>
        <v>178.08005761276894</v>
      </c>
      <c r="J356" s="306">
        <f t="shared" ca="1" si="159"/>
        <v>87.99053969502863</v>
      </c>
      <c r="K356" s="307">
        <f t="shared" ca="1" si="160"/>
        <v>393.33667819476619</v>
      </c>
      <c r="L356" s="304">
        <f t="shared" ca="1" si="145"/>
        <v>403.05840456330327</v>
      </c>
      <c r="M356" s="306">
        <f t="shared" ca="1" si="161"/>
        <v>1.3323524499260178</v>
      </c>
      <c r="N356" s="304">
        <f t="shared" ca="1" si="162"/>
        <v>76.338172204676169</v>
      </c>
      <c r="P356" s="310">
        <f t="shared" ca="1" si="163"/>
        <v>10</v>
      </c>
      <c r="Q356" s="304">
        <f t="shared" ca="1" si="164"/>
        <v>41.875000000017323</v>
      </c>
      <c r="R356" s="306">
        <f t="shared" ca="1" si="165"/>
        <v>2.1015111471707173E-2</v>
      </c>
      <c r="S356" s="307">
        <f t="shared" ca="1" si="166"/>
        <v>8.1256864936414068</v>
      </c>
      <c r="T356" s="304">
        <f t="shared" ca="1" si="146"/>
        <v>79.712984502622206</v>
      </c>
      <c r="U356" s="311">
        <f t="shared" ca="1" si="147"/>
        <v>0</v>
      </c>
      <c r="V356" s="306">
        <f t="shared" ca="1" si="148"/>
        <v>1.1777456013312639</v>
      </c>
      <c r="W356" s="304">
        <f t="shared" ca="1" si="149"/>
        <v>120.53142206682746</v>
      </c>
      <c r="Y356" s="314" t="str">
        <f t="shared" ca="1" si="167"/>
        <v/>
      </c>
      <c r="Z356" s="315" t="str">
        <f t="shared" ca="1" si="168"/>
        <v/>
      </c>
      <c r="AA356" s="316" t="str">
        <f t="shared" ca="1" si="169"/>
        <v/>
      </c>
      <c r="AC356" s="310" t="e">
        <f t="shared" ca="1" si="170"/>
        <v>#N/A</v>
      </c>
      <c r="AD356" s="323" t="e">
        <f t="shared" ca="1" si="171"/>
        <v>#N/A</v>
      </c>
      <c r="AE356" s="324">
        <f t="shared" ca="1" si="150"/>
        <v>393.33667819476619</v>
      </c>
      <c r="AG356" s="306">
        <f t="shared" ca="1" si="172"/>
        <v>-19.247373131928708</v>
      </c>
      <c r="AH356" s="304">
        <f t="shared" ca="1" si="173"/>
        <v>-9.7146292402899928</v>
      </c>
    </row>
    <row r="357" spans="1:34" x14ac:dyDescent="0.2">
      <c r="A357" s="347">
        <f t="shared" ca="1" si="151"/>
        <v>0.01</v>
      </c>
      <c r="B357" s="304">
        <f t="shared" ca="1" si="152"/>
        <v>3.5299999999999687</v>
      </c>
      <c r="D357" s="306">
        <f t="shared" ca="1" si="153"/>
        <v>-2.4486672859412657</v>
      </c>
      <c r="E357" s="307">
        <f t="shared" ca="1" si="154"/>
        <v>-19.884000394607718</v>
      </c>
      <c r="F357" s="304">
        <f t="shared" ca="1" si="155"/>
        <v>20.034206826575364</v>
      </c>
      <c r="G357" s="306">
        <f t="shared" ca="1" si="156"/>
        <v>42.03638775889862</v>
      </c>
      <c r="H357" s="307">
        <f t="shared" ca="1" si="157"/>
        <v>172.84274390409317</v>
      </c>
      <c r="I357" s="304">
        <f t="shared" ca="1" si="158"/>
        <v>177.88106143182421</v>
      </c>
      <c r="J357" s="306">
        <f t="shared" ca="1" si="159"/>
        <v>88.41102600598191</v>
      </c>
      <c r="K357" s="307">
        <f t="shared" ca="1" si="160"/>
        <v>395.06609983382685</v>
      </c>
      <c r="L357" s="304">
        <f t="shared" ca="1" si="145"/>
        <v>404.83790923941604</v>
      </c>
      <c r="M357" s="306">
        <f t="shared" ca="1" si="161"/>
        <v>1.3322221925557285</v>
      </c>
      <c r="N357" s="304">
        <f t="shared" ca="1" si="162"/>
        <v>76.330709007108126</v>
      </c>
      <c r="P357" s="310">
        <f t="shared" ca="1" si="163"/>
        <v>10</v>
      </c>
      <c r="Q357" s="304">
        <f t="shared" ca="1" si="164"/>
        <v>36.291666666684094</v>
      </c>
      <c r="R357" s="306">
        <f t="shared" ca="1" si="165"/>
        <v>1.8213096608814094E-2</v>
      </c>
      <c r="S357" s="307">
        <f t="shared" ca="1" si="166"/>
        <v>8.1255043626753185</v>
      </c>
      <c r="T357" s="304">
        <f t="shared" ca="1" si="146"/>
        <v>79.711197797844875</v>
      </c>
      <c r="U357" s="311">
        <f t="shared" ca="1" si="147"/>
        <v>0</v>
      </c>
      <c r="V357" s="306">
        <f t="shared" ca="1" si="148"/>
        <v>1.1775418579251007</v>
      </c>
      <c r="W357" s="304">
        <f t="shared" ca="1" si="149"/>
        <v>120.24139137174099</v>
      </c>
      <c r="Y357" s="314" t="str">
        <f t="shared" ca="1" si="167"/>
        <v/>
      </c>
      <c r="Z357" s="315" t="str">
        <f t="shared" ca="1" si="168"/>
        <v/>
      </c>
      <c r="AA357" s="316" t="str">
        <f t="shared" ca="1" si="169"/>
        <v/>
      </c>
      <c r="AC357" s="310" t="e">
        <f t="shared" ca="1" si="170"/>
        <v>#N/A</v>
      </c>
      <c r="AD357" s="323" t="e">
        <f t="shared" ca="1" si="171"/>
        <v>#N/A</v>
      </c>
      <c r="AE357" s="324">
        <f t="shared" ca="1" si="150"/>
        <v>395.06609983382685</v>
      </c>
      <c r="AG357" s="306">
        <f t="shared" ca="1" si="172"/>
        <v>-19.899768999715484</v>
      </c>
      <c r="AH357" s="304">
        <f t="shared" ca="1" si="173"/>
        <v>-10.367326339408606</v>
      </c>
    </row>
    <row r="358" spans="1:34" x14ac:dyDescent="0.2">
      <c r="A358" s="347">
        <f t="shared" ca="1" si="151"/>
        <v>0.01</v>
      </c>
      <c r="B358" s="304">
        <f t="shared" ca="1" si="152"/>
        <v>3.5399999999999685</v>
      </c>
      <c r="D358" s="306">
        <f t="shared" ca="1" si="153"/>
        <v>-2.6039761650398345</v>
      </c>
      <c r="E358" s="307">
        <f t="shared" ca="1" si="154"/>
        <v>-20.516875862117011</v>
      </c>
      <c r="F358" s="304">
        <f t="shared" ca="1" si="155"/>
        <v>20.68146240016927</v>
      </c>
      <c r="G358" s="306">
        <f t="shared" ca="1" si="156"/>
        <v>42.010347997248225</v>
      </c>
      <c r="H358" s="307">
        <f t="shared" ca="1" si="157"/>
        <v>172.637575145472</v>
      </c>
      <c r="I358" s="304">
        <f t="shared" ca="1" si="158"/>
        <v>177.67555175363432</v>
      </c>
      <c r="J358" s="306">
        <f t="shared" ca="1" si="159"/>
        <v>88.831259684762642</v>
      </c>
      <c r="K358" s="307">
        <f t="shared" ca="1" si="160"/>
        <v>396.79350142907469</v>
      </c>
      <c r="L358" s="304">
        <f t="shared" ca="1" si="145"/>
        <v>406.61539010904005</v>
      </c>
      <c r="M358" s="306">
        <f t="shared" ca="1" si="161"/>
        <v>1.3320917146392659</v>
      </c>
      <c r="N358" s="304">
        <f t="shared" ca="1" si="162"/>
        <v>76.323233173175154</v>
      </c>
      <c r="P358" s="310">
        <f t="shared" ca="1" si="163"/>
        <v>10</v>
      </c>
      <c r="Q358" s="304">
        <f t="shared" ca="1" si="164"/>
        <v>30.708333333350872</v>
      </c>
      <c r="R358" s="306">
        <f t="shared" ca="1" si="165"/>
        <v>1.5411081745921019E-2</v>
      </c>
      <c r="S358" s="307">
        <f t="shared" ca="1" si="166"/>
        <v>8.12535025185786</v>
      </c>
      <c r="T358" s="304">
        <f t="shared" ca="1" si="146"/>
        <v>79.709685970725616</v>
      </c>
      <c r="U358" s="311">
        <f t="shared" ca="1" si="147"/>
        <v>0</v>
      </c>
      <c r="V358" s="306">
        <f t="shared" ca="1" si="148"/>
        <v>1.1773383869904297</v>
      </c>
      <c r="W358" s="304">
        <f t="shared" ca="1" si="149"/>
        <v>119.94298823624079</v>
      </c>
      <c r="Y358" s="314" t="str">
        <f t="shared" ca="1" si="167"/>
        <v/>
      </c>
      <c r="Z358" s="315" t="str">
        <f t="shared" ca="1" si="168"/>
        <v/>
      </c>
      <c r="AA358" s="316" t="str">
        <f t="shared" ca="1" si="169"/>
        <v/>
      </c>
      <c r="AC358" s="310" t="e">
        <f t="shared" ca="1" si="170"/>
        <v>#N/A</v>
      </c>
      <c r="AD358" s="323" t="e">
        <f t="shared" ca="1" si="171"/>
        <v>#N/A</v>
      </c>
      <c r="AE358" s="324">
        <f t="shared" ca="1" si="150"/>
        <v>396.79350142907469</v>
      </c>
      <c r="AG358" s="306">
        <f t="shared" ca="1" si="172"/>
        <v>-20.551119060741577</v>
      </c>
      <c r="AH358" s="304">
        <f t="shared" ca="1" si="173"/>
        <v>-11.018978291787286</v>
      </c>
    </row>
    <row r="359" spans="1:34" x14ac:dyDescent="0.2">
      <c r="A359" s="347">
        <f t="shared" ca="1" si="151"/>
        <v>0.01</v>
      </c>
      <c r="B359" s="304">
        <f t="shared" ca="1" si="152"/>
        <v>3.5499999999999683</v>
      </c>
      <c r="D359" s="306">
        <f t="shared" ca="1" si="153"/>
        <v>-2.7592051479787658</v>
      </c>
      <c r="E359" s="307">
        <f t="shared" ca="1" si="154"/>
        <v>-21.148694126198599</v>
      </c>
      <c r="F359" s="304">
        <f t="shared" ca="1" si="155"/>
        <v>21.32792714475881</v>
      </c>
      <c r="G359" s="306">
        <f t="shared" ca="1" si="156"/>
        <v>41.982755945768439</v>
      </c>
      <c r="H359" s="307">
        <f t="shared" ca="1" si="157"/>
        <v>172.42608820421</v>
      </c>
      <c r="I359" s="304">
        <f t="shared" ca="1" si="158"/>
        <v>177.46353904452587</v>
      </c>
      <c r="J359" s="306">
        <f t="shared" ca="1" si="159"/>
        <v>89.25122520447772</v>
      </c>
      <c r="K359" s="307">
        <f t="shared" ca="1" si="160"/>
        <v>398.51881974582312</v>
      </c>
      <c r="L359" s="304">
        <f t="shared" ca="1" si="145"/>
        <v>408.39078208513013</v>
      </c>
      <c r="M359" s="306">
        <f t="shared" ca="1" si="161"/>
        <v>1.3319610107602291</v>
      </c>
      <c r="N359" s="304">
        <f t="shared" ca="1" si="162"/>
        <v>76.315744392540353</v>
      </c>
      <c r="P359" s="310">
        <f t="shared" ca="1" si="163"/>
        <v>10</v>
      </c>
      <c r="Q359" s="304">
        <f t="shared" ca="1" si="164"/>
        <v>25.125000000017643</v>
      </c>
      <c r="R359" s="306">
        <f t="shared" ca="1" si="165"/>
        <v>1.2609066883027941E-2</v>
      </c>
      <c r="S359" s="307">
        <f t="shared" ca="1" si="166"/>
        <v>8.1252241611890295</v>
      </c>
      <c r="T359" s="304">
        <f t="shared" ca="1" si="146"/>
        <v>79.708449021264386</v>
      </c>
      <c r="U359" s="311">
        <f t="shared" ca="1" si="147"/>
        <v>0</v>
      </c>
      <c r="V359" s="306">
        <f t="shared" ca="1" si="148"/>
        <v>1.1771351958441152</v>
      </c>
      <c r="W359" s="304">
        <f t="shared" ca="1" si="149"/>
        <v>119.63626223640868</v>
      </c>
      <c r="Y359" s="314" t="str">
        <f t="shared" ca="1" si="167"/>
        <v/>
      </c>
      <c r="Z359" s="315" t="str">
        <f t="shared" ca="1" si="168"/>
        <v/>
      </c>
      <c r="AA359" s="316" t="str">
        <f t="shared" ca="1" si="169"/>
        <v/>
      </c>
      <c r="AC359" s="310" t="e">
        <f t="shared" ca="1" si="170"/>
        <v>#N/A</v>
      </c>
      <c r="AD359" s="323" t="e">
        <f t="shared" ca="1" si="171"/>
        <v>#N/A</v>
      </c>
      <c r="AE359" s="324">
        <f t="shared" ca="1" si="150"/>
        <v>398.51881974582312</v>
      </c>
      <c r="AG359" s="306">
        <f t="shared" ca="1" si="172"/>
        <v>-21.201422495796734</v>
      </c>
      <c r="AH359" s="304">
        <f t="shared" ca="1" si="173"/>
        <v>-11.669584291487126</v>
      </c>
    </row>
    <row r="360" spans="1:34" x14ac:dyDescent="0.2">
      <c r="A360" s="347">
        <f t="shared" ca="1" si="151"/>
        <v>0.01</v>
      </c>
      <c r="B360" s="304">
        <f t="shared" ca="1" si="152"/>
        <v>3.5599999999999681</v>
      </c>
      <c r="D360" s="306">
        <f t="shared" ca="1" si="153"/>
        <v>-2.9143541515038089</v>
      </c>
      <c r="E360" s="307">
        <f t="shared" ca="1" si="154"/>
        <v>-21.779454473989837</v>
      </c>
      <c r="F360" s="304">
        <f t="shared" ca="1" si="155"/>
        <v>21.973577253259958</v>
      </c>
      <c r="G360" s="306">
        <f t="shared" ca="1" si="156"/>
        <v>41.953612404253398</v>
      </c>
      <c r="H360" s="307">
        <f t="shared" ca="1" si="157"/>
        <v>172.20829365947012</v>
      </c>
      <c r="I360" s="304">
        <f t="shared" ca="1" si="158"/>
        <v>177.24503377774121</v>
      </c>
      <c r="J360" s="306">
        <f t="shared" ca="1" si="159"/>
        <v>89.670907046227825</v>
      </c>
      <c r="K360" s="307">
        <f t="shared" ca="1" si="160"/>
        <v>400.24199165514153</v>
      </c>
      <c r="L360" s="304">
        <f t="shared" ca="1" si="145"/>
        <v>410.16402018530056</v>
      </c>
      <c r="M360" s="306">
        <f t="shared" ca="1" si="161"/>
        <v>1.3318300754627459</v>
      </c>
      <c r="N360" s="304">
        <f t="shared" ca="1" si="162"/>
        <v>76.308242352605276</v>
      </c>
      <c r="P360" s="310">
        <f t="shared" ca="1" si="163"/>
        <v>10</v>
      </c>
      <c r="Q360" s="304">
        <f t="shared" ca="1" si="164"/>
        <v>19.541666666684407</v>
      </c>
      <c r="R360" s="306">
        <f t="shared" ca="1" si="165"/>
        <v>9.8070520201348592E-3</v>
      </c>
      <c r="S360" s="307">
        <f t="shared" ca="1" si="166"/>
        <v>8.1251260906688287</v>
      </c>
      <c r="T360" s="304">
        <f t="shared" ca="1" si="146"/>
        <v>79.707486949461213</v>
      </c>
      <c r="U360" s="311">
        <f t="shared" ca="1" si="147"/>
        <v>0</v>
      </c>
      <c r="V360" s="306">
        <f t="shared" ca="1" si="148"/>
        <v>1.1769322917857439</v>
      </c>
      <c r="W360" s="304">
        <f t="shared" ca="1" si="149"/>
        <v>119.3212638033374</v>
      </c>
      <c r="Y360" s="314" t="str">
        <f t="shared" ca="1" si="167"/>
        <v/>
      </c>
      <c r="Z360" s="315" t="str">
        <f t="shared" ca="1" si="168"/>
        <v/>
      </c>
      <c r="AA360" s="316" t="str">
        <f t="shared" ca="1" si="169"/>
        <v/>
      </c>
      <c r="AC360" s="310" t="e">
        <f t="shared" ca="1" si="170"/>
        <v>#N/A</v>
      </c>
      <c r="AD360" s="323" t="e">
        <f t="shared" ca="1" si="171"/>
        <v>#N/A</v>
      </c>
      <c r="AE360" s="324">
        <f t="shared" ca="1" si="150"/>
        <v>400.24199165514153</v>
      </c>
      <c r="AG360" s="306">
        <f t="shared" ca="1" si="172"/>
        <v>-21.850678613373923</v>
      </c>
      <c r="AH360" s="304">
        <f t="shared" ca="1" si="173"/>
        <v>-12.319143660389015</v>
      </c>
    </row>
    <row r="361" spans="1:34" x14ac:dyDescent="0.2">
      <c r="A361" s="347">
        <f t="shared" ca="1" si="151"/>
        <v>0.01</v>
      </c>
      <c r="B361" s="304">
        <f t="shared" ca="1" si="152"/>
        <v>3.5699999999999679</v>
      </c>
      <c r="D361" s="306">
        <f t="shared" ca="1" si="153"/>
        <v>-3.0694231348022236</v>
      </c>
      <c r="E361" s="307">
        <f t="shared" ca="1" si="154"/>
        <v>-22.409156312689859</v>
      </c>
      <c r="F361" s="304">
        <f t="shared" ca="1" si="155"/>
        <v>22.618391742717403</v>
      </c>
      <c r="G361" s="306">
        <f t="shared" ca="1" si="156"/>
        <v>41.922918172905376</v>
      </c>
      <c r="H361" s="307">
        <f t="shared" ca="1" si="157"/>
        <v>171.98420209634321</v>
      </c>
      <c r="I361" s="304">
        <f t="shared" ca="1" si="158"/>
        <v>177.02004643217091</v>
      </c>
      <c r="J361" s="306">
        <f t="shared" ca="1" si="159"/>
        <v>90.090289699113612</v>
      </c>
      <c r="K361" s="307">
        <f t="shared" ca="1" si="160"/>
        <v>401.96295413392062</v>
      </c>
      <c r="L361" s="304">
        <f t="shared" ca="1" si="145"/>
        <v>411.93503953188855</v>
      </c>
      <c r="M361" s="306">
        <f t="shared" ca="1" si="161"/>
        <v>1.3316989032501176</v>
      </c>
      <c r="N361" s="304">
        <f t="shared" ca="1" si="162"/>
        <v>76.300726738432289</v>
      </c>
      <c r="P361" s="310">
        <f t="shared" ca="1" si="163"/>
        <v>10</v>
      </c>
      <c r="Q361" s="304">
        <f t="shared" ca="1" si="164"/>
        <v>13.958333333351177</v>
      </c>
      <c r="R361" s="306">
        <f t="shared" ca="1" si="165"/>
        <v>7.0050371572417808E-3</v>
      </c>
      <c r="S361" s="307">
        <f t="shared" ca="1" si="166"/>
        <v>8.125056040297256</v>
      </c>
      <c r="T361" s="304">
        <f t="shared" ca="1" si="146"/>
        <v>79.706799755316084</v>
      </c>
      <c r="U361" s="311">
        <f t="shared" ca="1" si="147"/>
        <v>0</v>
      </c>
      <c r="V361" s="306">
        <f t="shared" ca="1" si="148"/>
        <v>1.1767296820976456</v>
      </c>
      <c r="W361" s="304">
        <f t="shared" ca="1" si="149"/>
        <v>118.99804421502955</v>
      </c>
      <c r="Y361" s="314" t="str">
        <f t="shared" ca="1" si="167"/>
        <v/>
      </c>
      <c r="Z361" s="315" t="str">
        <f t="shared" ca="1" si="168"/>
        <v/>
      </c>
      <c r="AA361" s="316" t="str">
        <f t="shared" ca="1" si="169"/>
        <v/>
      </c>
      <c r="AC361" s="310" t="e">
        <f t="shared" ca="1" si="170"/>
        <v>#N/A</v>
      </c>
      <c r="AD361" s="323" t="e">
        <f t="shared" ca="1" si="171"/>
        <v>#N/A</v>
      </c>
      <c r="AE361" s="324">
        <f t="shared" ca="1" si="150"/>
        <v>401.96295413392062</v>
      </c>
      <c r="AG361" s="306">
        <f t="shared" ca="1" si="172"/>
        <v>-22.498886848696593</v>
      </c>
      <c r="AH361" s="304">
        <f t="shared" ca="1" si="173"/>
        <v>-12.967655847224348</v>
      </c>
    </row>
    <row r="362" spans="1:34" x14ac:dyDescent="0.2">
      <c r="A362" s="347">
        <f t="shared" ca="1" si="151"/>
        <v>0.01</v>
      </c>
      <c r="B362" s="304">
        <f t="shared" ca="1" si="152"/>
        <v>3.5799999999999677</v>
      </c>
      <c r="D362" s="306">
        <f t="shared" ca="1" si="153"/>
        <v>-3.2244120994370404</v>
      </c>
      <c r="E362" s="307">
        <f t="shared" ca="1" si="154"/>
        <v>-23.037799168567339</v>
      </c>
      <c r="F362" s="304">
        <f t="shared" ca="1" si="155"/>
        <v>23.26235207192596</v>
      </c>
      <c r="G362" s="306">
        <f t="shared" ca="1" si="156"/>
        <v>41.890674051911006</v>
      </c>
      <c r="H362" s="307">
        <f t="shared" ca="1" si="157"/>
        <v>171.75382410465753</v>
      </c>
      <c r="I362" s="304">
        <f t="shared" ca="1" si="158"/>
        <v>176.78858749109651</v>
      </c>
      <c r="J362" s="306">
        <f t="shared" ca="1" si="159"/>
        <v>90.509357660237697</v>
      </c>
      <c r="K362" s="307">
        <f t="shared" ca="1" si="160"/>
        <v>403.68164426492564</v>
      </c>
      <c r="L362" s="304">
        <f t="shared" ca="1" si="145"/>
        <v>413.70377535200566</v>
      </c>
      <c r="M362" s="306">
        <f t="shared" ca="1" si="161"/>
        <v>1.3315674885834423</v>
      </c>
      <c r="N362" s="304">
        <f t="shared" ca="1" si="162"/>
        <v>76.293197232665676</v>
      </c>
      <c r="P362" s="310">
        <f t="shared" ca="1" si="163"/>
        <v>10</v>
      </c>
      <c r="Q362" s="304">
        <f t="shared" ca="1" si="164"/>
        <v>8.3750000000179483</v>
      </c>
      <c r="R362" s="306">
        <f t="shared" ca="1" si="165"/>
        <v>4.2030222943487032E-3</v>
      </c>
      <c r="S362" s="307">
        <f t="shared" ca="1" si="166"/>
        <v>8.1250140100743131</v>
      </c>
      <c r="T362" s="304">
        <f t="shared" ca="1" si="146"/>
        <v>79.706387438829012</v>
      </c>
      <c r="U362" s="311">
        <f t="shared" ca="1" si="147"/>
        <v>0</v>
      </c>
      <c r="V362" s="306">
        <f t="shared" ca="1" si="148"/>
        <v>1.176527374044916</v>
      </c>
      <c r="W362" s="304">
        <f t="shared" ca="1" si="149"/>
        <v>118.66665558834566</v>
      </c>
      <c r="Y362" s="314" t="str">
        <f t="shared" ca="1" si="167"/>
        <v/>
      </c>
      <c r="Z362" s="315" t="str">
        <f t="shared" ca="1" si="168"/>
        <v/>
      </c>
      <c r="AA362" s="316" t="str">
        <f t="shared" ca="1" si="169"/>
        <v/>
      </c>
      <c r="AC362" s="310" t="e">
        <f t="shared" ca="1" si="170"/>
        <v>#N/A</v>
      </c>
      <c r="AD362" s="323" t="e">
        <f t="shared" ca="1" si="171"/>
        <v>#N/A</v>
      </c>
      <c r="AE362" s="324">
        <f t="shared" ca="1" si="150"/>
        <v>403.68164426492564</v>
      </c>
      <c r="AG362" s="306">
        <f t="shared" ca="1" si="172"/>
        <v>-23.146046762744767</v>
      </c>
      <c r="AH362" s="304">
        <f t="shared" ca="1" si="173"/>
        <v>-13.615120426604634</v>
      </c>
    </row>
    <row r="363" spans="1:34" x14ac:dyDescent="0.2">
      <c r="A363" s="347">
        <f t="shared" ca="1" si="151"/>
        <v>0.01</v>
      </c>
      <c r="B363" s="304">
        <f t="shared" ca="1" si="152"/>
        <v>3.5899999999999674</v>
      </c>
      <c r="D363" s="306">
        <f t="shared" ca="1" si="153"/>
        <v>-3.3793210892855936</v>
      </c>
      <c r="E363" s="307">
        <f t="shared" ca="1" si="154"/>
        <v>-23.665382685966584</v>
      </c>
      <c r="F363" s="304">
        <f t="shared" ca="1" si="155"/>
        <v>23.905441821847539</v>
      </c>
      <c r="G363" s="306">
        <f t="shared" ca="1" si="156"/>
        <v>41.856880841018153</v>
      </c>
      <c r="H363" s="307">
        <f t="shared" ca="1" si="157"/>
        <v>171.51717027779785</v>
      </c>
      <c r="I363" s="304">
        <f t="shared" ca="1" si="158"/>
        <v>176.55066744094256</v>
      </c>
      <c r="J363" s="306">
        <f t="shared" ca="1" si="159"/>
        <v>90.928095434702342</v>
      </c>
      <c r="K363" s="307">
        <f t="shared" ca="1" si="160"/>
        <v>405.3979992368379</v>
      </c>
      <c r="L363" s="304">
        <f t="shared" ca="1" si="145"/>
        <v>415.47016297757602</v>
      </c>
      <c r="M363" s="306">
        <f t="shared" ca="1" si="161"/>
        <v>1.331435825880215</v>
      </c>
      <c r="N363" s="304">
        <f t="shared" ca="1" si="162"/>
        <v>76.285653515451472</v>
      </c>
      <c r="P363" s="310">
        <f t="shared" ca="1" si="163"/>
        <v>10</v>
      </c>
      <c r="Q363" s="304">
        <f t="shared" ca="1" si="164"/>
        <v>2.7916666666847192</v>
      </c>
      <c r="R363" s="306">
        <f t="shared" ca="1" si="165"/>
        <v>1.4010074314556248E-3</v>
      </c>
      <c r="S363" s="307">
        <f t="shared" ca="1" si="166"/>
        <v>8.1249999999999982</v>
      </c>
      <c r="T363" s="304">
        <f t="shared" ca="1" si="146"/>
        <v>79.706249999999983</v>
      </c>
      <c r="U363" s="311">
        <f t="shared" ca="1" si="147"/>
        <v>0</v>
      </c>
      <c r="V363" s="306">
        <f t="shared" ca="1" si="148"/>
        <v>1.1763253748754425</v>
      </c>
      <c r="W363" s="304">
        <f t="shared" ca="1" si="149"/>
        <v>118.32715087100064</v>
      </c>
      <c r="Y363" s="314" t="str">
        <f t="shared" ca="1" si="167"/>
        <v/>
      </c>
      <c r="Z363" s="315" t="str">
        <f t="shared" ca="1" si="168"/>
        <v/>
      </c>
      <c r="AA363" s="316" t="str">
        <f t="shared" ca="1" si="169"/>
        <v/>
      </c>
      <c r="AC363" s="310" t="e">
        <f t="shared" ca="1" si="170"/>
        <v>#N/A</v>
      </c>
      <c r="AD363" s="323" t="e">
        <f t="shared" ca="1" si="171"/>
        <v>#N/A</v>
      </c>
      <c r="AE363" s="324">
        <f t="shared" ca="1" si="150"/>
        <v>405.3979992368379</v>
      </c>
      <c r="AG363" s="306">
        <f t="shared" ca="1" si="172"/>
        <v>-23.792158041280565</v>
      </c>
      <c r="AH363" s="304">
        <f t="shared" ca="1" si="173"/>
        <v>-14.261537098050582</v>
      </c>
    </row>
    <row r="364" spans="1:34" x14ac:dyDescent="0.2">
      <c r="A364" s="347">
        <f t="shared" ca="1" si="151"/>
        <v>0.01</v>
      </c>
      <c r="B364" s="304">
        <f t="shared" ca="1" si="152"/>
        <v>3.5999999999999672</v>
      </c>
      <c r="D364" s="306">
        <f t="shared" ca="1" si="153"/>
        <v>-3.4526975442525765</v>
      </c>
      <c r="E364" s="307">
        <f t="shared" ca="1" si="154"/>
        <v>-23.958137670950702</v>
      </c>
      <c r="F364" s="304">
        <f t="shared" ca="1" si="155"/>
        <v>24.20564977422244</v>
      </c>
      <c r="G364" s="306">
        <f t="shared" ca="1" si="156"/>
        <v>41.822353865575629</v>
      </c>
      <c r="H364" s="307">
        <f t="shared" ca="1" si="157"/>
        <v>171.27758890108834</v>
      </c>
      <c r="I364" s="304">
        <f t="shared" ca="1" si="158"/>
        <v>176.30973241040226</v>
      </c>
      <c r="J364" s="306">
        <f t="shared" ca="1" si="159"/>
        <v>91.346491608235311</v>
      </c>
      <c r="K364" s="307">
        <f t="shared" ca="1" si="160"/>
        <v>407.11197303273235</v>
      </c>
      <c r="L364" s="304">
        <f t="shared" ca="1" si="145"/>
        <v>417.23415502058026</v>
      </c>
      <c r="M364" s="306">
        <f t="shared" ca="1" si="161"/>
        <v>1.3313039120834789</v>
      </c>
      <c r="N364" s="304">
        <f t="shared" ca="1" si="162"/>
        <v>76.278095411638944</v>
      </c>
      <c r="P364" s="310">
        <f t="shared" ca="1" si="163"/>
        <v>23</v>
      </c>
      <c r="Q364" s="304">
        <f t="shared" ca="1" si="164"/>
        <v>0</v>
      </c>
      <c r="R364" s="306">
        <f t="shared" ca="1" si="165"/>
        <v>0</v>
      </c>
      <c r="S364" s="307">
        <f t="shared" ca="1" si="166"/>
        <v>8.1249999999999982</v>
      </c>
      <c r="T364" s="304">
        <f t="shared" ca="1" si="146"/>
        <v>79.706249999999983</v>
      </c>
      <c r="U364" s="311">
        <f t="shared" ca="1" si="147"/>
        <v>0</v>
      </c>
      <c r="V364" s="306">
        <f t="shared" ca="1" si="148"/>
        <v>1.1761236898563472</v>
      </c>
      <c r="W364" s="304">
        <f t="shared" ca="1" si="149"/>
        <v>117.98418176360799</v>
      </c>
      <c r="Y364" s="314" t="str">
        <f t="shared" ca="1" si="167"/>
        <v>Fin de propulsion</v>
      </c>
      <c r="Z364" s="315" t="str">
        <f t="shared" ca="1" si="168"/>
        <v/>
      </c>
      <c r="AA364" s="316" t="str">
        <f t="shared" ca="1" si="169"/>
        <v/>
      </c>
      <c r="AC364" s="310" t="e">
        <f t="shared" ca="1" si="170"/>
        <v>#N/A</v>
      </c>
      <c r="AD364" s="323" t="e">
        <f t="shared" ca="1" si="171"/>
        <v>#N/A</v>
      </c>
      <c r="AE364" s="324">
        <f t="shared" ca="1" si="150"/>
        <v>407.11197303273235</v>
      </c>
      <c r="AG364" s="306">
        <f t="shared" ca="1" si="172"/>
        <v>-24.093656454514061</v>
      </c>
      <c r="AH364" s="304">
        <f t="shared" ca="1" si="173"/>
        <v>-14.56334164566162</v>
      </c>
    </row>
    <row r="365" spans="1:34" x14ac:dyDescent="0.2">
      <c r="A365" s="347">
        <f t="shared" ca="1" si="151"/>
        <v>0.01</v>
      </c>
      <c r="B365" s="304">
        <f t="shared" ca="1" si="152"/>
        <v>3.609999999999967</v>
      </c>
      <c r="D365" s="306">
        <f t="shared" ca="1" si="153"/>
        <v>-3.4445508579078523</v>
      </c>
      <c r="E365" s="307">
        <f t="shared" ca="1" si="154"/>
        <v>-23.916675288672494</v>
      </c>
      <c r="F365" s="304">
        <f t="shared" ca="1" si="155"/>
        <v>24.163449411797796</v>
      </c>
      <c r="G365" s="306">
        <f t="shared" ca="1" si="156"/>
        <v>41.787908356996553</v>
      </c>
      <c r="H365" s="307">
        <f t="shared" ca="1" si="157"/>
        <v>171.03842214820162</v>
      </c>
      <c r="I365" s="304">
        <f t="shared" ca="1" si="158"/>
        <v>176.06922256828184</v>
      </c>
      <c r="J365" s="306">
        <f t="shared" ca="1" si="159"/>
        <v>91.764542919348173</v>
      </c>
      <c r="K365" s="307">
        <f t="shared" ca="1" si="160"/>
        <v>408.82355308797878</v>
      </c>
      <c r="L365" s="304">
        <f t="shared" ca="1" si="145"/>
        <v>418.99573851851557</v>
      </c>
      <c r="M365" s="306">
        <f t="shared" ca="1" si="161"/>
        <v>1.3311717466915816</v>
      </c>
      <c r="N365" s="304">
        <f t="shared" ca="1" si="162"/>
        <v>76.270522892485531</v>
      </c>
      <c r="P365" s="310">
        <f t="shared" ca="1" si="163"/>
        <v>23</v>
      </c>
      <c r="Q365" s="304">
        <f t="shared" ca="1" si="164"/>
        <v>0</v>
      </c>
      <c r="R365" s="306">
        <f t="shared" ca="1" si="165"/>
        <v>0</v>
      </c>
      <c r="S365" s="307">
        <f t="shared" ca="1" si="166"/>
        <v>8.1249999999999982</v>
      </c>
      <c r="T365" s="304">
        <f t="shared" ca="1" si="146"/>
        <v>79.706249999999983</v>
      </c>
      <c r="U365" s="311">
        <f t="shared" ca="1" si="147"/>
        <v>0</v>
      </c>
      <c r="V365" s="306">
        <f t="shared" ca="1" si="148"/>
        <v>1.1759223203160087</v>
      </c>
      <c r="W365" s="304">
        <f t="shared" ca="1" si="149"/>
        <v>117.64236365480942</v>
      </c>
      <c r="Y365" s="314" t="str">
        <f t="shared" ca="1" si="167"/>
        <v/>
      </c>
      <c r="Z365" s="315" t="str">
        <f t="shared" ca="1" si="168"/>
        <v/>
      </c>
      <c r="AA365" s="316" t="str">
        <f t="shared" ca="1" si="169"/>
        <v/>
      </c>
      <c r="AC365" s="310" t="e">
        <f t="shared" ca="1" si="170"/>
        <v>#N/A</v>
      </c>
      <c r="AD365" s="323" t="e">
        <f t="shared" ca="1" si="171"/>
        <v>#N/A</v>
      </c>
      <c r="AE365" s="324">
        <f t="shared" ca="1" si="150"/>
        <v>408.82355308797878</v>
      </c>
      <c r="AG365" s="306">
        <f t="shared" ca="1" si="172"/>
        <v>-24.051137988178773</v>
      </c>
      <c r="AH365" s="304">
        <f t="shared" ca="1" si="173"/>
        <v>-14.521130063213295</v>
      </c>
    </row>
    <row r="366" spans="1:34" x14ac:dyDescent="0.2">
      <c r="A366" s="347">
        <f t="shared" ca="1" si="151"/>
        <v>0.01</v>
      </c>
      <c r="B366" s="304">
        <f t="shared" ca="1" si="152"/>
        <v>3.6199999999999668</v>
      </c>
      <c r="D366" s="306">
        <f t="shared" ca="1" si="153"/>
        <v>-3.4364304532561918</v>
      </c>
      <c r="E366" s="307">
        <f t="shared" ca="1" si="154"/>
        <v>-23.875352051739142</v>
      </c>
      <c r="F366" s="304">
        <f t="shared" ca="1" si="155"/>
        <v>24.121390711452584</v>
      </c>
      <c r="G366" s="306">
        <f t="shared" ca="1" si="156"/>
        <v>41.753544052463994</v>
      </c>
      <c r="H366" s="307">
        <f t="shared" ca="1" si="157"/>
        <v>170.79966862768424</v>
      </c>
      <c r="I366" s="304">
        <f t="shared" ca="1" si="158"/>
        <v>175.82913650549443</v>
      </c>
      <c r="J366" s="306">
        <f t="shared" ca="1" si="159"/>
        <v>92.182250181395474</v>
      </c>
      <c r="K366" s="307">
        <f t="shared" ca="1" si="160"/>
        <v>410.53274354185822</v>
      </c>
      <c r="L366" s="304">
        <f t="shared" ca="1" si="145"/>
        <v>420.75491769973468</v>
      </c>
      <c r="M366" s="306">
        <f t="shared" ca="1" si="161"/>
        <v>1.3310393292013185</v>
      </c>
      <c r="N366" s="304">
        <f t="shared" ca="1" si="162"/>
        <v>76.262935929159738</v>
      </c>
      <c r="P366" s="310">
        <f t="shared" ca="1" si="163"/>
        <v>23</v>
      </c>
      <c r="Q366" s="304">
        <f t="shared" ca="1" si="164"/>
        <v>0</v>
      </c>
      <c r="R366" s="306">
        <f t="shared" ca="1" si="165"/>
        <v>0</v>
      </c>
      <c r="S366" s="307">
        <f t="shared" ca="1" si="166"/>
        <v>8.1249999999999982</v>
      </c>
      <c r="T366" s="304">
        <f t="shared" ca="1" si="146"/>
        <v>79.706249999999983</v>
      </c>
      <c r="U366" s="311">
        <f t="shared" ca="1" si="147"/>
        <v>0</v>
      </c>
      <c r="V366" s="306">
        <f t="shared" ca="1" si="148"/>
        <v>1.1757212656173417</v>
      </c>
      <c r="W366" s="304">
        <f t="shared" ca="1" si="149"/>
        <v>117.30169149582508</v>
      </c>
      <c r="Y366" s="314" t="str">
        <f t="shared" ca="1" si="167"/>
        <v/>
      </c>
      <c r="Z366" s="315" t="str">
        <f t="shared" ca="1" si="168"/>
        <v/>
      </c>
      <c r="AA366" s="316" t="str">
        <f t="shared" ca="1" si="169"/>
        <v/>
      </c>
      <c r="AC366" s="310" t="e">
        <f t="shared" ca="1" si="170"/>
        <v>#N/A</v>
      </c>
      <c r="AD366" s="323" t="e">
        <f t="shared" ca="1" si="171"/>
        <v>#N/A</v>
      </c>
      <c r="AE366" s="324">
        <f t="shared" ca="1" si="150"/>
        <v>410.53274354185822</v>
      </c>
      <c r="AG366" s="306">
        <f t="shared" ca="1" si="172"/>
        <v>-24.008760431589856</v>
      </c>
      <c r="AH366" s="304">
        <f t="shared" ca="1" si="173"/>
        <v>-14.479060142130393</v>
      </c>
    </row>
    <row r="367" spans="1:34" x14ac:dyDescent="0.2">
      <c r="A367" s="347">
        <f t="shared" ca="1" si="151"/>
        <v>0.01</v>
      </c>
      <c r="B367" s="304">
        <f t="shared" ca="1" si="152"/>
        <v>3.6299999999999666</v>
      </c>
      <c r="D367" s="306">
        <f t="shared" ca="1" si="153"/>
        <v>-3.4283362136602444</v>
      </c>
      <c r="E367" s="307">
        <f t="shared" ca="1" si="154"/>
        <v>-23.834167349763064</v>
      </c>
      <c r="F367" s="304">
        <f t="shared" ca="1" si="155"/>
        <v>24.079473051759372</v>
      </c>
      <c r="G367" s="306">
        <f t="shared" ca="1" si="156"/>
        <v>41.719260690327388</v>
      </c>
      <c r="H367" s="307">
        <f t="shared" ca="1" si="157"/>
        <v>170.5613269541866</v>
      </c>
      <c r="I367" s="304">
        <f t="shared" ca="1" si="158"/>
        <v>175.58947281918822</v>
      </c>
      <c r="J367" s="306">
        <f t="shared" ca="1" si="159"/>
        <v>92.599614205109432</v>
      </c>
      <c r="K367" s="307">
        <f t="shared" ca="1" si="160"/>
        <v>412.2395485197676</v>
      </c>
      <c r="L367" s="304">
        <f t="shared" ca="1" si="145"/>
        <v>422.51169677858258</v>
      </c>
      <c r="M367" s="306">
        <f t="shared" ca="1" si="161"/>
        <v>1.3309066591079286</v>
      </c>
      <c r="N367" s="304">
        <f t="shared" ca="1" si="162"/>
        <v>76.2553344927409</v>
      </c>
      <c r="P367" s="310">
        <f t="shared" ca="1" si="163"/>
        <v>23</v>
      </c>
      <c r="Q367" s="304">
        <f t="shared" ca="1" si="164"/>
        <v>0</v>
      </c>
      <c r="R367" s="306">
        <f t="shared" ca="1" si="165"/>
        <v>0</v>
      </c>
      <c r="S367" s="307">
        <f t="shared" ca="1" si="166"/>
        <v>8.1249999999999982</v>
      </c>
      <c r="T367" s="304">
        <f t="shared" ca="1" si="146"/>
        <v>79.706249999999983</v>
      </c>
      <c r="U367" s="311">
        <f t="shared" ca="1" si="147"/>
        <v>0</v>
      </c>
      <c r="V367" s="306">
        <f t="shared" ca="1" si="148"/>
        <v>1.1755205251254919</v>
      </c>
      <c r="W367" s="304">
        <f t="shared" ca="1" si="149"/>
        <v>116.96216026595786</v>
      </c>
      <c r="Y367" s="314" t="str">
        <f t="shared" ca="1" si="167"/>
        <v/>
      </c>
      <c r="Z367" s="315" t="str">
        <f t="shared" ca="1" si="168"/>
        <v/>
      </c>
      <c r="AA367" s="316" t="str">
        <f t="shared" ca="1" si="169"/>
        <v/>
      </c>
      <c r="AC367" s="310" t="e">
        <f t="shared" ca="1" si="170"/>
        <v>#N/A</v>
      </c>
      <c r="AD367" s="323" t="e">
        <f t="shared" ca="1" si="171"/>
        <v>#N/A</v>
      </c>
      <c r="AE367" s="324">
        <f t="shared" ca="1" si="150"/>
        <v>412.2395485197676</v>
      </c>
      <c r="AG367" s="306">
        <f t="shared" ca="1" si="172"/>
        <v>-23.966523161241483</v>
      </c>
      <c r="AH367" s="304">
        <f t="shared" ca="1" si="173"/>
        <v>-14.437131261024629</v>
      </c>
    </row>
    <row r="368" spans="1:34" x14ac:dyDescent="0.2">
      <c r="A368" s="347">
        <f t="shared" ca="1" si="151"/>
        <v>0.01</v>
      </c>
      <c r="B368" s="304">
        <f t="shared" ca="1" si="152"/>
        <v>3.6399999999999664</v>
      </c>
      <c r="D368" s="306">
        <f t="shared" ca="1" si="153"/>
        <v>-3.4202680231302396</v>
      </c>
      <c r="E368" s="307">
        <f t="shared" ca="1" si="154"/>
        <v>-23.793120575751715</v>
      </c>
      <c r="F368" s="304">
        <f t="shared" ca="1" si="155"/>
        <v>24.037695814747028</v>
      </c>
      <c r="G368" s="306">
        <f t="shared" ca="1" si="156"/>
        <v>41.685058010096085</v>
      </c>
      <c r="H368" s="307">
        <f t="shared" ca="1" si="157"/>
        <v>170.32339574842908</v>
      </c>
      <c r="I368" s="304">
        <f t="shared" ca="1" si="158"/>
        <v>175.35023011271204</v>
      </c>
      <c r="J368" s="306">
        <f t="shared" ca="1" si="159"/>
        <v>93.016635798611546</v>
      </c>
      <c r="K368" s="307">
        <f t="shared" ca="1" si="160"/>
        <v>413.94397213328068</v>
      </c>
      <c r="L368" s="304">
        <f t="shared" ca="1" si="145"/>
        <v>424.26607995545652</v>
      </c>
      <c r="M368" s="306">
        <f t="shared" ca="1" si="161"/>
        <v>1.3307737359050869</v>
      </c>
      <c r="N368" s="304">
        <f t="shared" ca="1" si="162"/>
        <v>76.247718554218707</v>
      </c>
      <c r="P368" s="310">
        <f t="shared" ca="1" si="163"/>
        <v>23</v>
      </c>
      <c r="Q368" s="304">
        <f t="shared" ca="1" si="164"/>
        <v>0</v>
      </c>
      <c r="R368" s="306">
        <f t="shared" ca="1" si="165"/>
        <v>0</v>
      </c>
      <c r="S368" s="307">
        <f t="shared" ca="1" si="166"/>
        <v>8.1249999999999982</v>
      </c>
      <c r="T368" s="304">
        <f t="shared" ca="1" si="146"/>
        <v>79.706249999999983</v>
      </c>
      <c r="U368" s="311">
        <f t="shared" ca="1" si="147"/>
        <v>0</v>
      </c>
      <c r="V368" s="306">
        <f t="shared" ca="1" si="148"/>
        <v>1.1753200982078253</v>
      </c>
      <c r="W368" s="304">
        <f t="shared" ca="1" si="149"/>
        <v>116.62376497240562</v>
      </c>
      <c r="Y368" s="314" t="str">
        <f t="shared" ca="1" si="167"/>
        <v/>
      </c>
      <c r="Z368" s="315" t="str">
        <f t="shared" ca="1" si="168"/>
        <v/>
      </c>
      <c r="AA368" s="316" t="str">
        <f t="shared" ca="1" si="169"/>
        <v/>
      </c>
      <c r="AC368" s="310" t="e">
        <f t="shared" ca="1" si="170"/>
        <v>#N/A</v>
      </c>
      <c r="AD368" s="323" t="e">
        <f t="shared" ca="1" si="171"/>
        <v>#N/A</v>
      </c>
      <c r="AE368" s="324">
        <f t="shared" ca="1" si="150"/>
        <v>413.94397213328068</v>
      </c>
      <c r="AG368" s="306">
        <f t="shared" ca="1" si="172"/>
        <v>-23.924425557076258</v>
      </c>
      <c r="AH368" s="304">
        <f t="shared" ca="1" si="173"/>
        <v>-14.395342801964048</v>
      </c>
    </row>
    <row r="369" spans="1:34" x14ac:dyDescent="0.2">
      <c r="A369" s="347">
        <f t="shared" ca="1" si="151"/>
        <v>0.01</v>
      </c>
      <c r="B369" s="304">
        <f t="shared" ca="1" si="152"/>
        <v>3.6499999999999662</v>
      </c>
      <c r="D369" s="306">
        <f t="shared" ca="1" si="153"/>
        <v>-3.4122257663196844</v>
      </c>
      <c r="E369" s="307">
        <f t="shared" ca="1" si="154"/>
        <v>-23.752211126084859</v>
      </c>
      <c r="F369" s="304">
        <f t="shared" ca="1" si="155"/>
        <v>23.996058385877571</v>
      </c>
      <c r="G369" s="306">
        <f t="shared" ca="1" si="156"/>
        <v>41.650935752432886</v>
      </c>
      <c r="H369" s="307">
        <f t="shared" ca="1" si="157"/>
        <v>170.08587363716822</v>
      </c>
      <c r="I369" s="304">
        <f t="shared" ca="1" si="158"/>
        <v>175.11140699558109</v>
      </c>
      <c r="J369" s="306">
        <f t="shared" ca="1" si="159"/>
        <v>93.43331576742419</v>
      </c>
      <c r="K369" s="307">
        <f t="shared" ca="1" si="160"/>
        <v>415.64601848020868</v>
      </c>
      <c r="L369" s="304">
        <f t="shared" ca="1" si="145"/>
        <v>426.0180714168651</v>
      </c>
      <c r="M369" s="306">
        <f t="shared" ca="1" si="161"/>
        <v>1.3306405590849009</v>
      </c>
      <c r="N369" s="304">
        <f t="shared" ca="1" si="162"/>
        <v>76.240088084493067</v>
      </c>
      <c r="P369" s="310">
        <f t="shared" ca="1" si="163"/>
        <v>23</v>
      </c>
      <c r="Q369" s="304">
        <f t="shared" ca="1" si="164"/>
        <v>0</v>
      </c>
      <c r="R369" s="306">
        <f t="shared" ca="1" si="165"/>
        <v>0</v>
      </c>
      <c r="S369" s="307">
        <f t="shared" ca="1" si="166"/>
        <v>8.1249999999999982</v>
      </c>
      <c r="T369" s="304">
        <f t="shared" ca="1" si="146"/>
        <v>79.706249999999983</v>
      </c>
      <c r="U369" s="311">
        <f t="shared" ca="1" si="147"/>
        <v>0</v>
      </c>
      <c r="V369" s="306">
        <f t="shared" ca="1" si="148"/>
        <v>1.1751199842339195</v>
      </c>
      <c r="W369" s="304">
        <f t="shared" ca="1" si="149"/>
        <v>116.28650065007481</v>
      </c>
      <c r="Y369" s="314" t="str">
        <f t="shared" ca="1" si="167"/>
        <v/>
      </c>
      <c r="Z369" s="315" t="str">
        <f t="shared" ca="1" si="168"/>
        <v/>
      </c>
      <c r="AA369" s="316" t="str">
        <f t="shared" ca="1" si="169"/>
        <v/>
      </c>
      <c r="AC369" s="310" t="e">
        <f t="shared" ca="1" si="170"/>
        <v>#N/A</v>
      </c>
      <c r="AD369" s="323" t="e">
        <f t="shared" ca="1" si="171"/>
        <v>#N/A</v>
      </c>
      <c r="AE369" s="324">
        <f t="shared" ca="1" si="150"/>
        <v>415.64601848020868</v>
      </c>
      <c r="AG369" s="306">
        <f t="shared" ca="1" si="172"/>
        <v>-23.88246700246205</v>
      </c>
      <c r="AH369" s="304">
        <f t="shared" ca="1" si="173"/>
        <v>-14.353694150449925</v>
      </c>
    </row>
    <row r="370" spans="1:34" x14ac:dyDescent="0.2">
      <c r="A370" s="347">
        <f t="shared" ca="1" si="151"/>
        <v>0.01</v>
      </c>
      <c r="B370" s="304">
        <f t="shared" ca="1" si="152"/>
        <v>3.6599999999999659</v>
      </c>
      <c r="D370" s="306">
        <f t="shared" ca="1" si="153"/>
        <v>-3.4042093285210382</v>
      </c>
      <c r="E370" s="307">
        <f t="shared" ca="1" si="154"/>
        <v>-23.711438400492071</v>
      </c>
      <c r="F370" s="304">
        <f t="shared" ca="1" si="155"/>
        <v>23.954560154023277</v>
      </c>
      <c r="G370" s="306">
        <f t="shared" ca="1" si="156"/>
        <v>41.616893659147678</v>
      </c>
      <c r="H370" s="307">
        <f t="shared" ca="1" si="157"/>
        <v>169.84875925316331</v>
      </c>
      <c r="I370" s="304">
        <f t="shared" ca="1" si="158"/>
        <v>174.87300208344294</v>
      </c>
      <c r="J370" s="306">
        <f t="shared" ca="1" si="159"/>
        <v>93.849654914482088</v>
      </c>
      <c r="K370" s="307">
        <f t="shared" ca="1" si="160"/>
        <v>417.34569164466035</v>
      </c>
      <c r="L370" s="304">
        <f t="shared" ca="1" si="145"/>
        <v>427.76767533548781</v>
      </c>
      <c r="M370" s="306">
        <f t="shared" ca="1" si="161"/>
        <v>1.3305071281379044</v>
      </c>
      <c r="N370" s="304">
        <f t="shared" ca="1" si="162"/>
        <v>76.232443054373746</v>
      </c>
      <c r="P370" s="310">
        <f t="shared" ca="1" si="163"/>
        <v>23</v>
      </c>
      <c r="Q370" s="304">
        <f t="shared" ca="1" si="164"/>
        <v>0</v>
      </c>
      <c r="R370" s="306">
        <f t="shared" ca="1" si="165"/>
        <v>0</v>
      </c>
      <c r="S370" s="307">
        <f t="shared" ca="1" si="166"/>
        <v>8.1249999999999982</v>
      </c>
      <c r="T370" s="304">
        <f t="shared" ca="1" si="146"/>
        <v>79.706249999999983</v>
      </c>
      <c r="U370" s="311">
        <f t="shared" ca="1" si="147"/>
        <v>0</v>
      </c>
      <c r="V370" s="306">
        <f t="shared" ca="1" si="148"/>
        <v>1.1749201825755515</v>
      </c>
      <c r="W370" s="304">
        <f t="shared" ca="1" si="149"/>
        <v>115.95036236139588</v>
      </c>
      <c r="Y370" s="314" t="str">
        <f t="shared" ca="1" si="167"/>
        <v/>
      </c>
      <c r="Z370" s="315" t="str">
        <f t="shared" ca="1" si="168"/>
        <v/>
      </c>
      <c r="AA370" s="316" t="str">
        <f t="shared" ca="1" si="169"/>
        <v/>
      </c>
      <c r="AC370" s="310" t="e">
        <f t="shared" ca="1" si="170"/>
        <v>#N/A</v>
      </c>
      <c r="AD370" s="323" t="e">
        <f t="shared" ca="1" si="171"/>
        <v>#N/A</v>
      </c>
      <c r="AE370" s="324">
        <f t="shared" ca="1" si="150"/>
        <v>417.34569164466035</v>
      </c>
      <c r="AG370" s="306">
        <f t="shared" ca="1" si="172"/>
        <v>-23.840646884169033</v>
      </c>
      <c r="AH370" s="304">
        <f t="shared" ca="1" si="173"/>
        <v>-14.312184695393826</v>
      </c>
    </row>
    <row r="371" spans="1:34" x14ac:dyDescent="0.2">
      <c r="A371" s="347">
        <f t="shared" ca="1" si="151"/>
        <v>0.01</v>
      </c>
      <c r="B371" s="304">
        <f t="shared" ca="1" si="152"/>
        <v>3.6699999999999657</v>
      </c>
      <c r="D371" s="306">
        <f t="shared" ca="1" si="153"/>
        <v>-3.3962185956614692</v>
      </c>
      <c r="E371" s="307">
        <f t="shared" ca="1" si="154"/>
        <v>-23.67080180203039</v>
      </c>
      <c r="F371" s="304">
        <f t="shared" ca="1" si="155"/>
        <v>23.913200511443922</v>
      </c>
      <c r="G371" s="306">
        <f t="shared" ca="1" si="156"/>
        <v>41.58293147319106</v>
      </c>
      <c r="H371" s="307">
        <f t="shared" ca="1" si="157"/>
        <v>169.61205123514301</v>
      </c>
      <c r="I371" s="304">
        <f t="shared" ca="1" si="158"/>
        <v>174.6350139980436</v>
      </c>
      <c r="J371" s="306">
        <f t="shared" ca="1" si="159"/>
        <v>94.265654040143787</v>
      </c>
      <c r="K371" s="307">
        <f t="shared" ca="1" si="160"/>
        <v>419.0429956971019</v>
      </c>
      <c r="L371" s="304">
        <f t="shared" ca="1" si="145"/>
        <v>429.51489587023337</v>
      </c>
      <c r="M371" s="306">
        <f t="shared" ca="1" si="161"/>
        <v>1.3303734425530522</v>
      </c>
      <c r="N371" s="304">
        <f t="shared" ca="1" si="162"/>
        <v>76.224783434579976</v>
      </c>
      <c r="P371" s="310">
        <f t="shared" ca="1" si="163"/>
        <v>23</v>
      </c>
      <c r="Q371" s="304">
        <f t="shared" ca="1" si="164"/>
        <v>0</v>
      </c>
      <c r="R371" s="306">
        <f t="shared" ca="1" si="165"/>
        <v>0</v>
      </c>
      <c r="S371" s="307">
        <f t="shared" ca="1" si="166"/>
        <v>8.1249999999999982</v>
      </c>
      <c r="T371" s="304">
        <f t="shared" ca="1" si="146"/>
        <v>79.706249999999983</v>
      </c>
      <c r="U371" s="311">
        <f t="shared" ca="1" si="147"/>
        <v>0</v>
      </c>
      <c r="V371" s="306">
        <f t="shared" ca="1" si="148"/>
        <v>1.1747206926066887</v>
      </c>
      <c r="W371" s="304">
        <f t="shared" ca="1" si="149"/>
        <v>115.61534519613947</v>
      </c>
      <c r="Y371" s="314" t="str">
        <f t="shared" ca="1" si="167"/>
        <v/>
      </c>
      <c r="Z371" s="315" t="str">
        <f t="shared" ca="1" si="168"/>
        <v/>
      </c>
      <c r="AA371" s="316" t="str">
        <f t="shared" ca="1" si="169"/>
        <v/>
      </c>
      <c r="AC371" s="310" t="e">
        <f t="shared" ca="1" si="170"/>
        <v>#N/A</v>
      </c>
      <c r="AD371" s="323" t="e">
        <f t="shared" ca="1" si="171"/>
        <v>#N/A</v>
      </c>
      <c r="AE371" s="324">
        <f t="shared" ca="1" si="150"/>
        <v>419.0429956971019</v>
      </c>
      <c r="AG371" s="306">
        <f t="shared" ca="1" si="172"/>
        <v>-23.79896459234692</v>
      </c>
      <c r="AH371" s="304">
        <f t="shared" ca="1" si="173"/>
        <v>-14.27081382909488</v>
      </c>
    </row>
    <row r="372" spans="1:34" x14ac:dyDescent="0.2">
      <c r="A372" s="347">
        <f t="shared" ca="1" si="151"/>
        <v>0.01</v>
      </c>
      <c r="B372" s="304">
        <f t="shared" ca="1" si="152"/>
        <v>3.6799999999999655</v>
      </c>
      <c r="D372" s="306">
        <f t="shared" ca="1" si="153"/>
        <v>-3.3882534542986065</v>
      </c>
      <c r="E372" s="307">
        <f t="shared" ca="1" si="154"/>
        <v>-23.630300737062107</v>
      </c>
      <c r="F372" s="304">
        <f t="shared" ca="1" si="155"/>
        <v>23.871978853764187</v>
      </c>
      <c r="G372" s="306">
        <f t="shared" ca="1" si="156"/>
        <v>41.54904893864807</v>
      </c>
      <c r="H372" s="307">
        <f t="shared" ca="1" si="157"/>
        <v>169.37574822777239</v>
      </c>
      <c r="I372" s="304">
        <f t="shared" ca="1" si="158"/>
        <v>174.39744136719412</v>
      </c>
      <c r="J372" s="306">
        <f t="shared" ca="1" si="159"/>
        <v>94.681313942202976</v>
      </c>
      <c r="K372" s="307">
        <f t="shared" ca="1" si="160"/>
        <v>420.73793469441648</v>
      </c>
      <c r="L372" s="304">
        <f t="shared" ca="1" si="145"/>
        <v>431.25973716629875</v>
      </c>
      <c r="M372" s="306">
        <f t="shared" ca="1" si="161"/>
        <v>1.3302395018177147</v>
      </c>
      <c r="N372" s="304">
        <f t="shared" ca="1" si="162"/>
        <v>76.21710919574025</v>
      </c>
      <c r="P372" s="310">
        <f t="shared" ca="1" si="163"/>
        <v>23</v>
      </c>
      <c r="Q372" s="304">
        <f t="shared" ca="1" si="164"/>
        <v>0</v>
      </c>
      <c r="R372" s="306">
        <f t="shared" ca="1" si="165"/>
        <v>0</v>
      </c>
      <c r="S372" s="307">
        <f t="shared" ca="1" si="166"/>
        <v>8.1249999999999982</v>
      </c>
      <c r="T372" s="304">
        <f t="shared" ca="1" si="146"/>
        <v>79.706249999999983</v>
      </c>
      <c r="U372" s="311">
        <f t="shared" ca="1" si="147"/>
        <v>0</v>
      </c>
      <c r="V372" s="306">
        <f t="shared" ca="1" si="148"/>
        <v>1.1745215137034788</v>
      </c>
      <c r="W372" s="304">
        <f t="shared" ca="1" si="149"/>
        <v>115.28144427123505</v>
      </c>
      <c r="Y372" s="314" t="str">
        <f t="shared" ca="1" si="167"/>
        <v/>
      </c>
      <c r="Z372" s="315" t="str">
        <f t="shared" ca="1" si="168"/>
        <v/>
      </c>
      <c r="AA372" s="316" t="str">
        <f t="shared" ca="1" si="169"/>
        <v/>
      </c>
      <c r="AC372" s="310" t="e">
        <f t="shared" ca="1" si="170"/>
        <v>#N/A</v>
      </c>
      <c r="AD372" s="323" t="e">
        <f t="shared" ca="1" si="171"/>
        <v>#N/A</v>
      </c>
      <c r="AE372" s="324">
        <f t="shared" ca="1" si="150"/>
        <v>420.73793469441648</v>
      </c>
      <c r="AG372" s="306">
        <f t="shared" ca="1" si="172"/>
        <v>-23.757419520502324</v>
      </c>
      <c r="AH372" s="304">
        <f t="shared" ca="1" si="173"/>
        <v>-14.229580947217169</v>
      </c>
    </row>
    <row r="373" spans="1:34" x14ac:dyDescent="0.2">
      <c r="A373" s="347">
        <f t="shared" ca="1" si="151"/>
        <v>0.01</v>
      </c>
      <c r="B373" s="304">
        <f t="shared" ca="1" si="152"/>
        <v>3.6899999999999653</v>
      </c>
      <c r="D373" s="306">
        <f t="shared" ca="1" si="153"/>
        <v>-3.3803137916163646</v>
      </c>
      <c r="E373" s="307">
        <f t="shared" ca="1" si="154"/>
        <v>-23.589934615232842</v>
      </c>
      <c r="F373" s="304">
        <f t="shared" ca="1" si="155"/>
        <v>23.830894579951305</v>
      </c>
      <c r="G373" s="306">
        <f t="shared" ca="1" si="156"/>
        <v>41.515245800731904</v>
      </c>
      <c r="H373" s="307">
        <f t="shared" ca="1" si="157"/>
        <v>169.13984888162005</v>
      </c>
      <c r="I373" s="304">
        <f t="shared" ca="1" si="158"/>
        <v>174.16028282473721</v>
      </c>
      <c r="J373" s="306">
        <f t="shared" ca="1" si="159"/>
        <v>95.096635415899883</v>
      </c>
      <c r="K373" s="307">
        <f t="shared" ca="1" si="160"/>
        <v>422.43051267996344</v>
      </c>
      <c r="L373" s="304">
        <f t="shared" ca="1" si="145"/>
        <v>433.00220335522698</v>
      </c>
      <c r="M373" s="306">
        <f t="shared" ca="1" si="161"/>
        <v>1.3301053054176721</v>
      </c>
      <c r="N373" s="304">
        <f t="shared" ca="1" si="162"/>
        <v>76.209420308391969</v>
      </c>
      <c r="P373" s="310">
        <f t="shared" ca="1" si="163"/>
        <v>23</v>
      </c>
      <c r="Q373" s="304">
        <f t="shared" ca="1" si="164"/>
        <v>0</v>
      </c>
      <c r="R373" s="306">
        <f t="shared" ca="1" si="165"/>
        <v>0</v>
      </c>
      <c r="S373" s="307">
        <f t="shared" ca="1" si="166"/>
        <v>8.1249999999999982</v>
      </c>
      <c r="T373" s="304">
        <f t="shared" ca="1" si="146"/>
        <v>79.706249999999983</v>
      </c>
      <c r="U373" s="311">
        <f t="shared" ca="1" si="147"/>
        <v>0</v>
      </c>
      <c r="V373" s="306">
        <f t="shared" ca="1" si="148"/>
        <v>1.1743226452442417</v>
      </c>
      <c r="W373" s="304">
        <f t="shared" ca="1" si="149"/>
        <v>114.94865473059023</v>
      </c>
      <c r="Y373" s="314" t="str">
        <f t="shared" ca="1" si="167"/>
        <v/>
      </c>
      <c r="Z373" s="315" t="str">
        <f t="shared" ca="1" si="168"/>
        <v/>
      </c>
      <c r="AA373" s="316" t="str">
        <f t="shared" ca="1" si="169"/>
        <v/>
      </c>
      <c r="AC373" s="310" t="e">
        <f t="shared" ca="1" si="170"/>
        <v>#N/A</v>
      </c>
      <c r="AD373" s="323" t="e">
        <f t="shared" ca="1" si="171"/>
        <v>#N/A</v>
      </c>
      <c r="AE373" s="324">
        <f t="shared" ca="1" si="150"/>
        <v>422.43051267996344</v>
      </c>
      <c r="AG373" s="306">
        <f t="shared" ca="1" si="172"/>
        <v>-23.716011065476387</v>
      </c>
      <c r="AH373" s="304">
        <f t="shared" ca="1" si="173"/>
        <v>-14.188485448767393</v>
      </c>
    </row>
    <row r="374" spans="1:34" x14ac:dyDescent="0.2">
      <c r="A374" s="347">
        <f t="shared" ca="1" si="151"/>
        <v>0.01</v>
      </c>
      <c r="B374" s="304">
        <f t="shared" ca="1" si="152"/>
        <v>3.6999999999999651</v>
      </c>
      <c r="D374" s="306">
        <f t="shared" ca="1" si="153"/>
        <v>-3.3723994954207686</v>
      </c>
      <c r="E374" s="307">
        <f t="shared" ca="1" si="154"/>
        <v>-23.549702849449694</v>
      </c>
      <c r="F374" s="304">
        <f t="shared" ca="1" si="155"/>
        <v>23.789947092292856</v>
      </c>
      <c r="G374" s="306">
        <f t="shared" ca="1" si="156"/>
        <v>41.481521805777696</v>
      </c>
      <c r="H374" s="307">
        <f t="shared" ca="1" si="157"/>
        <v>168.90435185312555</v>
      </c>
      <c r="I374" s="304">
        <f t="shared" ca="1" si="158"/>
        <v>173.92353701051405</v>
      </c>
      <c r="J374" s="306">
        <f t="shared" ca="1" si="159"/>
        <v>95.511619253932437</v>
      </c>
      <c r="K374" s="307">
        <f t="shared" ca="1" si="160"/>
        <v>424.12073368363718</v>
      </c>
      <c r="L374" s="304">
        <f t="shared" ca="1" si="145"/>
        <v>434.7422985549656</v>
      </c>
      <c r="M374" s="306">
        <f t="shared" ca="1" si="161"/>
        <v>1.329970852837109</v>
      </c>
      <c r="N374" s="304">
        <f t="shared" ca="1" si="162"/>
        <v>76.201716742981063</v>
      </c>
      <c r="P374" s="310">
        <f t="shared" ca="1" si="163"/>
        <v>23</v>
      </c>
      <c r="Q374" s="304">
        <f t="shared" ca="1" si="164"/>
        <v>0</v>
      </c>
      <c r="R374" s="306">
        <f t="shared" ca="1" si="165"/>
        <v>0</v>
      </c>
      <c r="S374" s="307">
        <f t="shared" ca="1" si="166"/>
        <v>8.1249999999999982</v>
      </c>
      <c r="T374" s="304">
        <f t="shared" ca="1" si="146"/>
        <v>79.706249999999983</v>
      </c>
      <c r="U374" s="311">
        <f t="shared" ca="1" si="147"/>
        <v>0</v>
      </c>
      <c r="V374" s="306">
        <f t="shared" ca="1" si="148"/>
        <v>1.1741240866094556</v>
      </c>
      <c r="W374" s="304">
        <f t="shared" ca="1" si="149"/>
        <v>114.61697174491144</v>
      </c>
      <c r="Y374" s="314" t="str">
        <f t="shared" ca="1" si="167"/>
        <v/>
      </c>
      <c r="Z374" s="315" t="str">
        <f t="shared" ca="1" si="168"/>
        <v/>
      </c>
      <c r="AA374" s="316" t="str">
        <f t="shared" ca="1" si="169"/>
        <v/>
      </c>
      <c r="AC374" s="310" t="e">
        <f t="shared" ca="1" si="170"/>
        <v>#N/A</v>
      </c>
      <c r="AD374" s="323" t="e">
        <f t="shared" ca="1" si="171"/>
        <v>#N/A</v>
      </c>
      <c r="AE374" s="324">
        <f t="shared" ca="1" si="150"/>
        <v>424.12073368363718</v>
      </c>
      <c r="AG374" s="306">
        <f t="shared" ca="1" si="172"/>
        <v>-23.674738627422517</v>
      </c>
      <c r="AH374" s="304">
        <f t="shared" ca="1" si="173"/>
        <v>-14.147526736072647</v>
      </c>
    </row>
    <row r="375" spans="1:34" x14ac:dyDescent="0.2">
      <c r="A375" s="347">
        <f t="shared" ca="1" si="151"/>
        <v>0.01</v>
      </c>
      <c r="B375" s="304">
        <f t="shared" ca="1" si="152"/>
        <v>3.7099999999999649</v>
      </c>
      <c r="D375" s="306">
        <f t="shared" ca="1" si="153"/>
        <v>-3.3645104541358277</v>
      </c>
      <c r="E375" s="307">
        <f t="shared" ca="1" si="154"/>
        <v>-23.509604855859578</v>
      </c>
      <c r="F375" s="304">
        <f t="shared" ca="1" si="155"/>
        <v>23.749135796374684</v>
      </c>
      <c r="G375" s="306">
        <f t="shared" ca="1" si="156"/>
        <v>41.447876701236339</v>
      </c>
      <c r="H375" s="307">
        <f t="shared" ca="1" si="157"/>
        <v>168.66925580456694</v>
      </c>
      <c r="I375" s="304">
        <f t="shared" ca="1" si="158"/>
        <v>173.68720257033138</v>
      </c>
      <c r="J375" s="306">
        <f t="shared" ca="1" si="159"/>
        <v>95.926266246467506</v>
      </c>
      <c r="K375" s="307">
        <f t="shared" ca="1" si="160"/>
        <v>425.80860172192564</v>
      </c>
      <c r="L375" s="304">
        <f t="shared" ca="1" si="145"/>
        <v>436.48002686992413</v>
      </c>
      <c r="M375" s="306">
        <f t="shared" ca="1" si="161"/>
        <v>1.3298361435586095</v>
      </c>
      <c r="N375" s="304">
        <f t="shared" ca="1" si="162"/>
        <v>76.193998469861782</v>
      </c>
      <c r="P375" s="310">
        <f t="shared" ca="1" si="163"/>
        <v>23</v>
      </c>
      <c r="Q375" s="304">
        <f t="shared" ca="1" si="164"/>
        <v>0</v>
      </c>
      <c r="R375" s="306">
        <f t="shared" ca="1" si="165"/>
        <v>0</v>
      </c>
      <c r="S375" s="307">
        <f t="shared" ca="1" si="166"/>
        <v>8.1249999999999982</v>
      </c>
      <c r="T375" s="304">
        <f t="shared" ca="1" si="146"/>
        <v>79.706249999999983</v>
      </c>
      <c r="U375" s="311">
        <f t="shared" ca="1" si="147"/>
        <v>0</v>
      </c>
      <c r="V375" s="306">
        <f t="shared" ca="1" si="148"/>
        <v>1.173925837181752</v>
      </c>
      <c r="W375" s="304">
        <f t="shared" ca="1" si="149"/>
        <v>114.28639051152635</v>
      </c>
      <c r="Y375" s="314" t="str">
        <f t="shared" ca="1" si="167"/>
        <v/>
      </c>
      <c r="Z375" s="315" t="str">
        <f t="shared" ca="1" si="168"/>
        <v/>
      </c>
      <c r="AA375" s="316" t="str">
        <f t="shared" ca="1" si="169"/>
        <v/>
      </c>
      <c r="AC375" s="310" t="e">
        <f t="shared" ca="1" si="170"/>
        <v>#N/A</v>
      </c>
      <c r="AD375" s="323" t="e">
        <f t="shared" ca="1" si="171"/>
        <v>#N/A</v>
      </c>
      <c r="AE375" s="324">
        <f t="shared" ca="1" si="150"/>
        <v>425.80860172192564</v>
      </c>
      <c r="AG375" s="306">
        <f t="shared" ca="1" si="172"/>
        <v>-23.633601609784261</v>
      </c>
      <c r="AH375" s="304">
        <f t="shared" ca="1" si="173"/>
        <v>-14.106704214758334</v>
      </c>
    </row>
    <row r="376" spans="1:34" x14ac:dyDescent="0.2">
      <c r="A376" s="347">
        <f t="shared" ca="1" si="151"/>
        <v>0.01</v>
      </c>
      <c r="B376" s="304">
        <f t="shared" ca="1" si="152"/>
        <v>3.7199999999999647</v>
      </c>
      <c r="D376" s="306">
        <f t="shared" ca="1" si="153"/>
        <v>-3.3566465567994235</v>
      </c>
      <c r="E376" s="307">
        <f t="shared" ca="1" si="154"/>
        <v>-23.469640053827721</v>
      </c>
      <c r="F376" s="304">
        <f t="shared" ca="1" si="155"/>
        <v>23.708460101059028</v>
      </c>
      <c r="G376" s="306">
        <f t="shared" ca="1" si="156"/>
        <v>41.414310235668346</v>
      </c>
      <c r="H376" s="307">
        <f t="shared" ca="1" si="157"/>
        <v>168.43455940402868</v>
      </c>
      <c r="I376" s="304">
        <f t="shared" ca="1" si="158"/>
        <v>173.45127815592897</v>
      </c>
      <c r="J376" s="306">
        <f t="shared" ca="1" si="159"/>
        <v>96.340577181152028</v>
      </c>
      <c r="K376" s="307">
        <f t="shared" ca="1" si="160"/>
        <v>427.49412079796861</v>
      </c>
      <c r="L376" s="304">
        <f t="shared" ca="1" si="145"/>
        <v>438.21539239103146</v>
      </c>
      <c r="M376" s="306">
        <f t="shared" ca="1" si="161"/>
        <v>1.3297011770631506</v>
      </c>
      <c r="N376" s="304">
        <f t="shared" ca="1" si="162"/>
        <v>76.186265459296308</v>
      </c>
      <c r="P376" s="310">
        <f t="shared" ca="1" si="163"/>
        <v>23</v>
      </c>
      <c r="Q376" s="304">
        <f t="shared" ca="1" si="164"/>
        <v>0</v>
      </c>
      <c r="R376" s="306">
        <f t="shared" ca="1" si="165"/>
        <v>0</v>
      </c>
      <c r="S376" s="307">
        <f t="shared" ca="1" si="166"/>
        <v>8.1249999999999982</v>
      </c>
      <c r="T376" s="304">
        <f t="shared" ca="1" si="146"/>
        <v>79.706249999999983</v>
      </c>
      <c r="U376" s="311">
        <f t="shared" ca="1" si="147"/>
        <v>0</v>
      </c>
      <c r="V376" s="306">
        <f t="shared" ca="1" si="148"/>
        <v>1.1737278963459026</v>
      </c>
      <c r="W376" s="304">
        <f t="shared" ca="1" si="149"/>
        <v>113.95690625420771</v>
      </c>
      <c r="Y376" s="314" t="str">
        <f t="shared" ca="1" si="167"/>
        <v/>
      </c>
      <c r="Z376" s="315" t="str">
        <f t="shared" ca="1" si="168"/>
        <v/>
      </c>
      <c r="AA376" s="316" t="str">
        <f t="shared" ca="1" si="169"/>
        <v/>
      </c>
      <c r="AC376" s="310" t="e">
        <f t="shared" ca="1" si="170"/>
        <v>#N/A</v>
      </c>
      <c r="AD376" s="323" t="e">
        <f t="shared" ca="1" si="171"/>
        <v>#N/A</v>
      </c>
      <c r="AE376" s="324">
        <f t="shared" ca="1" si="150"/>
        <v>427.49412079796861</v>
      </c>
      <c r="AG376" s="306">
        <f t="shared" ca="1" si="172"/>
        <v>-23.592599419273448</v>
      </c>
      <c r="AH376" s="304">
        <f t="shared" ca="1" si="173"/>
        <v>-14.066017293726324</v>
      </c>
    </row>
    <row r="377" spans="1:34" x14ac:dyDescent="0.2">
      <c r="A377" s="347">
        <f t="shared" ca="1" si="151"/>
        <v>0.01</v>
      </c>
      <c r="B377" s="304">
        <f t="shared" ca="1" si="152"/>
        <v>3.7299999999999645</v>
      </c>
      <c r="D377" s="306">
        <f t="shared" ca="1" si="153"/>
        <v>-3.3488076930592587</v>
      </c>
      <c r="E377" s="307">
        <f t="shared" ca="1" si="154"/>
        <v>-23.429807865916402</v>
      </c>
      <c r="F377" s="304">
        <f t="shared" ca="1" si="155"/>
        <v>23.667919418462855</v>
      </c>
      <c r="G377" s="306">
        <f t="shared" ca="1" si="156"/>
        <v>41.38082215873775</v>
      </c>
      <c r="H377" s="307">
        <f t="shared" ca="1" si="157"/>
        <v>168.20026132536952</v>
      </c>
      <c r="I377" s="304">
        <f t="shared" ca="1" si="158"/>
        <v>173.215762424947</v>
      </c>
      <c r="J377" s="306">
        <f t="shared" ca="1" si="159"/>
        <v>96.75455284312406</v>
      </c>
      <c r="K377" s="307">
        <f t="shared" ca="1" si="160"/>
        <v>429.1772949016156</v>
      </c>
      <c r="L377" s="304">
        <f t="shared" ca="1" si="145"/>
        <v>439.94839919579346</v>
      </c>
      <c r="M377" s="306">
        <f t="shared" ca="1" si="161"/>
        <v>1.3295659528300974</v>
      </c>
      <c r="N377" s="304">
        <f t="shared" ca="1" si="162"/>
        <v>76.178517681454466</v>
      </c>
      <c r="P377" s="310">
        <f t="shared" ca="1" si="163"/>
        <v>23</v>
      </c>
      <c r="Q377" s="304">
        <f t="shared" ca="1" si="164"/>
        <v>0</v>
      </c>
      <c r="R377" s="306">
        <f t="shared" ca="1" si="165"/>
        <v>0</v>
      </c>
      <c r="S377" s="307">
        <f t="shared" ca="1" si="166"/>
        <v>8.1249999999999982</v>
      </c>
      <c r="T377" s="304">
        <f t="shared" ca="1" si="146"/>
        <v>79.706249999999983</v>
      </c>
      <c r="U377" s="311">
        <f t="shared" ca="1" si="147"/>
        <v>0</v>
      </c>
      <c r="V377" s="306">
        <f t="shared" ca="1" si="148"/>
        <v>1.1735302634888107</v>
      </c>
      <c r="W377" s="304">
        <f t="shared" ca="1" si="149"/>
        <v>113.62851422299813</v>
      </c>
      <c r="Y377" s="314" t="str">
        <f t="shared" ca="1" si="167"/>
        <v/>
      </c>
      <c r="Z377" s="315" t="str">
        <f t="shared" ca="1" si="168"/>
        <v/>
      </c>
      <c r="AA377" s="316" t="str">
        <f t="shared" ca="1" si="169"/>
        <v/>
      </c>
      <c r="AC377" s="310" t="e">
        <f t="shared" ca="1" si="170"/>
        <v>#N/A</v>
      </c>
      <c r="AD377" s="323" t="e">
        <f t="shared" ca="1" si="171"/>
        <v>#N/A</v>
      </c>
      <c r="AE377" s="324">
        <f t="shared" ca="1" si="150"/>
        <v>429.1772949016156</v>
      </c>
      <c r="AG377" s="306">
        <f t="shared" ca="1" si="172"/>
        <v>-23.551731465848448</v>
      </c>
      <c r="AH377" s="304">
        <f t="shared" ca="1" si="173"/>
        <v>-14.025465385133259</v>
      </c>
    </row>
    <row r="378" spans="1:34" x14ac:dyDescent="0.2">
      <c r="A378" s="347">
        <f t="shared" ca="1" si="151"/>
        <v>0.01</v>
      </c>
      <c r="B378" s="304">
        <f t="shared" ca="1" si="152"/>
        <v>3.7399999999999642</v>
      </c>
      <c r="D378" s="306">
        <f t="shared" ca="1" si="153"/>
        <v>-3.3409937531688159</v>
      </c>
      <c r="E378" s="307">
        <f t="shared" ca="1" si="154"/>
        <v>-23.39010771786376</v>
      </c>
      <c r="F378" s="304">
        <f t="shared" ca="1" si="155"/>
        <v>23.627513163936296</v>
      </c>
      <c r="G378" s="306">
        <f t="shared" ca="1" si="156"/>
        <v>41.347412221206064</v>
      </c>
      <c r="H378" s="307">
        <f t="shared" ca="1" si="157"/>
        <v>167.96636024819088</v>
      </c>
      <c r="I378" s="304">
        <f t="shared" ca="1" si="158"/>
        <v>172.98065404089377</v>
      </c>
      <c r="J378" s="306">
        <f t="shared" ca="1" si="159"/>
        <v>97.168194015023772</v>
      </c>
      <c r="K378" s="307">
        <f t="shared" ca="1" si="160"/>
        <v>430.85812800948338</v>
      </c>
      <c r="L378" s="304">
        <f t="shared" ca="1" si="145"/>
        <v>441.67905134834916</v>
      </c>
      <c r="M378" s="306">
        <f t="shared" ca="1" si="161"/>
        <v>1.3294304703371966</v>
      </c>
      <c r="N378" s="304">
        <f t="shared" ca="1" si="162"/>
        <v>76.170755106413353</v>
      </c>
      <c r="P378" s="310">
        <f t="shared" ca="1" si="163"/>
        <v>23</v>
      </c>
      <c r="Q378" s="304">
        <f t="shared" ca="1" si="164"/>
        <v>0</v>
      </c>
      <c r="R378" s="306">
        <f t="shared" ca="1" si="165"/>
        <v>0</v>
      </c>
      <c r="S378" s="307">
        <f t="shared" ca="1" si="166"/>
        <v>8.1249999999999982</v>
      </c>
      <c r="T378" s="304">
        <f t="shared" ca="1" si="146"/>
        <v>79.706249999999983</v>
      </c>
      <c r="U378" s="311">
        <f t="shared" ca="1" si="147"/>
        <v>0</v>
      </c>
      <c r="V378" s="306">
        <f t="shared" ca="1" si="148"/>
        <v>1.1733329379995026</v>
      </c>
      <c r="W378" s="304">
        <f t="shared" ca="1" si="149"/>
        <v>113.30120969403647</v>
      </c>
      <c r="Y378" s="314" t="str">
        <f t="shared" ca="1" si="167"/>
        <v/>
      </c>
      <c r="Z378" s="315" t="str">
        <f t="shared" ca="1" si="168"/>
        <v/>
      </c>
      <c r="AA378" s="316" t="str">
        <f t="shared" ca="1" si="169"/>
        <v/>
      </c>
      <c r="AC378" s="310" t="e">
        <f t="shared" ca="1" si="170"/>
        <v>#N/A</v>
      </c>
      <c r="AD378" s="323" t="e">
        <f t="shared" ca="1" si="171"/>
        <v>#N/A</v>
      </c>
      <c r="AE378" s="324">
        <f t="shared" ca="1" si="150"/>
        <v>430.85812800948338</v>
      </c>
      <c r="AG378" s="306">
        <f t="shared" ca="1" si="172"/>
        <v>-23.510997162692572</v>
      </c>
      <c r="AH378" s="304">
        <f t="shared" ca="1" si="173"/>
        <v>-13.985047904369004</v>
      </c>
    </row>
    <row r="379" spans="1:34" x14ac:dyDescent="0.2">
      <c r="A379" s="347">
        <f t="shared" ca="1" si="151"/>
        <v>0.01</v>
      </c>
      <c r="B379" s="304">
        <f t="shared" ca="1" si="152"/>
        <v>3.749999999999964</v>
      </c>
      <c r="D379" s="306">
        <f t="shared" ca="1" si="153"/>
        <v>-3.3332046279833496</v>
      </c>
      <c r="E379" s="307">
        <f t="shared" ca="1" si="154"/>
        <v>-23.350539038562772</v>
      </c>
      <c r="F379" s="304">
        <f t="shared" ca="1" si="155"/>
        <v>23.587240756041254</v>
      </c>
      <c r="G379" s="306">
        <f t="shared" ca="1" si="156"/>
        <v>41.314080174926232</v>
      </c>
      <c r="H379" s="307">
        <f t="shared" ca="1" si="157"/>
        <v>167.73285485780525</v>
      </c>
      <c r="I379" s="304">
        <f t="shared" ca="1" si="158"/>
        <v>172.74595167311386</v>
      </c>
      <c r="J379" s="306">
        <f t="shared" ca="1" si="159"/>
        <v>97.581501477004437</v>
      </c>
      <c r="K379" s="307">
        <f t="shared" ca="1" si="160"/>
        <v>432.53662408501339</v>
      </c>
      <c r="L379" s="304">
        <f t="shared" ca="1" si="145"/>
        <v>443.40735289952829</v>
      </c>
      <c r="M379" s="306">
        <f t="shared" ca="1" si="161"/>
        <v>1.3292947290605726</v>
      </c>
      <c r="N379" s="304">
        <f t="shared" ca="1" si="162"/>
        <v>76.162977704157072</v>
      </c>
      <c r="P379" s="310">
        <f t="shared" ca="1" si="163"/>
        <v>23</v>
      </c>
      <c r="Q379" s="304">
        <f t="shared" ca="1" si="164"/>
        <v>0</v>
      </c>
      <c r="R379" s="306">
        <f t="shared" ca="1" si="165"/>
        <v>0</v>
      </c>
      <c r="S379" s="307">
        <f t="shared" ca="1" si="166"/>
        <v>8.1249999999999982</v>
      </c>
      <c r="T379" s="304">
        <f t="shared" ca="1" si="146"/>
        <v>79.706249999999983</v>
      </c>
      <c r="U379" s="311">
        <f t="shared" ca="1" si="147"/>
        <v>0</v>
      </c>
      <c r="V379" s="306">
        <f t="shared" ca="1" si="148"/>
        <v>1.1731359192691164</v>
      </c>
      <c r="W379" s="304">
        <f t="shared" ca="1" si="149"/>
        <v>112.97498796938586</v>
      </c>
      <c r="Y379" s="314" t="str">
        <f t="shared" ca="1" si="167"/>
        <v/>
      </c>
      <c r="Z379" s="315" t="str">
        <f t="shared" ca="1" si="168"/>
        <v/>
      </c>
      <c r="AA379" s="316" t="str">
        <f t="shared" ca="1" si="169"/>
        <v/>
      </c>
      <c r="AC379" s="310" t="e">
        <f t="shared" ca="1" si="170"/>
        <v>#N/A</v>
      </c>
      <c r="AD379" s="323" t="e">
        <f t="shared" ca="1" si="171"/>
        <v>#N/A</v>
      </c>
      <c r="AE379" s="324">
        <f t="shared" ca="1" si="150"/>
        <v>432.53662408501339</v>
      </c>
      <c r="AG379" s="306">
        <f t="shared" ca="1" si="172"/>
        <v>-23.47039592619268</v>
      </c>
      <c r="AH379" s="304">
        <f t="shared" ca="1" si="173"/>
        <v>-13.944764270035261</v>
      </c>
    </row>
    <row r="380" spans="1:34" x14ac:dyDescent="0.2">
      <c r="A380" s="347">
        <f t="shared" ca="1" si="151"/>
        <v>0.01</v>
      </c>
      <c r="B380" s="304">
        <f t="shared" ca="1" si="152"/>
        <v>3.7599999999999638</v>
      </c>
      <c r="D380" s="306">
        <f t="shared" ca="1" si="153"/>
        <v>-3.3254402089559121</v>
      </c>
      <c r="E380" s="307">
        <f t="shared" ca="1" si="154"/>
        <v>-23.311101260040509</v>
      </c>
      <c r="F380" s="304">
        <f t="shared" ca="1" si="155"/>
        <v>23.547101616530281</v>
      </c>
      <c r="G380" s="306">
        <f t="shared" ca="1" si="156"/>
        <v>41.280825772836671</v>
      </c>
      <c r="H380" s="307">
        <f t="shared" ca="1" si="157"/>
        <v>167.49974384520485</v>
      </c>
      <c r="I380" s="304">
        <f t="shared" ca="1" si="158"/>
        <v>172.51165399675622</v>
      </c>
      <c r="J380" s="306">
        <f t="shared" ca="1" si="159"/>
        <v>97.994476006743255</v>
      </c>
      <c r="K380" s="307">
        <f t="shared" ca="1" si="160"/>
        <v>434.21278707852844</v>
      </c>
      <c r="L380" s="304">
        <f t="shared" ca="1" si="145"/>
        <v>445.13330788690666</v>
      </c>
      <c r="M380" s="306">
        <f t="shared" ca="1" si="161"/>
        <v>1.3291587284747197</v>
      </c>
      <c r="N380" s="304">
        <f t="shared" ca="1" si="162"/>
        <v>76.155185444576389</v>
      </c>
      <c r="P380" s="310">
        <f t="shared" ca="1" si="163"/>
        <v>23</v>
      </c>
      <c r="Q380" s="304">
        <f t="shared" ca="1" si="164"/>
        <v>0</v>
      </c>
      <c r="R380" s="306">
        <f t="shared" ca="1" si="165"/>
        <v>0</v>
      </c>
      <c r="S380" s="307">
        <f t="shared" ca="1" si="166"/>
        <v>8.1249999999999982</v>
      </c>
      <c r="T380" s="304">
        <f t="shared" ca="1" si="146"/>
        <v>79.706249999999983</v>
      </c>
      <c r="U380" s="311">
        <f t="shared" ca="1" si="147"/>
        <v>0</v>
      </c>
      <c r="V380" s="306">
        <f t="shared" ca="1" si="148"/>
        <v>1.1729392066908935</v>
      </c>
      <c r="W380" s="304">
        <f t="shared" ca="1" si="149"/>
        <v>112.64984437686248</v>
      </c>
      <c r="Y380" s="314" t="str">
        <f t="shared" ca="1" si="167"/>
        <v/>
      </c>
      <c r="Z380" s="315" t="str">
        <f t="shared" ca="1" si="168"/>
        <v/>
      </c>
      <c r="AA380" s="316" t="str">
        <f t="shared" ca="1" si="169"/>
        <v/>
      </c>
      <c r="AC380" s="310" t="e">
        <f t="shared" ca="1" si="170"/>
        <v>#N/A</v>
      </c>
      <c r="AD380" s="323" t="e">
        <f t="shared" ca="1" si="171"/>
        <v>#N/A</v>
      </c>
      <c r="AE380" s="324">
        <f t="shared" ca="1" si="150"/>
        <v>434.21278707852844</v>
      </c>
      <c r="AG380" s="306">
        <f t="shared" ca="1" si="172"/>
        <v>-23.429927175917975</v>
      </c>
      <c r="AH380" s="304">
        <f t="shared" ca="1" si="173"/>
        <v>-13.904613903924417</v>
      </c>
    </row>
    <row r="381" spans="1:34" x14ac:dyDescent="0.2">
      <c r="A381" s="347">
        <f t="shared" ca="1" si="151"/>
        <v>0.01</v>
      </c>
      <c r="B381" s="304">
        <f t="shared" ca="1" si="152"/>
        <v>3.7699999999999636</v>
      </c>
      <c r="D381" s="306">
        <f t="shared" ca="1" si="153"/>
        <v>-3.3177003881334164</v>
      </c>
      <c r="E381" s="307">
        <f t="shared" ca="1" si="154"/>
        <v>-23.271793817437413</v>
      </c>
      <c r="F381" s="304">
        <f t="shared" ca="1" si="155"/>
        <v>23.507095170325467</v>
      </c>
      <c r="G381" s="306">
        <f t="shared" ca="1" si="156"/>
        <v>41.247648768955337</v>
      </c>
      <c r="H381" s="307">
        <f t="shared" ca="1" si="157"/>
        <v>167.26702590703047</v>
      </c>
      <c r="I381" s="304">
        <f t="shared" ca="1" si="158"/>
        <v>172.27775969274242</v>
      </c>
      <c r="J381" s="306">
        <f t="shared" ca="1" si="159"/>
        <v>98.407118379452214</v>
      </c>
      <c r="K381" s="307">
        <f t="shared" ca="1" si="160"/>
        <v>435.88662092728958</v>
      </c>
      <c r="L381" s="304">
        <f t="shared" ca="1" si="145"/>
        <v>446.85692033486305</v>
      </c>
      <c r="M381" s="306">
        <f t="shared" ca="1" si="161"/>
        <v>1.329022468052498</v>
      </c>
      <c r="N381" s="304">
        <f t="shared" ca="1" si="162"/>
        <v>76.147378297468421</v>
      </c>
      <c r="P381" s="310">
        <f t="shared" ca="1" si="163"/>
        <v>23</v>
      </c>
      <c r="Q381" s="304">
        <f t="shared" ca="1" si="164"/>
        <v>0</v>
      </c>
      <c r="R381" s="306">
        <f t="shared" ca="1" si="165"/>
        <v>0</v>
      </c>
      <c r="S381" s="307">
        <f t="shared" ca="1" si="166"/>
        <v>8.1249999999999982</v>
      </c>
      <c r="T381" s="304">
        <f t="shared" ca="1" si="146"/>
        <v>79.706249999999983</v>
      </c>
      <c r="U381" s="311">
        <f t="shared" ca="1" si="147"/>
        <v>0</v>
      </c>
      <c r="V381" s="306">
        <f t="shared" ca="1" si="148"/>
        <v>1.1727427996601696</v>
      </c>
      <c r="W381" s="304">
        <f t="shared" ca="1" si="149"/>
        <v>112.32577426986592</v>
      </c>
      <c r="Y381" s="314" t="str">
        <f t="shared" ca="1" si="167"/>
        <v/>
      </c>
      <c r="Z381" s="315" t="str">
        <f t="shared" ca="1" si="168"/>
        <v/>
      </c>
      <c r="AA381" s="316" t="str">
        <f t="shared" ca="1" si="169"/>
        <v/>
      </c>
      <c r="AC381" s="310" t="e">
        <f t="shared" ca="1" si="170"/>
        <v>#N/A</v>
      </c>
      <c r="AD381" s="323" t="e">
        <f t="shared" ca="1" si="171"/>
        <v>#N/A</v>
      </c>
      <c r="AE381" s="324">
        <f t="shared" ca="1" si="150"/>
        <v>435.88662092728958</v>
      </c>
      <c r="AG381" s="306">
        <f t="shared" ca="1" si="172"/>
        <v>-23.389590334598886</v>
      </c>
      <c r="AH381" s="304">
        <f t="shared" ca="1" si="173"/>
        <v>-13.864596230998462</v>
      </c>
    </row>
    <row r="382" spans="1:34" x14ac:dyDescent="0.2">
      <c r="A382" s="347">
        <f t="shared" ca="1" si="151"/>
        <v>0.01</v>
      </c>
      <c r="B382" s="304">
        <f t="shared" ca="1" si="152"/>
        <v>3.7799999999999634</v>
      </c>
      <c r="D382" s="306">
        <f t="shared" ca="1" si="153"/>
        <v>-3.3099850581527175</v>
      </c>
      <c r="E382" s="307">
        <f t="shared" ca="1" si="154"/>
        <v>-23.232616148986775</v>
      </c>
      <c r="F382" s="304">
        <f t="shared" ca="1" si="155"/>
        <v>23.467220845497561</v>
      </c>
      <c r="G382" s="306">
        <f t="shared" ca="1" si="156"/>
        <v>41.214548918373808</v>
      </c>
      <c r="H382" s="307">
        <f t="shared" ca="1" si="157"/>
        <v>167.03469974554059</v>
      </c>
      <c r="I382" s="304">
        <f t="shared" ca="1" si="158"/>
        <v>172.04426744773545</v>
      </c>
      <c r="J382" s="306">
        <f t="shared" ca="1" si="159"/>
        <v>98.819429367888858</v>
      </c>
      <c r="K382" s="307">
        <f t="shared" ca="1" si="160"/>
        <v>437.55812955555245</v>
      </c>
      <c r="L382" s="304">
        <f t="shared" ca="1" si="145"/>
        <v>448.5781942546347</v>
      </c>
      <c r="M382" s="306">
        <f t="shared" ca="1" si="161"/>
        <v>1.3288859472651267</v>
      </c>
      <c r="N382" s="304">
        <f t="shared" ca="1" si="162"/>
        <v>76.139556232536236</v>
      </c>
      <c r="P382" s="310">
        <f t="shared" ca="1" si="163"/>
        <v>23</v>
      </c>
      <c r="Q382" s="304">
        <f t="shared" ca="1" si="164"/>
        <v>0</v>
      </c>
      <c r="R382" s="306">
        <f t="shared" ca="1" si="165"/>
        <v>0</v>
      </c>
      <c r="S382" s="307">
        <f t="shared" ca="1" si="166"/>
        <v>8.1249999999999982</v>
      </c>
      <c r="T382" s="304">
        <f t="shared" ca="1" si="146"/>
        <v>79.706249999999983</v>
      </c>
      <c r="U382" s="311">
        <f t="shared" ca="1" si="147"/>
        <v>0</v>
      </c>
      <c r="V382" s="306">
        <f t="shared" ca="1" si="148"/>
        <v>1.1725466975743635</v>
      </c>
      <c r="W382" s="304">
        <f t="shared" ca="1" si="149"/>
        <v>112.00277302721103</v>
      </c>
      <c r="Y382" s="314" t="str">
        <f t="shared" ca="1" si="167"/>
        <v/>
      </c>
      <c r="Z382" s="315" t="str">
        <f t="shared" ca="1" si="168"/>
        <v/>
      </c>
      <c r="AA382" s="316" t="str">
        <f t="shared" ca="1" si="169"/>
        <v/>
      </c>
      <c r="AC382" s="310" t="e">
        <f t="shared" ca="1" si="170"/>
        <v>#N/A</v>
      </c>
      <c r="AD382" s="323" t="e">
        <f t="shared" ca="1" si="171"/>
        <v>#N/A</v>
      </c>
      <c r="AE382" s="324">
        <f t="shared" ca="1" si="150"/>
        <v>437.55812955555245</v>
      </c>
      <c r="AG382" s="306">
        <f t="shared" ca="1" si="172"/>
        <v>-23.34938482810616</v>
      </c>
      <c r="AH382" s="304">
        <f t="shared" ca="1" si="173"/>
        <v>-13.824710679368115</v>
      </c>
    </row>
    <row r="383" spans="1:34" x14ac:dyDescent="0.2">
      <c r="A383" s="347">
        <f t="shared" ca="1" si="151"/>
        <v>0.01</v>
      </c>
      <c r="B383" s="304">
        <f t="shared" ca="1" si="152"/>
        <v>3.7899999999999632</v>
      </c>
      <c r="D383" s="306">
        <f t="shared" ca="1" si="153"/>
        <v>-3.3022941122367375</v>
      </c>
      <c r="E383" s="307">
        <f t="shared" ca="1" si="154"/>
        <v>-23.193567695994435</v>
      </c>
      <c r="F383" s="304">
        <f t="shared" ca="1" si="155"/>
        <v>23.427478073245315</v>
      </c>
      <c r="G383" s="306">
        <f t="shared" ca="1" si="156"/>
        <v>41.181525977251439</v>
      </c>
      <c r="H383" s="307">
        <f t="shared" ca="1" si="157"/>
        <v>166.80276406858064</v>
      </c>
      <c r="I383" s="304">
        <f t="shared" ca="1" si="158"/>
        <v>171.81117595410845</v>
      </c>
      <c r="J383" s="306">
        <f t="shared" ca="1" si="159"/>
        <v>99.231409742366978</v>
      </c>
      <c r="K383" s="307">
        <f t="shared" ca="1" si="160"/>
        <v>439.22731687462306</v>
      </c>
      <c r="L383" s="304">
        <f t="shared" ca="1" si="145"/>
        <v>450.29713364437271</v>
      </c>
      <c r="M383" s="306">
        <f t="shared" ca="1" si="161"/>
        <v>1.3287491655821788</v>
      </c>
      <c r="N383" s="304">
        <f t="shared" ca="1" si="162"/>
        <v>76.131719219388629</v>
      </c>
      <c r="P383" s="310">
        <f t="shared" ca="1" si="163"/>
        <v>23</v>
      </c>
      <c r="Q383" s="304">
        <f t="shared" ca="1" si="164"/>
        <v>0</v>
      </c>
      <c r="R383" s="306">
        <f t="shared" ca="1" si="165"/>
        <v>0</v>
      </c>
      <c r="S383" s="307">
        <f t="shared" ca="1" si="166"/>
        <v>8.1249999999999982</v>
      </c>
      <c r="T383" s="304">
        <f t="shared" ca="1" si="146"/>
        <v>79.706249999999983</v>
      </c>
      <c r="U383" s="311">
        <f t="shared" ca="1" si="147"/>
        <v>0</v>
      </c>
      <c r="V383" s="306">
        <f t="shared" ca="1" si="148"/>
        <v>1.1723508998329704</v>
      </c>
      <c r="W383" s="304">
        <f t="shared" ca="1" si="149"/>
        <v>111.68083605296096</v>
      </c>
      <c r="Y383" s="314" t="str">
        <f t="shared" ca="1" si="167"/>
        <v/>
      </c>
      <c r="Z383" s="315" t="str">
        <f t="shared" ca="1" si="168"/>
        <v/>
      </c>
      <c r="AA383" s="316" t="str">
        <f t="shared" ca="1" si="169"/>
        <v/>
      </c>
      <c r="AC383" s="310" t="e">
        <f t="shared" ca="1" si="170"/>
        <v>#N/A</v>
      </c>
      <c r="AD383" s="323" t="e">
        <f t="shared" ca="1" si="171"/>
        <v>#N/A</v>
      </c>
      <c r="AE383" s="324">
        <f t="shared" ca="1" si="150"/>
        <v>439.22731687462306</v>
      </c>
      <c r="AG383" s="306">
        <f t="shared" ca="1" si="172"/>
        <v>-23.309310085430134</v>
      </c>
      <c r="AH383" s="304">
        <f t="shared" ca="1" si="173"/>
        <v>-13.78495668027213</v>
      </c>
    </row>
    <row r="384" spans="1:34" x14ac:dyDescent="0.2">
      <c r="A384" s="347">
        <f t="shared" ca="1" si="151"/>
        <v>0.01</v>
      </c>
      <c r="B384" s="304">
        <f t="shared" ca="1" si="152"/>
        <v>3.799999999999963</v>
      </c>
      <c r="D384" s="306">
        <f t="shared" ca="1" si="153"/>
        <v>-3.2946274441906094</v>
      </c>
      <c r="E384" s="307">
        <f t="shared" ca="1" si="154"/>
        <v>-23.154647902818571</v>
      </c>
      <c r="F384" s="304">
        <f t="shared" ca="1" si="155"/>
        <v>23.387866287874882</v>
      </c>
      <c r="G384" s="306">
        <f t="shared" ca="1" si="156"/>
        <v>41.148579702809535</v>
      </c>
      <c r="H384" s="307">
        <f t="shared" ca="1" si="157"/>
        <v>166.57121758955245</v>
      </c>
      <c r="I384" s="304">
        <f t="shared" ca="1" si="158"/>
        <v>171.57848390991364</v>
      </c>
      <c r="J384" s="306">
        <f t="shared" ca="1" si="159"/>
        <v>99.643060270767279</v>
      </c>
      <c r="K384" s="307">
        <f t="shared" ca="1" si="160"/>
        <v>440.89418678291372</v>
      </c>
      <c r="L384" s="304">
        <f t="shared" ca="1" si="145"/>
        <v>452.01374248919751</v>
      </c>
      <c r="M384" s="306">
        <f t="shared" ca="1" si="161"/>
        <v>1.3286121224715759</v>
      </c>
      <c r="N384" s="304">
        <f t="shared" ca="1" si="162"/>
        <v>76.123867227539733</v>
      </c>
      <c r="P384" s="310">
        <f t="shared" ca="1" si="163"/>
        <v>23</v>
      </c>
      <c r="Q384" s="304">
        <f t="shared" ca="1" si="164"/>
        <v>0</v>
      </c>
      <c r="R384" s="306">
        <f t="shared" ca="1" si="165"/>
        <v>0</v>
      </c>
      <c r="S384" s="307">
        <f t="shared" ca="1" si="166"/>
        <v>8.1249999999999982</v>
      </c>
      <c r="T384" s="304">
        <f t="shared" ca="1" si="146"/>
        <v>79.706249999999983</v>
      </c>
      <c r="U384" s="311">
        <f t="shared" ca="1" si="147"/>
        <v>0</v>
      </c>
      <c r="V384" s="306">
        <f t="shared" ca="1" si="148"/>
        <v>1.1721554058375496</v>
      </c>
      <c r="W384" s="304">
        <f t="shared" ca="1" si="149"/>
        <v>111.359958776261</v>
      </c>
      <c r="Y384" s="314" t="str">
        <f t="shared" ca="1" si="167"/>
        <v/>
      </c>
      <c r="Z384" s="315" t="str">
        <f t="shared" ca="1" si="168"/>
        <v/>
      </c>
      <c r="AA384" s="316" t="str">
        <f t="shared" ca="1" si="169"/>
        <v/>
      </c>
      <c r="AC384" s="310" t="e">
        <f t="shared" ca="1" si="170"/>
        <v>#N/A</v>
      </c>
      <c r="AD384" s="323" t="e">
        <f t="shared" ca="1" si="171"/>
        <v>#N/A</v>
      </c>
      <c r="AE384" s="324">
        <f t="shared" ca="1" si="150"/>
        <v>440.89418678291372</v>
      </c>
      <c r="AG384" s="306">
        <f t="shared" ca="1" si="172"/>
        <v>-23.269365538660129</v>
      </c>
      <c r="AH384" s="304">
        <f t="shared" ca="1" si="173"/>
        <v>-13.745333668056736</v>
      </c>
    </row>
    <row r="385" spans="1:34" x14ac:dyDescent="0.2">
      <c r="A385" s="347">
        <f t="shared" ca="1" si="151"/>
        <v>0.01</v>
      </c>
      <c r="B385" s="304">
        <f t="shared" ca="1" si="152"/>
        <v>3.8099999999999627</v>
      </c>
      <c r="D385" s="306">
        <f t="shared" ca="1" si="153"/>
        <v>-3.2869849483978419</v>
      </c>
      <c r="E385" s="307">
        <f t="shared" ca="1" si="154"/>
        <v>-23.115856216849632</v>
      </c>
      <c r="F385" s="304">
        <f t="shared" ca="1" si="155"/>
        <v>23.348384926779406</v>
      </c>
      <c r="G385" s="306">
        <f t="shared" ca="1" si="156"/>
        <v>41.115709853325555</v>
      </c>
      <c r="H385" s="307">
        <f t="shared" ca="1" si="157"/>
        <v>166.34005902738394</v>
      </c>
      <c r="I385" s="304">
        <f t="shared" ca="1" si="158"/>
        <v>171.34619001885167</v>
      </c>
      <c r="J385" s="306">
        <f t="shared" ca="1" si="159"/>
        <v>100.05438171854796</v>
      </c>
      <c r="K385" s="307">
        <f t="shared" ca="1" si="160"/>
        <v>442.55874316599841</v>
      </c>
      <c r="L385" s="304">
        <f t="shared" ca="1" si="145"/>
        <v>453.72802476125395</v>
      </c>
      <c r="M385" s="306">
        <f t="shared" ca="1" si="161"/>
        <v>1.3284748173995811</v>
      </c>
      <c r="N385" s="304">
        <f t="shared" ca="1" si="162"/>
        <v>76.116000226408701</v>
      </c>
      <c r="P385" s="310">
        <f t="shared" ca="1" si="163"/>
        <v>23</v>
      </c>
      <c r="Q385" s="304">
        <f t="shared" ca="1" si="164"/>
        <v>0</v>
      </c>
      <c r="R385" s="306">
        <f t="shared" ca="1" si="165"/>
        <v>0</v>
      </c>
      <c r="S385" s="307">
        <f t="shared" ca="1" si="166"/>
        <v>8.1249999999999982</v>
      </c>
      <c r="T385" s="304">
        <f t="shared" ca="1" si="146"/>
        <v>79.706249999999983</v>
      </c>
      <c r="U385" s="311">
        <f t="shared" ca="1" si="147"/>
        <v>0</v>
      </c>
      <c r="V385" s="306">
        <f t="shared" ca="1" si="148"/>
        <v>1.1719602149917183</v>
      </c>
      <c r="W385" s="304">
        <f t="shared" ca="1" si="149"/>
        <v>111.04013665117463</v>
      </c>
      <c r="Y385" s="314" t="str">
        <f t="shared" ca="1" si="167"/>
        <v/>
      </c>
      <c r="Z385" s="315" t="str">
        <f t="shared" ca="1" si="168"/>
        <v/>
      </c>
      <c r="AA385" s="316" t="str">
        <f t="shared" ca="1" si="169"/>
        <v/>
      </c>
      <c r="AC385" s="310" t="e">
        <f t="shared" ca="1" si="170"/>
        <v>#N/A</v>
      </c>
      <c r="AD385" s="323" t="e">
        <f t="shared" ca="1" si="171"/>
        <v>#N/A</v>
      </c>
      <c r="AE385" s="324">
        <f t="shared" ca="1" si="150"/>
        <v>442.55874316599841</v>
      </c>
      <c r="AG385" s="306">
        <f t="shared" ca="1" si="172"/>
        <v>-23.229550622963998</v>
      </c>
      <c r="AH385" s="304">
        <f t="shared" ca="1" si="173"/>
        <v>-13.705841080155203</v>
      </c>
    </row>
    <row r="386" spans="1:34" x14ac:dyDescent="0.2">
      <c r="A386" s="347">
        <f t="shared" ca="1" si="151"/>
        <v>0.01</v>
      </c>
      <c r="B386" s="304">
        <f t="shared" ca="1" si="152"/>
        <v>3.8199999999999625</v>
      </c>
      <c r="D386" s="306">
        <f t="shared" ca="1" si="153"/>
        <v>-3.2793665198165503</v>
      </c>
      <c r="E386" s="307">
        <f t="shared" ca="1" si="154"/>
        <v>-23.077192088490495</v>
      </c>
      <c r="F386" s="304">
        <f t="shared" ca="1" si="155"/>
        <v>23.309033430418818</v>
      </c>
      <c r="G386" s="306">
        <f t="shared" ca="1" si="156"/>
        <v>41.082916188127392</v>
      </c>
      <c r="H386" s="307">
        <f t="shared" ca="1" si="157"/>
        <v>166.10928710649904</v>
      </c>
      <c r="I386" s="304">
        <f t="shared" ca="1" si="158"/>
        <v>171.11429299024098</v>
      </c>
      <c r="J386" s="306">
        <f t="shared" ca="1" si="159"/>
        <v>100.46537484875522</v>
      </c>
      <c r="K386" s="307">
        <f t="shared" ca="1" si="160"/>
        <v>444.22098989666785</v>
      </c>
      <c r="L386" s="304">
        <f t="shared" ca="1" si="145"/>
        <v>455.43998441976566</v>
      </c>
      <c r="M386" s="306">
        <f t="shared" ca="1" si="161"/>
        <v>1.3283372498307944</v>
      </c>
      <c r="N386" s="304">
        <f t="shared" ca="1" si="162"/>
        <v>76.108118185319341</v>
      </c>
      <c r="P386" s="310">
        <f t="shared" ca="1" si="163"/>
        <v>23</v>
      </c>
      <c r="Q386" s="304">
        <f t="shared" ca="1" si="164"/>
        <v>0</v>
      </c>
      <c r="R386" s="306">
        <f t="shared" ca="1" si="165"/>
        <v>0</v>
      </c>
      <c r="S386" s="307">
        <f t="shared" ca="1" si="166"/>
        <v>8.1249999999999982</v>
      </c>
      <c r="T386" s="304">
        <f t="shared" ca="1" si="146"/>
        <v>79.706249999999983</v>
      </c>
      <c r="U386" s="311">
        <f t="shared" ca="1" si="147"/>
        <v>0</v>
      </c>
      <c r="V386" s="306">
        <f t="shared" ca="1" si="148"/>
        <v>1.1717653267011405</v>
      </c>
      <c r="W386" s="304">
        <f t="shared" ca="1" si="149"/>
        <v>110.72136515652014</v>
      </c>
      <c r="Y386" s="314" t="str">
        <f t="shared" ca="1" si="167"/>
        <v/>
      </c>
      <c r="Z386" s="315" t="str">
        <f t="shared" ca="1" si="168"/>
        <v/>
      </c>
      <c r="AA386" s="316" t="str">
        <f t="shared" ca="1" si="169"/>
        <v/>
      </c>
      <c r="AC386" s="310" t="e">
        <f t="shared" ca="1" si="170"/>
        <v>#N/A</v>
      </c>
      <c r="AD386" s="323" t="e">
        <f t="shared" ca="1" si="171"/>
        <v>#N/A</v>
      </c>
      <c r="AE386" s="324">
        <f t="shared" ca="1" si="150"/>
        <v>444.22098989666785</v>
      </c>
      <c r="AG386" s="306">
        <f t="shared" ca="1" si="172"/>
        <v>-23.189864776567873</v>
      </c>
      <c r="AH386" s="304">
        <f t="shared" ca="1" si="173"/>
        <v>-13.66647835706765</v>
      </c>
    </row>
    <row r="387" spans="1:34" x14ac:dyDescent="0.2">
      <c r="A387" s="347">
        <f t="shared" ca="1" si="151"/>
        <v>0.01</v>
      </c>
      <c r="B387" s="304">
        <f t="shared" ca="1" si="152"/>
        <v>3.8299999999999623</v>
      </c>
      <c r="D387" s="306">
        <f t="shared" ca="1" si="153"/>
        <v>-3.2717720539756736</v>
      </c>
      <c r="E387" s="307">
        <f t="shared" ca="1" si="154"/>
        <v>-23.038654971136733</v>
      </c>
      <c r="F387" s="304">
        <f t="shared" ca="1" si="155"/>
        <v>23.269811242299742</v>
      </c>
      <c r="G387" s="306">
        <f t="shared" ca="1" si="156"/>
        <v>41.050198467587634</v>
      </c>
      <c r="H387" s="307">
        <f t="shared" ca="1" si="157"/>
        <v>165.87890055678767</v>
      </c>
      <c r="I387" s="304">
        <f t="shared" ca="1" si="158"/>
        <v>170.88279153898728</v>
      </c>
      <c r="J387" s="306">
        <f t="shared" ca="1" si="159"/>
        <v>100.8760404220338</v>
      </c>
      <c r="K387" s="307">
        <f t="shared" ca="1" si="160"/>
        <v>445.88093083498427</v>
      </c>
      <c r="L387" s="304">
        <f t="shared" ca="1" si="145"/>
        <v>457.14962541108991</v>
      </c>
      <c r="M387" s="306">
        <f t="shared" ca="1" si="161"/>
        <v>1.3281994192281463</v>
      </c>
      <c r="N387" s="304">
        <f t="shared" ca="1" si="162"/>
        <v>76.100221073499867</v>
      </c>
      <c r="P387" s="310">
        <f t="shared" ca="1" si="163"/>
        <v>23</v>
      </c>
      <c r="Q387" s="304">
        <f t="shared" ca="1" si="164"/>
        <v>0</v>
      </c>
      <c r="R387" s="306">
        <f t="shared" ca="1" si="165"/>
        <v>0</v>
      </c>
      <c r="S387" s="307">
        <f t="shared" ca="1" si="166"/>
        <v>8.1249999999999982</v>
      </c>
      <c r="T387" s="304">
        <f t="shared" ca="1" si="146"/>
        <v>79.706249999999983</v>
      </c>
      <c r="U387" s="311">
        <f t="shared" ca="1" si="147"/>
        <v>0</v>
      </c>
      <c r="V387" s="306">
        <f t="shared" ca="1" si="148"/>
        <v>1.1715707403735185</v>
      </c>
      <c r="W387" s="304">
        <f t="shared" ca="1" si="149"/>
        <v>110.40363979570833</v>
      </c>
      <c r="Y387" s="314" t="str">
        <f t="shared" ca="1" si="167"/>
        <v/>
      </c>
      <c r="Z387" s="315" t="str">
        <f t="shared" ca="1" si="168"/>
        <v/>
      </c>
      <c r="AA387" s="316" t="str">
        <f t="shared" ca="1" si="169"/>
        <v/>
      </c>
      <c r="AC387" s="310" t="e">
        <f t="shared" ca="1" si="170"/>
        <v>#N/A</v>
      </c>
      <c r="AD387" s="323" t="e">
        <f t="shared" ca="1" si="171"/>
        <v>#N/A</v>
      </c>
      <c r="AE387" s="324">
        <f t="shared" ca="1" si="150"/>
        <v>445.88093083498427</v>
      </c>
      <c r="AG387" s="306">
        <f t="shared" ca="1" si="172"/>
        <v>-23.150307440736043</v>
      </c>
      <c r="AH387" s="304">
        <f t="shared" ca="1" si="173"/>
        <v>-13.627244942340942</v>
      </c>
    </row>
    <row r="388" spans="1:34" x14ac:dyDescent="0.2">
      <c r="A388" s="347">
        <f t="shared" ca="1" si="151"/>
        <v>0.01</v>
      </c>
      <c r="B388" s="304">
        <f t="shared" ca="1" si="152"/>
        <v>3.8399999999999621</v>
      </c>
      <c r="D388" s="306">
        <f t="shared" ca="1" si="153"/>
        <v>-3.2642014469712395</v>
      </c>
      <c r="E388" s="307">
        <f t="shared" ca="1" si="154"/>
        <v>-23.000244321156984</v>
      </c>
      <c r="F388" s="304">
        <f t="shared" ca="1" si="155"/>
        <v>23.230717808955522</v>
      </c>
      <c r="G388" s="306">
        <f t="shared" ca="1" si="156"/>
        <v>41.017556453117919</v>
      </c>
      <c r="H388" s="307">
        <f t="shared" ca="1" si="157"/>
        <v>165.64889811357611</v>
      </c>
      <c r="I388" s="304">
        <f t="shared" ca="1" si="158"/>
        <v>170.65168438555369</v>
      </c>
      <c r="J388" s="306">
        <f t="shared" ca="1" si="159"/>
        <v>101.28637919663733</v>
      </c>
      <c r="K388" s="307">
        <f t="shared" ca="1" si="160"/>
        <v>447.53856982833611</v>
      </c>
      <c r="L388" s="304">
        <f t="shared" ref="L388:L451" ca="1" si="174">SQRT(pos_x^2+pos_z^2)</f>
        <v>458.85695166877173</v>
      </c>
      <c r="M388" s="306">
        <f t="shared" ca="1" si="161"/>
        <v>1.3280613250528917</v>
      </c>
      <c r="N388" s="304">
        <f t="shared" ca="1" si="162"/>
        <v>76.092308860082426</v>
      </c>
      <c r="P388" s="310">
        <f t="shared" ca="1" si="163"/>
        <v>23</v>
      </c>
      <c r="Q388" s="304">
        <f t="shared" ca="1" si="164"/>
        <v>0</v>
      </c>
      <c r="R388" s="306">
        <f t="shared" ca="1" si="165"/>
        <v>0</v>
      </c>
      <c r="S388" s="307">
        <f t="shared" ca="1" si="166"/>
        <v>8.1249999999999982</v>
      </c>
      <c r="T388" s="304">
        <f t="shared" ref="T388:T451" ca="1" si="175">m*g</f>
        <v>79.706249999999983</v>
      </c>
      <c r="U388" s="311">
        <f t="shared" ref="U388:U451" ca="1" si="176">IF(pos_xz&lt;L_rampe,Poids*COS(Beta),0)</f>
        <v>0</v>
      </c>
      <c r="V388" s="306">
        <f t="shared" ref="V388:V451" ca="1" si="177">Rho_moyen*(20000-Alt_rampe-pos_z)/(20000+Alt_rampe+pos_z)</f>
        <v>1.1713764554185837</v>
      </c>
      <c r="W388" s="304">
        <f t="shared" ref="W388:W451" ca="1" si="178">1/2*Rho*Sref*Cx*vit_xz^2</f>
        <v>110.08695609658248</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447.53856982833611</v>
      </c>
      <c r="AG388" s="306">
        <f t="shared" ca="1" si="172"/>
        <v>-23.110878059750945</v>
      </c>
      <c r="AH388" s="304">
        <f t="shared" ca="1" si="173"/>
        <v>-13.58814028254872</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-3.256654595462678</v>
      </c>
      <c r="E389" s="307">
        <f t="shared" ref="E389:E452" ca="1" si="183">IF(AND(L388&lt;L_rampe,Poussee&lt;Poids*SIN(M388)),0,(-W388+Poussee)/m*SIN(M388)+U388/m*COS(M388)-Poids/m)</f>
        <v>-22.961959597873602</v>
      </c>
      <c r="F389" s="304">
        <f t="shared" ref="F389:F452" ca="1" si="184">SQRT(acc_x^2+acc_z^2)</f>
        <v>23.191752579926508</v>
      </c>
      <c r="G389" s="306">
        <f t="shared" ref="G389:G452" ca="1" si="185">G388+acc_x*pas</f>
        <v>40.984989907163289</v>
      </c>
      <c r="H389" s="307">
        <f t="shared" ref="H389:H452" ca="1" si="186">H388+acc_z*pas</f>
        <v>165.41927851759738</v>
      </c>
      <c r="I389" s="304">
        <f t="shared" ref="I389:I452" ca="1" si="187">SQRT(vit_x^2+vit_z^2)</f>
        <v>170.42097025593046</v>
      </c>
      <c r="J389" s="306">
        <f t="shared" ref="J389:J452" ca="1" si="188">J388+0.5*(vit_x+G388)*pas*(K388&gt;=0)</f>
        <v>101.69639192843873</v>
      </c>
      <c r="K389" s="307">
        <f t="shared" ref="K389:K452" ca="1" si="189">K388+0.5*(vit_z+H388)*pas</f>
        <v>449.19391071149198</v>
      </c>
      <c r="L389" s="304">
        <f t="shared" ca="1" si="174"/>
        <v>460.56196711359752</v>
      </c>
      <c r="M389" s="306">
        <f t="shared" ref="M389:M452" ca="1" si="190">IF(AND(L388&gt;L_rampe,G389&gt;0),ATAN2(G389,H389),$M$4)</f>
        <v>1.3279229667646049</v>
      </c>
      <c r="N389" s="304">
        <f t="shared" ref="N389:N452" ca="1" si="191">DEGREES(Beta)</f>
        <v>76.084381514102944</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8.1249999999999982</v>
      </c>
      <c r="T389" s="304">
        <f t="shared" ca="1" si="175"/>
        <v>79.706249999999983</v>
      </c>
      <c r="U389" s="311">
        <f t="shared" ca="1" si="176"/>
        <v>0</v>
      </c>
      <c r="V389" s="306">
        <f t="shared" ca="1" si="177"/>
        <v>1.1711824712480872</v>
      </c>
      <c r="W389" s="304">
        <f t="shared" ca="1" si="178"/>
        <v>109.77130961125822</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449.19391071149198</v>
      </c>
      <c r="AG389" s="306">
        <f t="shared" ref="AG389:AG452" ca="1" si="201">IF(AND(L388&lt;L_rampe,Poussee&lt;Poids*SIN(M388)),0,(-W388+Poussee)/m-Poids*SIN(M388)/m)</f>
        <v>-23.071576080893404</v>
      </c>
      <c r="AH389" s="304">
        <f t="shared" ref="AH389:AH452" ca="1" si="202">IF(AND(L388&lt;L_rampe,Poussee&lt;Poids*SIN(M388)), g*SIN(M388), (-W388+Poussee)/m)</f>
        <v>-13.549163827271693</v>
      </c>
    </row>
    <row r="390" spans="1:34" x14ac:dyDescent="0.2">
      <c r="A390" s="347">
        <f t="shared" ca="1" si="180"/>
        <v>0.01</v>
      </c>
      <c r="B390" s="304">
        <f t="shared" ca="1" si="181"/>
        <v>3.8599999999999617</v>
      </c>
      <c r="D390" s="306">
        <f t="shared" ca="1" si="182"/>
        <v>-3.2491313966691067</v>
      </c>
      <c r="E390" s="307">
        <f t="shared" ca="1" si="183"/>
        <v>-22.923800263543299</v>
      </c>
      <c r="F390" s="304">
        <f t="shared" ca="1" si="184"/>
        <v>23.152915007740358</v>
      </c>
      <c r="G390" s="306">
        <f t="shared" ca="1" si="185"/>
        <v>40.952498593196601</v>
      </c>
      <c r="H390" s="307">
        <f t="shared" ca="1" si="186"/>
        <v>165.19004051496194</v>
      </c>
      <c r="I390" s="304">
        <f t="shared" ca="1" si="187"/>
        <v>170.19064788160523</v>
      </c>
      <c r="J390" s="306">
        <f t="shared" ca="1" si="188"/>
        <v>102.10607937094053</v>
      </c>
      <c r="K390" s="307">
        <f t="shared" ca="1" si="189"/>
        <v>450.84695730665476</v>
      </c>
      <c r="L390" s="304">
        <f t="shared" ca="1" si="174"/>
        <v>462.26467565364908</v>
      </c>
      <c r="M390" s="306">
        <f t="shared" ca="1" si="190"/>
        <v>1.3277843438211725</v>
      </c>
      <c r="N390" s="304">
        <f t="shared" ca="1" si="191"/>
        <v>76.076439004500585</v>
      </c>
      <c r="P390" s="310">
        <f t="shared" ca="1" si="192"/>
        <v>23</v>
      </c>
      <c r="Q390" s="304">
        <f t="shared" ca="1" si="193"/>
        <v>0</v>
      </c>
      <c r="R390" s="306">
        <f t="shared" ca="1" si="194"/>
        <v>0</v>
      </c>
      <c r="S390" s="307">
        <f t="shared" ca="1" si="195"/>
        <v>8.1249999999999982</v>
      </c>
      <c r="T390" s="304">
        <f t="shared" ca="1" si="175"/>
        <v>79.706249999999983</v>
      </c>
      <c r="U390" s="311">
        <f t="shared" ca="1" si="176"/>
        <v>0</v>
      </c>
      <c r="V390" s="306">
        <f t="shared" ca="1" si="177"/>
        <v>1.1709887872757927</v>
      </c>
      <c r="W390" s="304">
        <f t="shared" ca="1" si="178"/>
        <v>109.45669591596562</v>
      </c>
      <c r="Y390" s="314" t="str">
        <f t="shared" ca="1" si="196"/>
        <v/>
      </c>
      <c r="Z390" s="315" t="str">
        <f t="shared" ca="1" si="197"/>
        <v/>
      </c>
      <c r="AA390" s="316" t="str">
        <f t="shared" ca="1" si="198"/>
        <v/>
      </c>
      <c r="AC390" s="310" t="e">
        <f t="shared" ca="1" si="199"/>
        <v>#N/A</v>
      </c>
      <c r="AD390" s="323" t="e">
        <f t="shared" ca="1" si="200"/>
        <v>#N/A</v>
      </c>
      <c r="AE390" s="324">
        <f t="shared" ca="1" si="179"/>
        <v>450.84695730665476</v>
      </c>
      <c r="AG390" s="306">
        <f t="shared" ca="1" si="201"/>
        <v>-23.032400954422911</v>
      </c>
      <c r="AH390" s="304">
        <f t="shared" ca="1" si="202"/>
        <v>-13.510315029077937</v>
      </c>
    </row>
    <row r="391" spans="1:34" x14ac:dyDescent="0.2">
      <c r="A391" s="347">
        <f t="shared" ca="1" si="180"/>
        <v>0.01</v>
      </c>
      <c r="B391" s="304">
        <f t="shared" ca="1" si="181"/>
        <v>3.8699999999999615</v>
      </c>
      <c r="D391" s="306">
        <f t="shared" ca="1" si="182"/>
        <v>-3.2416317483657182</v>
      </c>
      <c r="E391" s="307">
        <f t="shared" ca="1" si="183"/>
        <v>-22.885765783338055</v>
      </c>
      <c r="F391" s="304">
        <f t="shared" ca="1" si="184"/>
        <v>23.114204547892612</v>
      </c>
      <c r="G391" s="306">
        <f t="shared" ca="1" si="185"/>
        <v>40.920082275712943</v>
      </c>
      <c r="H391" s="307">
        <f t="shared" ca="1" si="186"/>
        <v>164.96118285712856</v>
      </c>
      <c r="I391" s="304">
        <f t="shared" ca="1" si="187"/>
        <v>169.96071599953362</v>
      </c>
      <c r="J391" s="306">
        <f t="shared" ca="1" si="188"/>
        <v>102.51544227528508</v>
      </c>
      <c r="K391" s="307">
        <f t="shared" ca="1" si="189"/>
        <v>452.49771342351522</v>
      </c>
      <c r="L391" s="304">
        <f t="shared" ca="1" si="174"/>
        <v>463.96508118435702</v>
      </c>
      <c r="M391" s="306">
        <f t="shared" ca="1" si="190"/>
        <v>1.3276454556787887</v>
      </c>
      <c r="N391" s="304">
        <f t="shared" ca="1" si="191"/>
        <v>76.068481300117583</v>
      </c>
      <c r="P391" s="310">
        <f t="shared" ca="1" si="192"/>
        <v>23</v>
      </c>
      <c r="Q391" s="304">
        <f t="shared" ca="1" si="193"/>
        <v>0</v>
      </c>
      <c r="R391" s="306">
        <f t="shared" ca="1" si="194"/>
        <v>0</v>
      </c>
      <c r="S391" s="307">
        <f t="shared" ca="1" si="195"/>
        <v>8.1249999999999982</v>
      </c>
      <c r="T391" s="304">
        <f t="shared" ca="1" si="175"/>
        <v>79.706249999999983</v>
      </c>
      <c r="U391" s="311">
        <f t="shared" ca="1" si="176"/>
        <v>0</v>
      </c>
      <c r="V391" s="306">
        <f t="shared" ca="1" si="177"/>
        <v>1.1707954029174639</v>
      </c>
      <c r="W391" s="304">
        <f t="shared" ca="1" si="178"/>
        <v>109.14311061089197</v>
      </c>
      <c r="Y391" s="314" t="str">
        <f t="shared" ca="1" si="196"/>
        <v/>
      </c>
      <c r="Z391" s="315" t="str">
        <f t="shared" ca="1" si="197"/>
        <v/>
      </c>
      <c r="AA391" s="316" t="str">
        <f t="shared" ca="1" si="198"/>
        <v/>
      </c>
      <c r="AC391" s="310" t="e">
        <f t="shared" ca="1" si="199"/>
        <v>#N/A</v>
      </c>
      <c r="AD391" s="323" t="e">
        <f t="shared" ca="1" si="200"/>
        <v>#N/A</v>
      </c>
      <c r="AE391" s="324">
        <f t="shared" ca="1" si="179"/>
        <v>452.49771342351522</v>
      </c>
      <c r="AG391" s="306">
        <f t="shared" ca="1" si="201"/>
        <v>-22.993352133558151</v>
      </c>
      <c r="AH391" s="304">
        <f t="shared" ca="1" si="202"/>
        <v>-13.471593343503464</v>
      </c>
    </row>
    <row r="392" spans="1:34" x14ac:dyDescent="0.2">
      <c r="A392" s="347">
        <f t="shared" ca="1" si="180"/>
        <v>0.01</v>
      </c>
      <c r="B392" s="304">
        <f t="shared" ca="1" si="181"/>
        <v>3.8799999999999613</v>
      </c>
      <c r="D392" s="306">
        <f t="shared" ca="1" si="182"/>
        <v>-3.2341555488801261</v>
      </c>
      <c r="E392" s="307">
        <f t="shared" ca="1" si="183"/>
        <v>-22.847855625326115</v>
      </c>
      <c r="F392" s="304">
        <f t="shared" ca="1" si="184"/>
        <v>23.075620658827322</v>
      </c>
      <c r="G392" s="306">
        <f t="shared" ca="1" si="185"/>
        <v>40.887740720224144</v>
      </c>
      <c r="H392" s="307">
        <f t="shared" ca="1" si="186"/>
        <v>164.7327043008753</v>
      </c>
      <c r="I392" s="304">
        <f t="shared" ca="1" si="187"/>
        <v>169.73117335210964</v>
      </c>
      <c r="J392" s="306">
        <f t="shared" ca="1" si="188"/>
        <v>102.92448139026477</v>
      </c>
      <c r="K392" s="307">
        <f t="shared" ca="1" si="189"/>
        <v>454.14618285930521</v>
      </c>
      <c r="L392" s="304">
        <f t="shared" ca="1" si="174"/>
        <v>465.66318758855357</v>
      </c>
      <c r="M392" s="306">
        <f t="shared" ca="1" si="190"/>
        <v>1.3275063017919482</v>
      </c>
      <c r="N392" s="304">
        <f t="shared" ca="1" si="191"/>
        <v>76.06050836969878</v>
      </c>
      <c r="P392" s="310">
        <f t="shared" ca="1" si="192"/>
        <v>23</v>
      </c>
      <c r="Q392" s="304">
        <f t="shared" ca="1" si="193"/>
        <v>0</v>
      </c>
      <c r="R392" s="306">
        <f t="shared" ca="1" si="194"/>
        <v>0</v>
      </c>
      <c r="S392" s="307">
        <f t="shared" ca="1" si="195"/>
        <v>8.1249999999999982</v>
      </c>
      <c r="T392" s="304">
        <f t="shared" ca="1" si="175"/>
        <v>79.706249999999983</v>
      </c>
      <c r="U392" s="311">
        <f t="shared" ca="1" si="176"/>
        <v>0</v>
      </c>
      <c r="V392" s="306">
        <f t="shared" ca="1" si="177"/>
        <v>1.1706023175908604</v>
      </c>
      <c r="W392" s="304">
        <f t="shared" ca="1" si="178"/>
        <v>108.83054932002614</v>
      </c>
      <c r="Y392" s="314" t="str">
        <f t="shared" ca="1" si="196"/>
        <v/>
      </c>
      <c r="Z392" s="315" t="str">
        <f t="shared" ca="1" si="197"/>
        <v/>
      </c>
      <c r="AA392" s="316" t="str">
        <f t="shared" ca="1" si="198"/>
        <v/>
      </c>
      <c r="AC392" s="310" t="e">
        <f t="shared" ca="1" si="199"/>
        <v>#N/A</v>
      </c>
      <c r="AD392" s="323" t="e">
        <f t="shared" ca="1" si="200"/>
        <v>#N/A</v>
      </c>
      <c r="AE392" s="324">
        <f t="shared" ca="1" si="179"/>
        <v>454.14618285930521</v>
      </c>
      <c r="AG392" s="306">
        <f t="shared" ca="1" si="201"/>
        <v>-22.954429074457586</v>
      </c>
      <c r="AH392" s="304">
        <f t="shared" ca="1" si="202"/>
        <v>-13.43299822903286</v>
      </c>
    </row>
    <row r="393" spans="1:34" x14ac:dyDescent="0.2">
      <c r="A393" s="347">
        <f t="shared" ca="1" si="180"/>
        <v>0.01</v>
      </c>
      <c r="B393" s="304">
        <f t="shared" ca="1" si="181"/>
        <v>3.889999999999961</v>
      </c>
      <c r="D393" s="306">
        <f t="shared" ca="1" si="182"/>
        <v>-3.226702697088796</v>
      </c>
      <c r="E393" s="307">
        <f t="shared" ca="1" si="183"/>
        <v>-22.810069260453169</v>
      </c>
      <c r="F393" s="304">
        <f t="shared" ca="1" si="184"/>
        <v>23.037162801917919</v>
      </c>
      <c r="G393" s="306">
        <f t="shared" ca="1" si="185"/>
        <v>40.855473693253259</v>
      </c>
      <c r="H393" s="307">
        <f t="shared" ca="1" si="186"/>
        <v>164.50460360827077</v>
      </c>
      <c r="I393" s="304">
        <f t="shared" ca="1" si="187"/>
        <v>169.5020186871366</v>
      </c>
      <c r="J393" s="306">
        <f t="shared" ca="1" si="188"/>
        <v>103.33319746233217</v>
      </c>
      <c r="K393" s="307">
        <f t="shared" ca="1" si="189"/>
        <v>455.79236939885095</v>
      </c>
      <c r="L393" s="304">
        <f t="shared" ca="1" si="174"/>
        <v>467.35899873652579</v>
      </c>
      <c r="M393" s="306">
        <f t="shared" ca="1" si="190"/>
        <v>1.3273668816134414</v>
      </c>
      <c r="N393" s="304">
        <f t="shared" ca="1" si="191"/>
        <v>76.052520181891381</v>
      </c>
      <c r="P393" s="310">
        <f t="shared" ca="1" si="192"/>
        <v>23</v>
      </c>
      <c r="Q393" s="304">
        <f t="shared" ca="1" si="193"/>
        <v>0</v>
      </c>
      <c r="R393" s="306">
        <f t="shared" ca="1" si="194"/>
        <v>0</v>
      </c>
      <c r="S393" s="307">
        <f t="shared" ca="1" si="195"/>
        <v>8.1249999999999982</v>
      </c>
      <c r="T393" s="304">
        <f t="shared" ca="1" si="175"/>
        <v>79.706249999999983</v>
      </c>
      <c r="U393" s="311">
        <f t="shared" ca="1" si="176"/>
        <v>0</v>
      </c>
      <c r="V393" s="306">
        <f t="shared" ca="1" si="177"/>
        <v>1.1704095307157245</v>
      </c>
      <c r="W393" s="304">
        <f t="shared" ca="1" si="178"/>
        <v>108.51900769100364</v>
      </c>
      <c r="Y393" s="314" t="str">
        <f t="shared" ca="1" si="196"/>
        <v/>
      </c>
      <c r="Z393" s="315" t="str">
        <f t="shared" ca="1" si="197"/>
        <v/>
      </c>
      <c r="AA393" s="316" t="str">
        <f t="shared" ca="1" si="198"/>
        <v/>
      </c>
      <c r="AC393" s="310" t="e">
        <f t="shared" ca="1" si="199"/>
        <v>#N/A</v>
      </c>
      <c r="AD393" s="323" t="e">
        <f t="shared" ca="1" si="200"/>
        <v>#N/A</v>
      </c>
      <c r="AE393" s="324">
        <f t="shared" ca="1" si="179"/>
        <v>455.79236939885095</v>
      </c>
      <c r="AG393" s="306">
        <f t="shared" ca="1" si="201"/>
        <v>-22.915631236200298</v>
      </c>
      <c r="AH393" s="304">
        <f t="shared" ca="1" si="202"/>
        <v>-13.394529147080142</v>
      </c>
    </row>
    <row r="394" spans="1:34" x14ac:dyDescent="0.2">
      <c r="A394" s="347">
        <f t="shared" ca="1" si="180"/>
        <v>0.01</v>
      </c>
      <c r="B394" s="304">
        <f t="shared" ca="1" si="181"/>
        <v>3.8999999999999608</v>
      </c>
      <c r="D394" s="306">
        <f t="shared" ca="1" si="182"/>
        <v>-3.2192730924134536</v>
      </c>
      <c r="E394" s="307">
        <f t="shared" ca="1" si="183"/>
        <v>-22.772406162523609</v>
      </c>
      <c r="F394" s="304">
        <f t="shared" ca="1" si="184"/>
        <v>22.998830441448117</v>
      </c>
      <c r="G394" s="306">
        <f t="shared" ca="1" si="185"/>
        <v>40.823280962329122</v>
      </c>
      <c r="H394" s="307">
        <f t="shared" ca="1" si="186"/>
        <v>164.27687954664555</v>
      </c>
      <c r="I394" s="304">
        <f t="shared" ca="1" si="187"/>
        <v>169.27325075779797</v>
      </c>
      <c r="J394" s="306">
        <f t="shared" ca="1" si="188"/>
        <v>103.74159123561007</v>
      </c>
      <c r="K394" s="307">
        <f t="shared" ca="1" si="189"/>
        <v>457.43627681462556</v>
      </c>
      <c r="L394" s="304">
        <f t="shared" ca="1" si="174"/>
        <v>469.05251848606798</v>
      </c>
      <c r="M394" s="306">
        <f t="shared" ca="1" si="190"/>
        <v>1.327227194594347</v>
      </c>
      <c r="N394" s="304">
        <f t="shared" ca="1" si="191"/>
        <v>76.044516705244519</v>
      </c>
      <c r="P394" s="310">
        <f t="shared" ca="1" si="192"/>
        <v>23</v>
      </c>
      <c r="Q394" s="304">
        <f t="shared" ca="1" si="193"/>
        <v>0</v>
      </c>
      <c r="R394" s="306">
        <f t="shared" ca="1" si="194"/>
        <v>0</v>
      </c>
      <c r="S394" s="307">
        <f t="shared" ca="1" si="195"/>
        <v>8.1249999999999982</v>
      </c>
      <c r="T394" s="304">
        <f t="shared" ca="1" si="175"/>
        <v>79.706249999999983</v>
      </c>
      <c r="U394" s="311">
        <f t="shared" ca="1" si="176"/>
        <v>0</v>
      </c>
      <c r="V394" s="306">
        <f t="shared" ca="1" si="177"/>
        <v>1.1702170417137758</v>
      </c>
      <c r="W394" s="304">
        <f t="shared" ca="1" si="178"/>
        <v>108.20848139495322</v>
      </c>
      <c r="Y394" s="314" t="str">
        <f t="shared" ca="1" si="196"/>
        <v/>
      </c>
      <c r="Z394" s="315" t="str">
        <f t="shared" ca="1" si="197"/>
        <v/>
      </c>
      <c r="AA394" s="316" t="str">
        <f t="shared" ca="1" si="198"/>
        <v/>
      </c>
      <c r="AC394" s="310" t="e">
        <f t="shared" ca="1" si="199"/>
        <v>#N/A</v>
      </c>
      <c r="AD394" s="323" t="e">
        <f t="shared" ca="1" si="200"/>
        <v>#N/A</v>
      </c>
      <c r="AE394" s="324">
        <f t="shared" ca="1" si="179"/>
        <v>457.43627681462556</v>
      </c>
      <c r="AG394" s="306">
        <f t="shared" ca="1" si="201"/>
        <v>-22.876958080766862</v>
      </c>
      <c r="AH394" s="304">
        <f t="shared" ca="1" si="202"/>
        <v>-13.356185561969681</v>
      </c>
    </row>
    <row r="395" spans="1:34" x14ac:dyDescent="0.2">
      <c r="A395" s="347">
        <f t="shared" ca="1" si="180"/>
        <v>0.01</v>
      </c>
      <c r="B395" s="304">
        <f t="shared" ca="1" si="181"/>
        <v>3.9099999999999606</v>
      </c>
      <c r="D395" s="306">
        <f t="shared" ca="1" si="182"/>
        <v>-3.2118666348175662</v>
      </c>
      <c r="E395" s="307">
        <f t="shared" ca="1" si="183"/>
        <v>-22.734865808182008</v>
      </c>
      <c r="F395" s="304">
        <f t="shared" ca="1" si="184"/>
        <v>22.960623044593053</v>
      </c>
      <c r="G395" s="306">
        <f t="shared" ca="1" si="185"/>
        <v>40.791162295980946</v>
      </c>
      <c r="H395" s="307">
        <f t="shared" ca="1" si="186"/>
        <v>164.04953088856374</v>
      </c>
      <c r="I395" s="304">
        <f t="shared" ca="1" si="187"/>
        <v>169.04486832262873</v>
      </c>
      <c r="J395" s="306">
        <f t="shared" ca="1" si="188"/>
        <v>104.14966345190162</v>
      </c>
      <c r="K395" s="307">
        <f t="shared" ca="1" si="189"/>
        <v>459.07790886680158</v>
      </c>
      <c r="L395" s="304">
        <f t="shared" ca="1" si="174"/>
        <v>470.74375068253403</v>
      </c>
      <c r="M395" s="306">
        <f t="shared" ca="1" si="190"/>
        <v>1.327087240184027</v>
      </c>
      <c r="N395" s="304">
        <f t="shared" ca="1" si="191"/>
        <v>76.036497908208929</v>
      </c>
      <c r="P395" s="310">
        <f t="shared" ca="1" si="192"/>
        <v>23</v>
      </c>
      <c r="Q395" s="304">
        <f t="shared" ca="1" si="193"/>
        <v>0</v>
      </c>
      <c r="R395" s="306">
        <f t="shared" ca="1" si="194"/>
        <v>0</v>
      </c>
      <c r="S395" s="307">
        <f t="shared" ca="1" si="195"/>
        <v>8.1249999999999982</v>
      </c>
      <c r="T395" s="304">
        <f t="shared" ca="1" si="175"/>
        <v>79.706249999999983</v>
      </c>
      <c r="U395" s="311">
        <f t="shared" ca="1" si="176"/>
        <v>0</v>
      </c>
      <c r="V395" s="306">
        <f t="shared" ca="1" si="177"/>
        <v>1.1700248500086992</v>
      </c>
      <c r="W395" s="304">
        <f t="shared" ca="1" si="178"/>
        <v>107.89896612634459</v>
      </c>
      <c r="Y395" s="314" t="str">
        <f t="shared" ca="1" si="196"/>
        <v/>
      </c>
      <c r="Z395" s="315" t="str">
        <f t="shared" ca="1" si="197"/>
        <v/>
      </c>
      <c r="AA395" s="316" t="str">
        <f t="shared" ca="1" si="198"/>
        <v/>
      </c>
      <c r="AC395" s="310" t="e">
        <f t="shared" ca="1" si="199"/>
        <v>#N/A</v>
      </c>
      <c r="AD395" s="323" t="e">
        <f t="shared" ca="1" si="200"/>
        <v>#N/A</v>
      </c>
      <c r="AE395" s="324">
        <f t="shared" ca="1" si="179"/>
        <v>459.07790886680158</v>
      </c>
      <c r="AG395" s="306">
        <f t="shared" ca="1" si="201"/>
        <v>-22.838409073020422</v>
      </c>
      <c r="AH395" s="304">
        <f t="shared" ca="1" si="202"/>
        <v>-13.317966940917323</v>
      </c>
    </row>
    <row r="396" spans="1:34" x14ac:dyDescent="0.2">
      <c r="A396" s="347">
        <f t="shared" ca="1" si="180"/>
        <v>0.01</v>
      </c>
      <c r="B396" s="304">
        <f t="shared" ca="1" si="181"/>
        <v>3.9199999999999604</v>
      </c>
      <c r="D396" s="306">
        <f t="shared" ca="1" si="182"/>
        <v>-3.2044832248028139</v>
      </c>
      <c r="E396" s="307">
        <f t="shared" ca="1" si="183"/>
        <v>-22.697447676894683</v>
      </c>
      <c r="F396" s="304">
        <f t="shared" ca="1" si="184"/>
        <v>22.922540081400545</v>
      </c>
      <c r="G396" s="306">
        <f t="shared" ca="1" si="185"/>
        <v>40.75911746373292</v>
      </c>
      <c r="H396" s="307">
        <f t="shared" ca="1" si="186"/>
        <v>163.82255641179478</v>
      </c>
      <c r="I396" s="304">
        <f t="shared" ca="1" si="187"/>
        <v>168.81687014548652</v>
      </c>
      <c r="J396" s="306">
        <f t="shared" ca="1" si="188"/>
        <v>104.55741485070018</v>
      </c>
      <c r="K396" s="307">
        <f t="shared" ca="1" si="189"/>
        <v>460.7172693033034</v>
      </c>
      <c r="L396" s="304">
        <f t="shared" ca="1" si="174"/>
        <v>472.4326991588897</v>
      </c>
      <c r="M396" s="306">
        <f t="shared" ca="1" si="190"/>
        <v>1.3269470178301201</v>
      </c>
      <c r="N396" s="304">
        <f t="shared" ca="1" si="191"/>
        <v>76.028463759136685</v>
      </c>
      <c r="P396" s="310">
        <f t="shared" ca="1" si="192"/>
        <v>23</v>
      </c>
      <c r="Q396" s="304">
        <f t="shared" ca="1" si="193"/>
        <v>0</v>
      </c>
      <c r="R396" s="306">
        <f t="shared" ca="1" si="194"/>
        <v>0</v>
      </c>
      <c r="S396" s="307">
        <f t="shared" ca="1" si="195"/>
        <v>8.1249999999999982</v>
      </c>
      <c r="T396" s="304">
        <f t="shared" ca="1" si="175"/>
        <v>79.706249999999983</v>
      </c>
      <c r="U396" s="311">
        <f t="shared" ca="1" si="176"/>
        <v>0</v>
      </c>
      <c r="V396" s="306">
        <f t="shared" ca="1" si="177"/>
        <v>1.1698329550261399</v>
      </c>
      <c r="W396" s="304">
        <f t="shared" ca="1" si="178"/>
        <v>107.59045760283716</v>
      </c>
      <c r="Y396" s="314" t="str">
        <f t="shared" ca="1" si="196"/>
        <v/>
      </c>
      <c r="Z396" s="315" t="str">
        <f t="shared" ca="1" si="197"/>
        <v/>
      </c>
      <c r="AA396" s="316" t="str">
        <f t="shared" ca="1" si="198"/>
        <v/>
      </c>
      <c r="AC396" s="310" t="e">
        <f t="shared" ca="1" si="199"/>
        <v>#N/A</v>
      </c>
      <c r="AD396" s="323" t="e">
        <f t="shared" ca="1" si="200"/>
        <v>#N/A</v>
      </c>
      <c r="AE396" s="324">
        <f t="shared" ca="1" si="179"/>
        <v>460.7172693033034</v>
      </c>
      <c r="AG396" s="306">
        <f t="shared" ca="1" si="201"/>
        <v>-22.799983680687923</v>
      </c>
      <c r="AH396" s="304">
        <f t="shared" ca="1" si="202"/>
        <v>-13.279872754011645</v>
      </c>
    </row>
    <row r="397" spans="1:34" x14ac:dyDescent="0.2">
      <c r="A397" s="347">
        <f t="shared" ca="1" si="180"/>
        <v>0.01</v>
      </c>
      <c r="B397" s="304">
        <f t="shared" ca="1" si="181"/>
        <v>3.9299999999999602</v>
      </c>
      <c r="D397" s="306">
        <f t="shared" ca="1" si="182"/>
        <v>-3.1971227634056101</v>
      </c>
      <c r="E397" s="307">
        <f t="shared" ca="1" si="183"/>
        <v>-22.660151250931428</v>
      </c>
      <c r="F397" s="304">
        <f t="shared" ca="1" si="184"/>
        <v>22.884581024772455</v>
      </c>
      <c r="G397" s="306">
        <f t="shared" ca="1" si="185"/>
        <v>40.727146236098861</v>
      </c>
      <c r="H397" s="307">
        <f t="shared" ca="1" si="186"/>
        <v>163.59595489928546</v>
      </c>
      <c r="I397" s="304">
        <f t="shared" ca="1" si="187"/>
        <v>168.58925499552342</v>
      </c>
      <c r="J397" s="306">
        <f t="shared" ca="1" si="188"/>
        <v>104.96484616919935</v>
      </c>
      <c r="K397" s="307">
        <f t="shared" ca="1" si="189"/>
        <v>462.35436185985878</v>
      </c>
      <c r="L397" s="304">
        <f t="shared" ca="1" si="174"/>
        <v>474.11936773576434</v>
      </c>
      <c r="M397" s="306">
        <f t="shared" ca="1" si="190"/>
        <v>1.3268065269785367</v>
      </c>
      <c r="N397" s="304">
        <f t="shared" ca="1" si="191"/>
        <v>76.020414226280749</v>
      </c>
      <c r="P397" s="310">
        <f t="shared" ca="1" si="192"/>
        <v>23</v>
      </c>
      <c r="Q397" s="304">
        <f t="shared" ca="1" si="193"/>
        <v>0</v>
      </c>
      <c r="R397" s="306">
        <f t="shared" ca="1" si="194"/>
        <v>0</v>
      </c>
      <c r="S397" s="307">
        <f t="shared" ca="1" si="195"/>
        <v>8.1249999999999982</v>
      </c>
      <c r="T397" s="304">
        <f t="shared" ca="1" si="175"/>
        <v>79.706249999999983</v>
      </c>
      <c r="U397" s="311">
        <f t="shared" ca="1" si="176"/>
        <v>0</v>
      </c>
      <c r="V397" s="306">
        <f t="shared" ca="1" si="177"/>
        <v>1.1696413561936918</v>
      </c>
      <c r="W397" s="304">
        <f t="shared" ca="1" si="178"/>
        <v>107.28295156513006</v>
      </c>
      <c r="Y397" s="314" t="str">
        <f t="shared" ca="1" si="196"/>
        <v/>
      </c>
      <c r="Z397" s="315" t="str">
        <f t="shared" ca="1" si="197"/>
        <v/>
      </c>
      <c r="AA397" s="316" t="str">
        <f t="shared" ca="1" si="198"/>
        <v/>
      </c>
      <c r="AC397" s="310" t="e">
        <f t="shared" ca="1" si="199"/>
        <v>#N/A</v>
      </c>
      <c r="AD397" s="323" t="e">
        <f t="shared" ca="1" si="200"/>
        <v>#N/A</v>
      </c>
      <c r="AE397" s="324">
        <f t="shared" ca="1" si="179"/>
        <v>462.35436185985878</v>
      </c>
      <c r="AG397" s="306">
        <f t="shared" ca="1" si="201"/>
        <v>-22.761681374341446</v>
      </c>
      <c r="AH397" s="304">
        <f t="shared" ca="1" si="202"/>
        <v>-13.241902474195346</v>
      </c>
    </row>
    <row r="398" spans="1:34" x14ac:dyDescent="0.2">
      <c r="A398" s="347">
        <f t="shared" ca="1" si="180"/>
        <v>0.01</v>
      </c>
      <c r="B398" s="304">
        <f t="shared" ca="1" si="181"/>
        <v>3.93999999999996</v>
      </c>
      <c r="D398" s="306">
        <f t="shared" ca="1" si="182"/>
        <v>-3.1897851521936285</v>
      </c>
      <c r="E398" s="307">
        <f t="shared" ca="1" si="183"/>
        <v>-22.622976015347369</v>
      </c>
      <c r="F398" s="304">
        <f t="shared" ca="1" si="184"/>
        <v>22.846745350446248</v>
      </c>
      <c r="G398" s="306">
        <f t="shared" ca="1" si="185"/>
        <v>40.695248384576928</v>
      </c>
      <c r="H398" s="307">
        <f t="shared" ca="1" si="186"/>
        <v>163.36972513913199</v>
      </c>
      <c r="I398" s="304">
        <f t="shared" ca="1" si="187"/>
        <v>168.36202164715755</v>
      </c>
      <c r="J398" s="306">
        <f t="shared" ca="1" si="188"/>
        <v>105.37195814230273</v>
      </c>
      <c r="K398" s="307">
        <f t="shared" ca="1" si="189"/>
        <v>463.98919026005086</v>
      </c>
      <c r="L398" s="304">
        <f t="shared" ca="1" si="174"/>
        <v>475.80376022150233</v>
      </c>
      <c r="M398" s="306">
        <f t="shared" ca="1" si="190"/>
        <v>1.3266657670734505</v>
      </c>
      <c r="N398" s="304">
        <f t="shared" ca="1" si="191"/>
        <v>76.012349277794655</v>
      </c>
      <c r="P398" s="310">
        <f t="shared" ca="1" si="192"/>
        <v>23</v>
      </c>
      <c r="Q398" s="304">
        <f t="shared" ca="1" si="193"/>
        <v>0</v>
      </c>
      <c r="R398" s="306">
        <f t="shared" ca="1" si="194"/>
        <v>0</v>
      </c>
      <c r="S398" s="307">
        <f t="shared" ca="1" si="195"/>
        <v>8.1249999999999982</v>
      </c>
      <c r="T398" s="304">
        <f t="shared" ca="1" si="175"/>
        <v>79.706249999999983</v>
      </c>
      <c r="U398" s="311">
        <f t="shared" ca="1" si="176"/>
        <v>0</v>
      </c>
      <c r="V398" s="306">
        <f t="shared" ca="1" si="177"/>
        <v>1.1694500529408913</v>
      </c>
      <c r="W398" s="304">
        <f t="shared" ca="1" si="178"/>
        <v>106.97644377681343</v>
      </c>
      <c r="Y398" s="314" t="str">
        <f t="shared" ca="1" si="196"/>
        <v/>
      </c>
      <c r="Z398" s="315" t="str">
        <f t="shared" ca="1" si="197"/>
        <v/>
      </c>
      <c r="AA398" s="316" t="str">
        <f t="shared" ca="1" si="198"/>
        <v/>
      </c>
      <c r="AC398" s="310" t="e">
        <f t="shared" ca="1" si="199"/>
        <v>#N/A</v>
      </c>
      <c r="AD398" s="323" t="e">
        <f t="shared" ca="1" si="200"/>
        <v>#N/A</v>
      </c>
      <c r="AE398" s="324">
        <f t="shared" ca="1" si="179"/>
        <v>463.98919026005086</v>
      </c>
      <c r="AG398" s="306">
        <f t="shared" ca="1" si="201"/>
        <v>-22.723501627379719</v>
      </c>
      <c r="AH398" s="304">
        <f t="shared" ca="1" si="202"/>
        <v>-13.20405557724678</v>
      </c>
    </row>
    <row r="399" spans="1:34" x14ac:dyDescent="0.2">
      <c r="A399" s="347">
        <f t="shared" ca="1" si="180"/>
        <v>0.01</v>
      </c>
      <c r="B399" s="304">
        <f t="shared" ca="1" si="181"/>
        <v>3.9499999999999598</v>
      </c>
      <c r="D399" s="306">
        <f t="shared" ca="1" si="182"/>
        <v>-3.1824702932624009</v>
      </c>
      <c r="E399" s="307">
        <f t="shared" ca="1" si="183"/>
        <v>-22.585921457964986</v>
      </c>
      <c r="F399" s="304">
        <f t="shared" ca="1" si="184"/>
        <v>22.80903253697668</v>
      </c>
      <c r="G399" s="306">
        <f t="shared" ca="1" si="185"/>
        <v>40.663423681644304</v>
      </c>
      <c r="H399" s="307">
        <f t="shared" ca="1" si="186"/>
        <v>163.14386592455233</v>
      </c>
      <c r="I399" s="304">
        <f t="shared" ca="1" si="187"/>
        <v>168.13516888004489</v>
      </c>
      <c r="J399" s="306">
        <f t="shared" ca="1" si="188"/>
        <v>105.77875150263384</v>
      </c>
      <c r="K399" s="307">
        <f t="shared" ca="1" si="189"/>
        <v>465.62175821536925</v>
      </c>
      <c r="L399" s="304">
        <f t="shared" ca="1" si="174"/>
        <v>477.48588041221467</v>
      </c>
      <c r="M399" s="306">
        <f t="shared" ca="1" si="190"/>
        <v>1.3265247375572948</v>
      </c>
      <c r="N399" s="304">
        <f t="shared" ca="1" si="191"/>
        <v>76.004268881732159</v>
      </c>
      <c r="P399" s="310">
        <f t="shared" ca="1" si="192"/>
        <v>23</v>
      </c>
      <c r="Q399" s="304">
        <f t="shared" ca="1" si="193"/>
        <v>0</v>
      </c>
      <c r="R399" s="306">
        <f t="shared" ca="1" si="194"/>
        <v>0</v>
      </c>
      <c r="S399" s="307">
        <f t="shared" ca="1" si="195"/>
        <v>8.1249999999999982</v>
      </c>
      <c r="T399" s="304">
        <f t="shared" ca="1" si="175"/>
        <v>79.706249999999983</v>
      </c>
      <c r="U399" s="311">
        <f t="shared" ca="1" si="176"/>
        <v>0</v>
      </c>
      <c r="V399" s="306">
        <f t="shared" ca="1" si="177"/>
        <v>1.1692590446992055</v>
      </c>
      <c r="W399" s="304">
        <f t="shared" ca="1" si="178"/>
        <v>106.67093002421998</v>
      </c>
      <c r="Y399" s="314" t="str">
        <f t="shared" ca="1" si="196"/>
        <v/>
      </c>
      <c r="Z399" s="315" t="str">
        <f t="shared" ca="1" si="197"/>
        <v/>
      </c>
      <c r="AA399" s="316" t="str">
        <f t="shared" ca="1" si="198"/>
        <v/>
      </c>
      <c r="AC399" s="310" t="e">
        <f t="shared" ca="1" si="199"/>
        <v>#N/A</v>
      </c>
      <c r="AD399" s="323" t="e">
        <f t="shared" ca="1" si="200"/>
        <v>#N/A</v>
      </c>
      <c r="AE399" s="324">
        <f t="shared" ca="1" si="179"/>
        <v>465.62175821536925</v>
      </c>
      <c r="AG399" s="306">
        <f t="shared" ca="1" si="201"/>
        <v>-22.68544391600976</v>
      </c>
      <c r="AH399" s="304">
        <f t="shared" ca="1" si="202"/>
        <v>-13.166331541761656</v>
      </c>
    </row>
    <row r="400" spans="1:34" x14ac:dyDescent="0.2">
      <c r="A400" s="347">
        <f t="shared" ca="1" si="180"/>
        <v>0.01</v>
      </c>
      <c r="B400" s="304">
        <f t="shared" ca="1" si="181"/>
        <v>3.9599999999999596</v>
      </c>
      <c r="D400" s="306">
        <f t="shared" ca="1" si="182"/>
        <v>-3.17517808923186</v>
      </c>
      <c r="E400" s="307">
        <f t="shared" ca="1" si="183"/>
        <v>-22.548987069356187</v>
      </c>
      <c r="F400" s="304">
        <f t="shared" ca="1" si="184"/>
        <v>22.771442065717544</v>
      </c>
      <c r="G400" s="306">
        <f t="shared" ca="1" si="185"/>
        <v>40.631671900751982</v>
      </c>
      <c r="H400" s="307">
        <f t="shared" ca="1" si="186"/>
        <v>162.91837605385876</v>
      </c>
      <c r="I400" s="304">
        <f t="shared" ca="1" si="187"/>
        <v>167.90869547905163</v>
      </c>
      <c r="J400" s="306">
        <f t="shared" ca="1" si="188"/>
        <v>106.18522698054582</v>
      </c>
      <c r="K400" s="307">
        <f t="shared" ca="1" si="189"/>
        <v>467.25206942526131</v>
      </c>
      <c r="L400" s="304">
        <f t="shared" ca="1" si="174"/>
        <v>479.16573209182985</v>
      </c>
      <c r="M400" s="306">
        <f t="shared" ca="1" si="190"/>
        <v>1.3263834378707546</v>
      </c>
      <c r="N400" s="304">
        <f t="shared" ca="1" si="191"/>
        <v>75.996173006046888</v>
      </c>
      <c r="P400" s="310">
        <f t="shared" ca="1" si="192"/>
        <v>23</v>
      </c>
      <c r="Q400" s="304">
        <f t="shared" ca="1" si="193"/>
        <v>0</v>
      </c>
      <c r="R400" s="306">
        <f t="shared" ca="1" si="194"/>
        <v>0</v>
      </c>
      <c r="S400" s="307">
        <f t="shared" ca="1" si="195"/>
        <v>8.1249999999999982</v>
      </c>
      <c r="T400" s="304">
        <f t="shared" ca="1" si="175"/>
        <v>79.706249999999983</v>
      </c>
      <c r="U400" s="311">
        <f t="shared" ca="1" si="176"/>
        <v>0</v>
      </c>
      <c r="V400" s="306">
        <f t="shared" ca="1" si="177"/>
        <v>1.1690683309020276</v>
      </c>
      <c r="W400" s="304">
        <f t="shared" ca="1" si="178"/>
        <v>106.36640611627925</v>
      </c>
      <c r="Y400" s="314" t="str">
        <f t="shared" ca="1" si="196"/>
        <v/>
      </c>
      <c r="Z400" s="315" t="str">
        <f t="shared" ca="1" si="197"/>
        <v/>
      </c>
      <c r="AA400" s="316" t="str">
        <f t="shared" ca="1" si="198"/>
        <v/>
      </c>
      <c r="AC400" s="310" t="e">
        <f t="shared" ca="1" si="199"/>
        <v>#N/A</v>
      </c>
      <c r="AD400" s="323" t="e">
        <f t="shared" ca="1" si="200"/>
        <v>#N/A</v>
      </c>
      <c r="AE400" s="324">
        <f t="shared" ca="1" si="179"/>
        <v>467.25206942526131</v>
      </c>
      <c r="AG400" s="306">
        <f t="shared" ca="1" si="201"/>
        <v>-22.647507719228589</v>
      </c>
      <c r="AH400" s="304">
        <f t="shared" ca="1" si="202"/>
        <v>-13.128729849134769</v>
      </c>
    </row>
    <row r="401" spans="1:34" x14ac:dyDescent="0.2">
      <c r="A401" s="347">
        <f t="shared" ca="1" si="180"/>
        <v>0.01</v>
      </c>
      <c r="B401" s="304">
        <f t="shared" ca="1" si="181"/>
        <v>3.9699999999999593</v>
      </c>
      <c r="D401" s="306">
        <f t="shared" ca="1" si="182"/>
        <v>-3.1679084432430038</v>
      </c>
      <c r="E401" s="307">
        <f t="shared" ca="1" si="183"/>
        <v>-22.512172342824663</v>
      </c>
      <c r="F401" s="304">
        <f t="shared" ca="1" si="184"/>
        <v>22.733973420803718</v>
      </c>
      <c r="G401" s="306">
        <f t="shared" ca="1" si="185"/>
        <v>40.599992816319549</v>
      </c>
      <c r="H401" s="307">
        <f t="shared" ca="1" si="186"/>
        <v>162.69325433043051</v>
      </c>
      <c r="I401" s="304">
        <f t="shared" ca="1" si="187"/>
        <v>167.68260023422627</v>
      </c>
      <c r="J401" s="306">
        <f t="shared" ca="1" si="188"/>
        <v>106.59138530413118</v>
      </c>
      <c r="K401" s="307">
        <f t="shared" ca="1" si="189"/>
        <v>468.88012757718275</v>
      </c>
      <c r="L401" s="304">
        <f t="shared" ca="1" si="174"/>
        <v>480.84331903214473</v>
      </c>
      <c r="M401" s="306">
        <f t="shared" ca="1" si="190"/>
        <v>1.3262418674527618</v>
      </c>
      <c r="N401" s="304">
        <f t="shared" ca="1" si="191"/>
        <v>75.988061618591999</v>
      </c>
      <c r="P401" s="310">
        <f t="shared" ca="1" si="192"/>
        <v>23</v>
      </c>
      <c r="Q401" s="304">
        <f t="shared" ca="1" si="193"/>
        <v>0</v>
      </c>
      <c r="R401" s="306">
        <f t="shared" ca="1" si="194"/>
        <v>0</v>
      </c>
      <c r="S401" s="307">
        <f t="shared" ca="1" si="195"/>
        <v>8.1249999999999982</v>
      </c>
      <c r="T401" s="304">
        <f t="shared" ca="1" si="175"/>
        <v>79.706249999999983</v>
      </c>
      <c r="U401" s="311">
        <f t="shared" ca="1" si="176"/>
        <v>0</v>
      </c>
      <c r="V401" s="306">
        <f t="shared" ca="1" si="177"/>
        <v>1.1688779109846654</v>
      </c>
      <c r="W401" s="304">
        <f t="shared" ca="1" si="178"/>
        <v>106.0628678843714</v>
      </c>
      <c r="Y401" s="314" t="str">
        <f t="shared" ca="1" si="196"/>
        <v/>
      </c>
      <c r="Z401" s="315" t="str">
        <f t="shared" ca="1" si="197"/>
        <v/>
      </c>
      <c r="AA401" s="316" t="str">
        <f t="shared" ca="1" si="198"/>
        <v/>
      </c>
      <c r="AC401" s="310" t="e">
        <f t="shared" ca="1" si="199"/>
        <v>#N/A</v>
      </c>
      <c r="AD401" s="323" t="e">
        <f t="shared" ca="1" si="200"/>
        <v>#N/A</v>
      </c>
      <c r="AE401" s="324">
        <f t="shared" ca="1" si="179"/>
        <v>468.88012757718275</v>
      </c>
      <c r="AG401" s="306">
        <f t="shared" ca="1" si="201"/>
        <v>-22.609692518805225</v>
      </c>
      <c r="AH401" s="304">
        <f t="shared" ca="1" si="202"/>
        <v>-13.091249983542065</v>
      </c>
    </row>
    <row r="402" spans="1:34" x14ac:dyDescent="0.2">
      <c r="A402" s="347">
        <f t="shared" ca="1" si="180"/>
        <v>0.01</v>
      </c>
      <c r="B402" s="304">
        <f t="shared" ca="1" si="181"/>
        <v>3.9799999999999591</v>
      </c>
      <c r="D402" s="306">
        <f t="shared" ca="1" si="182"/>
        <v>-3.1606612589545038</v>
      </c>
      <c r="E402" s="307">
        <f t="shared" ca="1" si="183"/>
        <v>-22.475476774388216</v>
      </c>
      <c r="F402" s="304">
        <f t="shared" ca="1" si="184"/>
        <v>22.696626089133158</v>
      </c>
      <c r="G402" s="306">
        <f t="shared" ca="1" si="185"/>
        <v>40.568386203730007</v>
      </c>
      <c r="H402" s="307">
        <f t="shared" ca="1" si="186"/>
        <v>162.46849956268662</v>
      </c>
      <c r="I402" s="304">
        <f t="shared" ca="1" si="187"/>
        <v>167.45688194077212</v>
      </c>
      <c r="J402" s="306">
        <f t="shared" ca="1" si="188"/>
        <v>106.99722719923143</v>
      </c>
      <c r="K402" s="307">
        <f t="shared" ca="1" si="189"/>
        <v>470.50593634664835</v>
      </c>
      <c r="L402" s="304">
        <f t="shared" ca="1" si="174"/>
        <v>482.51864499287512</v>
      </c>
      <c r="M402" s="306">
        <f t="shared" ca="1" si="190"/>
        <v>1.3261000257404876</v>
      </c>
      <c r="N402" s="304">
        <f t="shared" ca="1" si="191"/>
        <v>75.979934687119766</v>
      </c>
      <c r="P402" s="310">
        <f t="shared" ca="1" si="192"/>
        <v>23</v>
      </c>
      <c r="Q402" s="304">
        <f t="shared" ca="1" si="193"/>
        <v>0</v>
      </c>
      <c r="R402" s="306">
        <f t="shared" ca="1" si="194"/>
        <v>0</v>
      </c>
      <c r="S402" s="307">
        <f t="shared" ca="1" si="195"/>
        <v>8.1249999999999982</v>
      </c>
      <c r="T402" s="304">
        <f t="shared" ca="1" si="175"/>
        <v>79.706249999999983</v>
      </c>
      <c r="U402" s="311">
        <f t="shared" ca="1" si="176"/>
        <v>0</v>
      </c>
      <c r="V402" s="306">
        <f t="shared" ca="1" si="177"/>
        <v>1.1686877843843355</v>
      </c>
      <c r="W402" s="304">
        <f t="shared" ca="1" si="178"/>
        <v>105.760311182183</v>
      </c>
      <c r="Y402" s="314" t="str">
        <f t="shared" ca="1" si="196"/>
        <v/>
      </c>
      <c r="Z402" s="315" t="str">
        <f t="shared" ca="1" si="197"/>
        <v/>
      </c>
      <c r="AA402" s="316" t="str">
        <f t="shared" ca="1" si="198"/>
        <v/>
      </c>
      <c r="AC402" s="310" t="e">
        <f t="shared" ca="1" si="199"/>
        <v>#N/A</v>
      </c>
      <c r="AD402" s="323" t="e">
        <f t="shared" ca="1" si="200"/>
        <v>#N/A</v>
      </c>
      <c r="AE402" s="324">
        <f t="shared" ca="1" si="179"/>
        <v>470.50593634664835</v>
      </c>
      <c r="AG402" s="306">
        <f t="shared" ca="1" si="201"/>
        <v>-22.571997799262675</v>
      </c>
      <c r="AH402" s="304">
        <f t="shared" ca="1" si="202"/>
        <v>-13.053891431922636</v>
      </c>
    </row>
    <row r="403" spans="1:34" x14ac:dyDescent="0.2">
      <c r="A403" s="347">
        <f t="shared" ca="1" si="180"/>
        <v>0.01</v>
      </c>
      <c r="B403" s="304">
        <f t="shared" ca="1" si="181"/>
        <v>3.9899999999999589</v>
      </c>
      <c r="D403" s="306">
        <f t="shared" ca="1" si="182"/>
        <v>-3.1534364405393962</v>
      </c>
      <c r="E403" s="307">
        <f t="shared" ca="1" si="183"/>
        <v>-22.438899862761339</v>
      </c>
      <c r="F403" s="304">
        <f t="shared" ca="1" si="184"/>
        <v>22.659399560349179</v>
      </c>
      <c r="G403" s="306">
        <f t="shared" ca="1" si="185"/>
        <v>40.536851839324612</v>
      </c>
      <c r="H403" s="307">
        <f t="shared" ca="1" si="186"/>
        <v>162.24411056405901</v>
      </c>
      <c r="I403" s="304">
        <f t="shared" ca="1" si="187"/>
        <v>167.23153939901997</v>
      </c>
      <c r="J403" s="306">
        <f t="shared" ca="1" si="188"/>
        <v>107.4027533894467</v>
      </c>
      <c r="K403" s="307">
        <f t="shared" ca="1" si="189"/>
        <v>472.12949939728207</v>
      </c>
      <c r="L403" s="304">
        <f t="shared" ca="1" si="174"/>
        <v>484.19171372170598</v>
      </c>
      <c r="M403" s="306">
        <f t="shared" ca="1" si="190"/>
        <v>1.325957912169337</v>
      </c>
      <c r="N403" s="304">
        <f t="shared" ca="1" si="191"/>
        <v>75.971792179281309</v>
      </c>
      <c r="P403" s="310">
        <f t="shared" ca="1" si="192"/>
        <v>23</v>
      </c>
      <c r="Q403" s="304">
        <f t="shared" ca="1" si="193"/>
        <v>0</v>
      </c>
      <c r="R403" s="306">
        <f t="shared" ca="1" si="194"/>
        <v>0</v>
      </c>
      <c r="S403" s="307">
        <f t="shared" ca="1" si="195"/>
        <v>8.1249999999999982</v>
      </c>
      <c r="T403" s="304">
        <f t="shared" ca="1" si="175"/>
        <v>79.706249999999983</v>
      </c>
      <c r="U403" s="311">
        <f t="shared" ca="1" si="176"/>
        <v>0</v>
      </c>
      <c r="V403" s="306">
        <f t="shared" ca="1" si="177"/>
        <v>1.1684979505401532</v>
      </c>
      <c r="W403" s="304">
        <f t="shared" ca="1" si="178"/>
        <v>105.45873188556378</v>
      </c>
      <c r="Y403" s="314" t="str">
        <f t="shared" ca="1" si="196"/>
        <v/>
      </c>
      <c r="Z403" s="315" t="str">
        <f t="shared" ca="1" si="197"/>
        <v/>
      </c>
      <c r="AA403" s="316" t="str">
        <f t="shared" ca="1" si="198"/>
        <v/>
      </c>
      <c r="AC403" s="310" t="e">
        <f t="shared" ca="1" si="199"/>
        <v>#N/A</v>
      </c>
      <c r="AD403" s="323" t="e">
        <f t="shared" ca="1" si="200"/>
        <v>#N/A</v>
      </c>
      <c r="AE403" s="324">
        <f t="shared" ca="1" si="179"/>
        <v>472.12949939728207</v>
      </c>
      <c r="AG403" s="306">
        <f t="shared" ca="1" si="201"/>
        <v>-22.534423047860123</v>
      </c>
      <c r="AH403" s="304">
        <f t="shared" ca="1" si="202"/>
        <v>-13.016653683960987</v>
      </c>
    </row>
    <row r="404" spans="1:34" x14ac:dyDescent="0.2">
      <c r="A404" s="347">
        <f t="shared" ca="1" si="180"/>
        <v>0.01</v>
      </c>
      <c r="B404" s="304">
        <f t="shared" ca="1" si="181"/>
        <v>3.9999999999999587</v>
      </c>
      <c r="D404" s="306">
        <f t="shared" ca="1" si="182"/>
        <v>-3.1462338926817663</v>
      </c>
      <c r="E404" s="307">
        <f t="shared" ca="1" si="183"/>
        <v>-22.402441109337879</v>
      </c>
      <c r="F404" s="304">
        <f t="shared" ca="1" si="184"/>
        <v>22.622293326822795</v>
      </c>
      <c r="G404" s="306">
        <f t="shared" ca="1" si="185"/>
        <v>40.505389500397797</v>
      </c>
      <c r="H404" s="307">
        <f t="shared" ca="1" si="186"/>
        <v>162.02008615296563</v>
      </c>
      <c r="I404" s="304">
        <f t="shared" ca="1" si="187"/>
        <v>167.00657141440078</v>
      </c>
      <c r="J404" s="306">
        <f t="shared" ca="1" si="188"/>
        <v>107.80796459614531</v>
      </c>
      <c r="K404" s="307">
        <f t="shared" ca="1" si="189"/>
        <v>473.7508203808672</v>
      </c>
      <c r="L404" s="304">
        <f t="shared" ca="1" si="174"/>
        <v>485.8625289543416</v>
      </c>
      <c r="M404" s="306">
        <f t="shared" ca="1" si="190"/>
        <v>1.3258155261729427</v>
      </c>
      <c r="N404" s="304">
        <f t="shared" ca="1" si="191"/>
        <v>75.963634062626156</v>
      </c>
      <c r="P404" s="310">
        <f t="shared" ca="1" si="192"/>
        <v>23</v>
      </c>
      <c r="Q404" s="304">
        <f t="shared" ca="1" si="193"/>
        <v>0</v>
      </c>
      <c r="R404" s="306">
        <f t="shared" ca="1" si="194"/>
        <v>0</v>
      </c>
      <c r="S404" s="307">
        <f t="shared" ca="1" si="195"/>
        <v>8.1249999999999982</v>
      </c>
      <c r="T404" s="304">
        <f t="shared" ca="1" si="175"/>
        <v>79.706249999999983</v>
      </c>
      <c r="U404" s="311">
        <f t="shared" ca="1" si="176"/>
        <v>0</v>
      </c>
      <c r="V404" s="306">
        <f t="shared" ca="1" si="177"/>
        <v>1.1683084088931228</v>
      </c>
      <c r="W404" s="304">
        <f t="shared" ca="1" si="178"/>
        <v>105.15812589238384</v>
      </c>
      <c r="Y404" s="314" t="str">
        <f t="shared" ca="1" si="196"/>
        <v/>
      </c>
      <c r="Z404" s="315" t="str">
        <f t="shared" ca="1" si="197"/>
        <v/>
      </c>
      <c r="AA404" s="316" t="str">
        <f t="shared" ca="1" si="198"/>
        <v/>
      </c>
      <c r="AC404" s="310">
        <f t="shared" ca="1" si="199"/>
        <v>3.9999999999999587</v>
      </c>
      <c r="AD404" s="323">
        <f t="shared" ca="1" si="200"/>
        <v>107.80796459614531</v>
      </c>
      <c r="AE404" s="324">
        <f t="shared" ca="1" si="179"/>
        <v>473.7508203808672</v>
      </c>
      <c r="AG404" s="306">
        <f t="shared" ca="1" si="201"/>
        <v>-22.496967754575287</v>
      </c>
      <c r="AH404" s="304">
        <f t="shared" ca="1" si="202"/>
        <v>-12.979536232069391</v>
      </c>
    </row>
    <row r="405" spans="1:34" x14ac:dyDescent="0.2">
      <c r="A405" s="347">
        <f t="shared" ca="1" si="180"/>
        <v>0.1</v>
      </c>
      <c r="B405" s="304">
        <f t="shared" ca="1" si="181"/>
        <v>4.0999999999999588</v>
      </c>
      <c r="D405" s="306">
        <f t="shared" ca="1" si="182"/>
        <v>-3.1390535205734547</v>
      </c>
      <c r="E405" s="307">
        <f t="shared" ca="1" si="183"/>
        <v>-22.366100018173793</v>
      </c>
      <c r="F405" s="304">
        <f t="shared" ca="1" si="184"/>
        <v>22.585306883635173</v>
      </c>
      <c r="G405" s="306">
        <f t="shared" ca="1" si="185"/>
        <v>40.19148414834045</v>
      </c>
      <c r="H405" s="307">
        <f t="shared" ca="1" si="186"/>
        <v>159.78347615114825</v>
      </c>
      <c r="I405" s="304">
        <f t="shared" ca="1" si="187"/>
        <v>164.76078006913801</v>
      </c>
      <c r="J405" s="306">
        <f t="shared" ca="1" si="188"/>
        <v>111.84280827858223</v>
      </c>
      <c r="K405" s="307">
        <f t="shared" ca="1" si="189"/>
        <v>489.84099849607287</v>
      </c>
      <c r="L405" s="304">
        <f t="shared" ca="1" si="174"/>
        <v>502.44702961732133</v>
      </c>
      <c r="M405" s="306">
        <f t="shared" ca="1" si="190"/>
        <v>1.3243714351396785</v>
      </c>
      <c r="N405" s="304">
        <f t="shared" ca="1" si="191"/>
        <v>75.880893741187421</v>
      </c>
      <c r="P405" s="310">
        <f t="shared" ca="1" si="192"/>
        <v>23</v>
      </c>
      <c r="Q405" s="304">
        <f t="shared" ca="1" si="193"/>
        <v>0</v>
      </c>
      <c r="R405" s="306">
        <f t="shared" ca="1" si="194"/>
        <v>0</v>
      </c>
      <c r="S405" s="307">
        <f t="shared" ca="1" si="195"/>
        <v>8.1249999999999982</v>
      </c>
      <c r="T405" s="304">
        <f t="shared" ca="1" si="175"/>
        <v>79.706249999999983</v>
      </c>
      <c r="U405" s="311">
        <f t="shared" ca="1" si="176"/>
        <v>0</v>
      </c>
      <c r="V405" s="306">
        <f t="shared" ca="1" si="177"/>
        <v>1.1664290015035514</v>
      </c>
      <c r="W405" s="304">
        <f t="shared" ca="1" si="178"/>
        <v>102.18430672649518</v>
      </c>
      <c r="Y405" s="314" t="str">
        <f t="shared" ca="1" si="196"/>
        <v/>
      </c>
      <c r="Z405" s="315" t="str">
        <f t="shared" ca="1" si="197"/>
        <v/>
      </c>
      <c r="AA405" s="316" t="str">
        <f t="shared" ca="1" si="198"/>
        <v/>
      </c>
      <c r="AC405" s="310" t="e">
        <f t="shared" ca="1" si="199"/>
        <v>#N/A</v>
      </c>
      <c r="AD405" s="323" t="e">
        <f t="shared" ca="1" si="200"/>
        <v>#N/A</v>
      </c>
      <c r="AE405" s="324">
        <f t="shared" ca="1" si="179"/>
        <v>489.84099849607287</v>
      </c>
      <c r="AG405" s="306">
        <f t="shared" ca="1" si="201"/>
        <v>-22.459631412086765</v>
      </c>
      <c r="AH405" s="304">
        <f t="shared" ca="1" si="202"/>
        <v>-12.942538571370321</v>
      </c>
    </row>
    <row r="406" spans="1:34" x14ac:dyDescent="0.2">
      <c r="A406" s="347">
        <f t="shared" ca="1" si="180"/>
        <v>0.1</v>
      </c>
      <c r="B406" s="304">
        <f t="shared" ca="1" si="181"/>
        <v>4.1999999999999584</v>
      </c>
      <c r="D406" s="306">
        <f t="shared" ca="1" si="182"/>
        <v>-3.067898854818921</v>
      </c>
      <c r="E406" s="307">
        <f t="shared" ca="1" si="183"/>
        <v>-22.006602188011879</v>
      </c>
      <c r="F406" s="304">
        <f t="shared" ca="1" si="184"/>
        <v>22.219418157206739</v>
      </c>
      <c r="G406" s="306">
        <f t="shared" ca="1" si="185"/>
        <v>39.884694262858559</v>
      </c>
      <c r="H406" s="307">
        <f t="shared" ca="1" si="186"/>
        <v>157.58281593234707</v>
      </c>
      <c r="I406" s="304">
        <f t="shared" ca="1" si="187"/>
        <v>162.55193851077163</v>
      </c>
      <c r="J406" s="306">
        <f t="shared" ca="1" si="188"/>
        <v>115.84661719914217</v>
      </c>
      <c r="K406" s="307">
        <f t="shared" ca="1" si="189"/>
        <v>505.70931310024764</v>
      </c>
      <c r="L406" s="304">
        <f t="shared" ca="1" si="174"/>
        <v>518.80858519574338</v>
      </c>
      <c r="M406" s="306">
        <f t="shared" ca="1" si="190"/>
        <v>1.3228992676752738</v>
      </c>
      <c r="N406" s="304">
        <f t="shared" ca="1" si="191"/>
        <v>75.796544758740552</v>
      </c>
      <c r="P406" s="310">
        <f t="shared" ca="1" si="192"/>
        <v>23</v>
      </c>
      <c r="Q406" s="304">
        <f t="shared" ca="1" si="193"/>
        <v>0</v>
      </c>
      <c r="R406" s="306">
        <f t="shared" ca="1" si="194"/>
        <v>0</v>
      </c>
      <c r="S406" s="307">
        <f t="shared" ca="1" si="195"/>
        <v>8.1249999999999982</v>
      </c>
      <c r="T406" s="304">
        <f t="shared" ca="1" si="175"/>
        <v>79.706249999999983</v>
      </c>
      <c r="U406" s="311">
        <f t="shared" ca="1" si="176"/>
        <v>0</v>
      </c>
      <c r="V406" s="306">
        <f t="shared" ca="1" si="177"/>
        <v>1.164578397500053</v>
      </c>
      <c r="W406" s="304">
        <f t="shared" ca="1" si="178"/>
        <v>99.305030826181422</v>
      </c>
      <c r="Y406" s="314" t="str">
        <f t="shared" ca="1" si="196"/>
        <v/>
      </c>
      <c r="Z406" s="315" t="str">
        <f t="shared" ca="1" si="197"/>
        <v/>
      </c>
      <c r="AA406" s="316" t="str">
        <f t="shared" ca="1" si="198"/>
        <v/>
      </c>
      <c r="AC406" s="310" t="e">
        <f t="shared" ca="1" si="199"/>
        <v>#N/A</v>
      </c>
      <c r="AD406" s="323" t="e">
        <f t="shared" ca="1" si="200"/>
        <v>#N/A</v>
      </c>
      <c r="AE406" s="324">
        <f t="shared" ca="1" si="179"/>
        <v>505.70931310024764</v>
      </c>
      <c r="AG406" s="306">
        <f t="shared" ca="1" si="201"/>
        <v>-22.090177058769076</v>
      </c>
      <c r="AH406" s="304">
        <f t="shared" ca="1" si="202"/>
        <v>-12.576530058645563</v>
      </c>
    </row>
    <row r="407" spans="1:34" x14ac:dyDescent="0.2">
      <c r="A407" s="347">
        <f t="shared" ca="1" si="180"/>
        <v>0.1</v>
      </c>
      <c r="B407" s="304">
        <f t="shared" ca="1" si="181"/>
        <v>4.2999999999999581</v>
      </c>
      <c r="D407" s="306">
        <f t="shared" ca="1" si="182"/>
        <v>-2.9989000757278421</v>
      </c>
      <c r="E407" s="307">
        <f t="shared" ca="1" si="183"/>
        <v>-21.658533061791417</v>
      </c>
      <c r="F407" s="304">
        <f t="shared" ca="1" si="184"/>
        <v>21.865165356175844</v>
      </c>
      <c r="G407" s="306">
        <f t="shared" ca="1" si="185"/>
        <v>39.584804255285775</v>
      </c>
      <c r="H407" s="307">
        <f t="shared" ca="1" si="186"/>
        <v>155.41696262616793</v>
      </c>
      <c r="I407" s="304">
        <f t="shared" ca="1" si="187"/>
        <v>160.37889200226121</v>
      </c>
      <c r="J407" s="306">
        <f t="shared" ca="1" si="188"/>
        <v>119.82009212504938</v>
      </c>
      <c r="K407" s="307">
        <f t="shared" ca="1" si="189"/>
        <v>521.35930202817337</v>
      </c>
      <c r="L407" s="304">
        <f t="shared" ca="1" si="174"/>
        <v>534.95081670015179</v>
      </c>
      <c r="M407" s="306">
        <f t="shared" ca="1" si="190"/>
        <v>1.3213984218694053</v>
      </c>
      <c r="N407" s="304">
        <f t="shared" ca="1" si="191"/>
        <v>75.710552628364383</v>
      </c>
      <c r="P407" s="310">
        <f t="shared" ca="1" si="192"/>
        <v>23</v>
      </c>
      <c r="Q407" s="304">
        <f t="shared" ca="1" si="193"/>
        <v>0</v>
      </c>
      <c r="R407" s="306">
        <f t="shared" ca="1" si="194"/>
        <v>0</v>
      </c>
      <c r="S407" s="307">
        <f t="shared" ca="1" si="195"/>
        <v>8.1249999999999982</v>
      </c>
      <c r="T407" s="304">
        <f t="shared" ca="1" si="175"/>
        <v>79.706249999999983</v>
      </c>
      <c r="U407" s="311">
        <f t="shared" ca="1" si="176"/>
        <v>0</v>
      </c>
      <c r="V407" s="306">
        <f t="shared" ca="1" si="177"/>
        <v>1.1627560583989784</v>
      </c>
      <c r="W407" s="304">
        <f t="shared" ca="1" si="178"/>
        <v>96.516428575769055</v>
      </c>
      <c r="Y407" s="314" t="str">
        <f t="shared" ca="1" si="196"/>
        <v/>
      </c>
      <c r="Z407" s="315" t="str">
        <f t="shared" ca="1" si="197"/>
        <v/>
      </c>
      <c r="AA407" s="316" t="str">
        <f t="shared" ca="1" si="198"/>
        <v/>
      </c>
      <c r="AC407" s="310" t="e">
        <f t="shared" ca="1" si="199"/>
        <v>#N/A</v>
      </c>
      <c r="AD407" s="323" t="e">
        <f t="shared" ca="1" si="200"/>
        <v>#N/A</v>
      </c>
      <c r="AE407" s="324">
        <f t="shared" ca="1" si="179"/>
        <v>521.35930202817337</v>
      </c>
      <c r="AG407" s="306">
        <f t="shared" ca="1" si="201"/>
        <v>-21.732271382614776</v>
      </c>
      <c r="AH407" s="304">
        <f t="shared" ca="1" si="202"/>
        <v>-12.222157640145408</v>
      </c>
    </row>
    <row r="408" spans="1:34" x14ac:dyDescent="0.2">
      <c r="A408" s="347">
        <f t="shared" ca="1" si="180"/>
        <v>0.1</v>
      </c>
      <c r="B408" s="304">
        <f t="shared" ca="1" si="181"/>
        <v>4.3999999999999577</v>
      </c>
      <c r="D408" s="306">
        <f t="shared" ca="1" si="182"/>
        <v>-2.9319675981662972</v>
      </c>
      <c r="E408" s="307">
        <f t="shared" ca="1" si="183"/>
        <v>-21.321424830766972</v>
      </c>
      <c r="F408" s="304">
        <f t="shared" ca="1" si="184"/>
        <v>21.522072177435504</v>
      </c>
      <c r="G408" s="306">
        <f t="shared" ca="1" si="185"/>
        <v>39.291607495469144</v>
      </c>
      <c r="H408" s="307">
        <f t="shared" ca="1" si="186"/>
        <v>153.28482014309122</v>
      </c>
      <c r="I408" s="304">
        <f t="shared" ca="1" si="187"/>
        <v>158.24053370068566</v>
      </c>
      <c r="J408" s="306">
        <f t="shared" ca="1" si="188"/>
        <v>123.76391271258713</v>
      </c>
      <c r="K408" s="307">
        <f t="shared" ca="1" si="189"/>
        <v>536.79439116663639</v>
      </c>
      <c r="L408" s="304">
        <f t="shared" ca="1" si="174"/>
        <v>550.87723176574355</v>
      </c>
      <c r="M408" s="306">
        <f t="shared" ca="1" si="190"/>
        <v>1.319868276364536</v>
      </c>
      <c r="N408" s="304">
        <f t="shared" ca="1" si="191"/>
        <v>75.622881748894457</v>
      </c>
      <c r="P408" s="310">
        <f t="shared" ca="1" si="192"/>
        <v>23</v>
      </c>
      <c r="Q408" s="304">
        <f t="shared" ca="1" si="193"/>
        <v>0</v>
      </c>
      <c r="R408" s="306">
        <f t="shared" ca="1" si="194"/>
        <v>0</v>
      </c>
      <c r="S408" s="307">
        <f t="shared" ca="1" si="195"/>
        <v>8.1249999999999982</v>
      </c>
      <c r="T408" s="304">
        <f t="shared" ca="1" si="175"/>
        <v>79.706249999999983</v>
      </c>
      <c r="U408" s="311">
        <f t="shared" ca="1" si="176"/>
        <v>0</v>
      </c>
      <c r="V408" s="306">
        <f t="shared" ca="1" si="177"/>
        <v>1.1609614634441716</v>
      </c>
      <c r="W408" s="304">
        <f t="shared" ca="1" si="178"/>
        <v>93.814830191486678</v>
      </c>
      <c r="Y408" s="314" t="str">
        <f t="shared" ca="1" si="196"/>
        <v/>
      </c>
      <c r="Z408" s="315" t="str">
        <f t="shared" ca="1" si="197"/>
        <v/>
      </c>
      <c r="AA408" s="316" t="str">
        <f t="shared" ca="1" si="198"/>
        <v/>
      </c>
      <c r="AC408" s="310" t="e">
        <f t="shared" ca="1" si="199"/>
        <v>#N/A</v>
      </c>
      <c r="AD408" s="323" t="e">
        <f t="shared" ca="1" si="200"/>
        <v>#N/A</v>
      </c>
      <c r="AE408" s="324">
        <f t="shared" ca="1" si="179"/>
        <v>536.79439116663639</v>
      </c>
      <c r="AG408" s="306">
        <f t="shared" ca="1" si="201"/>
        <v>-21.385435494016601</v>
      </c>
      <c r="AH408" s="304">
        <f t="shared" ca="1" si="202"/>
        <v>-11.878945055479271</v>
      </c>
    </row>
    <row r="409" spans="1:34" x14ac:dyDescent="0.2">
      <c r="A409" s="347">
        <f t="shared" ca="1" si="180"/>
        <v>0.1</v>
      </c>
      <c r="B409" s="304">
        <f t="shared" ca="1" si="181"/>
        <v>4.4999999999999574</v>
      </c>
      <c r="D409" s="306">
        <f t="shared" ca="1" si="182"/>
        <v>-2.8670164523938171</v>
      </c>
      <c r="E409" s="307">
        <f t="shared" ca="1" si="183"/>
        <v>-20.994833842777922</v>
      </c>
      <c r="F409" s="304">
        <f t="shared" ca="1" si="184"/>
        <v>21.189686911895372</v>
      </c>
      <c r="G409" s="306">
        <f t="shared" ca="1" si="185"/>
        <v>39.004905850229761</v>
      </c>
      <c r="H409" s="307">
        <f t="shared" ca="1" si="186"/>
        <v>151.18533675881343</v>
      </c>
      <c r="I409" s="304">
        <f t="shared" ca="1" si="187"/>
        <v>156.13580220840163</v>
      </c>
      <c r="J409" s="306">
        <f t="shared" ca="1" si="188"/>
        <v>127.67873837987207</v>
      </c>
      <c r="K409" s="307">
        <f t="shared" ca="1" si="189"/>
        <v>552.01789901173163</v>
      </c>
      <c r="L409" s="304">
        <f t="shared" ca="1" si="174"/>
        <v>566.59122925050838</v>
      </c>
      <c r="M409" s="306">
        <f t="shared" ca="1" si="190"/>
        <v>1.3183081896352511</v>
      </c>
      <c r="N409" s="304">
        <f t="shared" ca="1" si="191"/>
        <v>75.533495363632071</v>
      </c>
      <c r="P409" s="310">
        <f t="shared" ca="1" si="192"/>
        <v>23</v>
      </c>
      <c r="Q409" s="304">
        <f t="shared" ca="1" si="193"/>
        <v>0</v>
      </c>
      <c r="R409" s="306">
        <f t="shared" ca="1" si="194"/>
        <v>0</v>
      </c>
      <c r="S409" s="307">
        <f t="shared" ca="1" si="195"/>
        <v>8.1249999999999982</v>
      </c>
      <c r="T409" s="304">
        <f t="shared" ca="1" si="175"/>
        <v>79.706249999999983</v>
      </c>
      <c r="U409" s="311">
        <f t="shared" ca="1" si="176"/>
        <v>0</v>
      </c>
      <c r="V409" s="306">
        <f t="shared" ca="1" si="177"/>
        <v>1.1591941088595599</v>
      </c>
      <c r="W409" s="304">
        <f t="shared" ca="1" si="178"/>
        <v>91.196753431507545</v>
      </c>
      <c r="Y409" s="314" t="str">
        <f t="shared" ca="1" si="196"/>
        <v/>
      </c>
      <c r="Z409" s="315" t="str">
        <f t="shared" ca="1" si="197"/>
        <v/>
      </c>
      <c r="AA409" s="316" t="str">
        <f t="shared" ca="1" si="198"/>
        <v/>
      </c>
      <c r="AC409" s="310" t="e">
        <f t="shared" ca="1" si="199"/>
        <v>#N/A</v>
      </c>
      <c r="AD409" s="323" t="e">
        <f t="shared" ca="1" si="200"/>
        <v>#N/A</v>
      </c>
      <c r="AE409" s="324">
        <f t="shared" ca="1" si="179"/>
        <v>552.01789901173163</v>
      </c>
      <c r="AG409" s="306">
        <f t="shared" ca="1" si="201"/>
        <v>-21.04921499415024</v>
      </c>
      <c r="AH409" s="304">
        <f t="shared" ca="1" si="202"/>
        <v>-11.546440638952209</v>
      </c>
    </row>
    <row r="410" spans="1:34" x14ac:dyDescent="0.2">
      <c r="A410" s="347">
        <f t="shared" ca="1" si="180"/>
        <v>0.1</v>
      </c>
      <c r="B410" s="304">
        <f t="shared" ca="1" si="181"/>
        <v>4.599999999999957</v>
      </c>
      <c r="D410" s="306">
        <f t="shared" ca="1" si="182"/>
        <v>-2.8039660001143152</v>
      </c>
      <c r="E410" s="307">
        <f t="shared" ca="1" si="183"/>
        <v>-20.678339116502414</v>
      </c>
      <c r="F410" s="304">
        <f t="shared" ca="1" si="184"/>
        <v>20.867580931839488</v>
      </c>
      <c r="G410" s="306">
        <f t="shared" ca="1" si="185"/>
        <v>38.724509250218333</v>
      </c>
      <c r="H410" s="307">
        <f t="shared" ca="1" si="186"/>
        <v>149.11750284716319</v>
      </c>
      <c r="I410" s="304">
        <f t="shared" ca="1" si="187"/>
        <v>154.06367927595383</v>
      </c>
      <c r="J410" s="306">
        <f t="shared" ca="1" si="188"/>
        <v>131.56520913489447</v>
      </c>
      <c r="K410" s="307">
        <f t="shared" ca="1" si="189"/>
        <v>567.03304099203046</v>
      </c>
      <c r="L410" s="304">
        <f t="shared" ca="1" si="174"/>
        <v>582.09610360436034</v>
      </c>
      <c r="M410" s="306">
        <f t="shared" ca="1" si="190"/>
        <v>1.3167174992345645</v>
      </c>
      <c r="N410" s="304">
        <f t="shared" ca="1" si="191"/>
        <v>75.442355517160749</v>
      </c>
      <c r="P410" s="310">
        <f t="shared" ca="1" si="192"/>
        <v>23</v>
      </c>
      <c r="Q410" s="304">
        <f t="shared" ca="1" si="193"/>
        <v>0</v>
      </c>
      <c r="R410" s="306">
        <f t="shared" ca="1" si="194"/>
        <v>0</v>
      </c>
      <c r="S410" s="307">
        <f t="shared" ca="1" si="195"/>
        <v>8.1249999999999982</v>
      </c>
      <c r="T410" s="304">
        <f t="shared" ca="1" si="175"/>
        <v>79.706249999999983</v>
      </c>
      <c r="U410" s="311">
        <f t="shared" ca="1" si="176"/>
        <v>0</v>
      </c>
      <c r="V410" s="306">
        <f t="shared" ca="1" si="177"/>
        <v>1.1574535071411804</v>
      </c>
      <c r="W410" s="304">
        <f t="shared" ca="1" si="178"/>
        <v>88.658892183189451</v>
      </c>
      <c r="Y410" s="314" t="str">
        <f t="shared" ca="1" si="196"/>
        <v/>
      </c>
      <c r="Z410" s="315" t="str">
        <f t="shared" ca="1" si="197"/>
        <v/>
      </c>
      <c r="AA410" s="316" t="str">
        <f t="shared" ca="1" si="198"/>
        <v>Satellite</v>
      </c>
      <c r="AC410" s="310" t="e">
        <f t="shared" ca="1" si="199"/>
        <v>#N/A</v>
      </c>
      <c r="AD410" s="323" t="e">
        <f t="shared" ca="1" si="200"/>
        <v>#N/A</v>
      </c>
      <c r="AE410" s="324">
        <f t="shared" ca="1" si="179"/>
        <v>567.03304099203046</v>
      </c>
      <c r="AG410" s="306">
        <f t="shared" ca="1" si="201"/>
        <v>-20.723178457586059</v>
      </c>
      <c r="AH410" s="304">
        <f t="shared" ca="1" si="202"/>
        <v>-11.224215806954778</v>
      </c>
    </row>
    <row r="411" spans="1:34" x14ac:dyDescent="0.2">
      <c r="A411" s="347">
        <f t="shared" ca="1" si="180"/>
        <v>0.1</v>
      </c>
      <c r="B411" s="304">
        <f t="shared" ca="1" si="181"/>
        <v>4.6999999999999567</v>
      </c>
      <c r="D411" s="306">
        <f t="shared" ca="1" si="182"/>
        <v>-2.7427396708024392</v>
      </c>
      <c r="E411" s="307">
        <f t="shared" ca="1" si="183"/>
        <v>-20.371540961751613</v>
      </c>
      <c r="F411" s="304">
        <f t="shared" ca="1" si="184"/>
        <v>20.555347286244455</v>
      </c>
      <c r="G411" s="306">
        <f t="shared" ca="1" si="185"/>
        <v>38.450235283138092</v>
      </c>
      <c r="H411" s="307">
        <f t="shared" ca="1" si="186"/>
        <v>147.08034875098804</v>
      </c>
      <c r="I411" s="304">
        <f t="shared" ca="1" si="187"/>
        <v>152.02318764596717</v>
      </c>
      <c r="J411" s="306">
        <f t="shared" ca="1" si="188"/>
        <v>135.42394636156229</v>
      </c>
      <c r="K411" s="307">
        <f t="shared" ca="1" si="189"/>
        <v>581.84293357193803</v>
      </c>
      <c r="L411" s="304">
        <f t="shared" ca="1" si="174"/>
        <v>597.3950490217826</v>
      </c>
      <c r="M411" s="306">
        <f t="shared" ca="1" si="190"/>
        <v>1.3150955210055091</v>
      </c>
      <c r="N411" s="304">
        <f t="shared" ca="1" si="191"/>
        <v>75.349423010173766</v>
      </c>
      <c r="P411" s="310">
        <f t="shared" ca="1" si="192"/>
        <v>23</v>
      </c>
      <c r="Q411" s="304">
        <f t="shared" ca="1" si="193"/>
        <v>0</v>
      </c>
      <c r="R411" s="306">
        <f t="shared" ca="1" si="194"/>
        <v>0</v>
      </c>
      <c r="S411" s="307">
        <f t="shared" ca="1" si="195"/>
        <v>8.1249999999999982</v>
      </c>
      <c r="T411" s="304">
        <f t="shared" ca="1" si="175"/>
        <v>79.706249999999983</v>
      </c>
      <c r="U411" s="311">
        <f t="shared" ca="1" si="176"/>
        <v>0</v>
      </c>
      <c r="V411" s="306">
        <f t="shared" ca="1" si="177"/>
        <v>1.1557391863861703</v>
      </c>
      <c r="W411" s="304">
        <f t="shared" ca="1" si="178"/>
        <v>86.198105856473575</v>
      </c>
      <c r="Y411" s="314" t="str">
        <f t="shared" ca="1" si="196"/>
        <v/>
      </c>
      <c r="Z411" s="315" t="str">
        <f t="shared" ca="1" si="197"/>
        <v/>
      </c>
      <c r="AA411" s="316" t="str">
        <f t="shared" ca="1" si="198"/>
        <v/>
      </c>
      <c r="AC411" s="310" t="e">
        <f t="shared" ca="1" si="199"/>
        <v>#N/A</v>
      </c>
      <c r="AD411" s="323" t="e">
        <f t="shared" ca="1" si="200"/>
        <v>#N/A</v>
      </c>
      <c r="AE411" s="324">
        <f t="shared" ca="1" si="179"/>
        <v>581.84293357193803</v>
      </c>
      <c r="AG411" s="306">
        <f t="shared" ca="1" si="201"/>
        <v>-20.406916022605564</v>
      </c>
      <c r="AH411" s="304">
        <f t="shared" ca="1" si="202"/>
        <v>-10.911863653315628</v>
      </c>
    </row>
    <row r="412" spans="1:34" x14ac:dyDescent="0.2">
      <c r="A412" s="347">
        <f t="shared" ca="1" si="180"/>
        <v>0.1</v>
      </c>
      <c r="B412" s="304">
        <f t="shared" ca="1" si="181"/>
        <v>4.7999999999999563</v>
      </c>
      <c r="D412" s="306">
        <f t="shared" ca="1" si="182"/>
        <v>-2.683264716663909</v>
      </c>
      <c r="E412" s="307">
        <f t="shared" ca="1" si="183"/>
        <v>-20.074059697216484</v>
      </c>
      <c r="F412" s="304">
        <f t="shared" ca="1" si="184"/>
        <v>20.252599395314782</v>
      </c>
      <c r="G412" s="306">
        <f t="shared" ca="1" si="185"/>
        <v>38.1819088114717</v>
      </c>
      <c r="H412" s="307">
        <f t="shared" ca="1" si="186"/>
        <v>145.07294278126639</v>
      </c>
      <c r="I412" s="304">
        <f t="shared" ca="1" si="187"/>
        <v>150.01338902812685</v>
      </c>
      <c r="J412" s="306">
        <f t="shared" ca="1" si="188"/>
        <v>139.25555356629278</v>
      </c>
      <c r="K412" s="307">
        <f t="shared" ca="1" si="189"/>
        <v>596.45059814855074</v>
      </c>
      <c r="L412" s="304">
        <f t="shared" ca="1" si="174"/>
        <v>612.49116338998613</v>
      </c>
      <c r="M412" s="306">
        <f t="shared" ca="1" si="190"/>
        <v>1.3134415482562289</v>
      </c>
      <c r="N412" s="304">
        <f t="shared" ca="1" si="191"/>
        <v>75.254657352210373</v>
      </c>
      <c r="P412" s="310">
        <f t="shared" ca="1" si="192"/>
        <v>23</v>
      </c>
      <c r="Q412" s="304">
        <f t="shared" ca="1" si="193"/>
        <v>0</v>
      </c>
      <c r="R412" s="306">
        <f t="shared" ca="1" si="194"/>
        <v>0</v>
      </c>
      <c r="S412" s="307">
        <f t="shared" ca="1" si="195"/>
        <v>8.1249999999999982</v>
      </c>
      <c r="T412" s="304">
        <f t="shared" ca="1" si="175"/>
        <v>79.706249999999983</v>
      </c>
      <c r="U412" s="311">
        <f t="shared" ca="1" si="176"/>
        <v>0</v>
      </c>
      <c r="V412" s="306">
        <f t="shared" ca="1" si="177"/>
        <v>1.1540506896564351</v>
      </c>
      <c r="W412" s="304">
        <f t="shared" ca="1" si="178"/>
        <v>83.811409518828583</v>
      </c>
      <c r="Y412" s="314" t="str">
        <f t="shared" ca="1" si="196"/>
        <v/>
      </c>
      <c r="Z412" s="315" t="str">
        <f t="shared" ca="1" si="197"/>
        <v/>
      </c>
      <c r="AA412" s="316" t="str">
        <f t="shared" ca="1" si="198"/>
        <v/>
      </c>
      <c r="AC412" s="310" t="e">
        <f t="shared" ca="1" si="199"/>
        <v>#N/A</v>
      </c>
      <c r="AD412" s="323" t="e">
        <f t="shared" ca="1" si="200"/>
        <v>#N/A</v>
      </c>
      <c r="AE412" s="324">
        <f t="shared" ca="1" si="179"/>
        <v>596.45059814855074</v>
      </c>
      <c r="AG412" s="306">
        <f t="shared" ca="1" si="201"/>
        <v>-20.100038080463733</v>
      </c>
      <c r="AH412" s="304">
        <f t="shared" ca="1" si="202"/>
        <v>-10.608997643873673</v>
      </c>
    </row>
    <row r="413" spans="1:34" x14ac:dyDescent="0.2">
      <c r="A413" s="347">
        <f t="shared" ca="1" si="180"/>
        <v>0.1</v>
      </c>
      <c r="B413" s="304">
        <f t="shared" ca="1" si="181"/>
        <v>4.8999999999999559</v>
      </c>
      <c r="D413" s="306">
        <f t="shared" ca="1" si="182"/>
        <v>-2.6254719847368566</v>
      </c>
      <c r="E413" s="307">
        <f t="shared" ca="1" si="183"/>
        <v>-19.785534457855903</v>
      </c>
      <c r="F413" s="304">
        <f t="shared" ca="1" si="184"/>
        <v>19.958969836282666</v>
      </c>
      <c r="G413" s="306">
        <f t="shared" ca="1" si="185"/>
        <v>37.919361612998017</v>
      </c>
      <c r="H413" s="307">
        <f t="shared" ca="1" si="186"/>
        <v>143.0943893354808</v>
      </c>
      <c r="I413" s="304">
        <f t="shared" ca="1" si="187"/>
        <v>148.03338219615017</v>
      </c>
      <c r="J413" s="306">
        <f t="shared" ca="1" si="188"/>
        <v>143.06061708751625</v>
      </c>
      <c r="K413" s="307">
        <f t="shared" ca="1" si="189"/>
        <v>610.85896475438813</v>
      </c>
      <c r="L413" s="304">
        <f t="shared" ca="1" si="174"/>
        <v>627.38745204400107</v>
      </c>
      <c r="M413" s="306">
        <f t="shared" ca="1" si="190"/>
        <v>1.3117548508966856</v>
      </c>
      <c r="N413" s="304">
        <f t="shared" ca="1" si="191"/>
        <v>75.158016712192676</v>
      </c>
      <c r="P413" s="310">
        <f t="shared" ca="1" si="192"/>
        <v>23</v>
      </c>
      <c r="Q413" s="304">
        <f t="shared" ca="1" si="193"/>
        <v>0</v>
      </c>
      <c r="R413" s="306">
        <f t="shared" ca="1" si="194"/>
        <v>0</v>
      </c>
      <c r="S413" s="307">
        <f t="shared" ca="1" si="195"/>
        <v>8.1249999999999982</v>
      </c>
      <c r="T413" s="304">
        <f t="shared" ca="1" si="175"/>
        <v>79.706249999999983</v>
      </c>
      <c r="U413" s="311">
        <f t="shared" ca="1" si="176"/>
        <v>0</v>
      </c>
      <c r="V413" s="306">
        <f t="shared" ca="1" si="177"/>
        <v>1.152387574374871</v>
      </c>
      <c r="W413" s="304">
        <f t="shared" ca="1" si="178"/>
        <v>81.495964712909469</v>
      </c>
      <c r="Y413" s="314" t="str">
        <f t="shared" ca="1" si="196"/>
        <v/>
      </c>
      <c r="Z413" s="315" t="str">
        <f t="shared" ca="1" si="197"/>
        <v/>
      </c>
      <c r="AA413" s="316" t="str">
        <f t="shared" ca="1" si="198"/>
        <v/>
      </c>
      <c r="AC413" s="310" t="e">
        <f t="shared" ca="1" si="199"/>
        <v>#N/A</v>
      </c>
      <c r="AD413" s="323" t="e">
        <f t="shared" ca="1" si="200"/>
        <v>#N/A</v>
      </c>
      <c r="AE413" s="324">
        <f t="shared" ca="1" si="179"/>
        <v>610.85896475438813</v>
      </c>
      <c r="AG413" s="306">
        <f t="shared" ca="1" si="201"/>
        <v>-19.802174055627979</v>
      </c>
      <c r="AH413" s="304">
        <f t="shared" ca="1" si="202"/>
        <v>-10.315250402317366</v>
      </c>
    </row>
    <row r="414" spans="1:34" x14ac:dyDescent="0.2">
      <c r="A414" s="347">
        <f t="shared" ca="1" si="180"/>
        <v>0.1</v>
      </c>
      <c r="B414" s="304">
        <f t="shared" ca="1" si="181"/>
        <v>4.9999999999999556</v>
      </c>
      <c r="D414" s="306">
        <f t="shared" ca="1" si="182"/>
        <v>-2.5692957047748992</v>
      </c>
      <c r="E414" s="307">
        <f t="shared" ca="1" si="183"/>
        <v>-19.505622084814163</v>
      </c>
      <c r="F414" s="304">
        <f t="shared" ca="1" si="184"/>
        <v>19.674109213231606</v>
      </c>
      <c r="G414" s="306">
        <f t="shared" ca="1" si="185"/>
        <v>37.662432042520528</v>
      </c>
      <c r="H414" s="307">
        <f t="shared" ca="1" si="186"/>
        <v>141.14382712699938</v>
      </c>
      <c r="I414" s="304">
        <f t="shared" ca="1" si="187"/>
        <v>146.08230119837847</v>
      </c>
      <c r="J414" s="306">
        <f t="shared" ca="1" si="188"/>
        <v>146.83970677029217</v>
      </c>
      <c r="K414" s="307">
        <f t="shared" ca="1" si="189"/>
        <v>625.07087557751208</v>
      </c>
      <c r="L414" s="304">
        <f t="shared" ca="1" si="174"/>
        <v>642.08683133951831</v>
      </c>
      <c r="M414" s="306">
        <f t="shared" ca="1" si="190"/>
        <v>1.3100346745349791</v>
      </c>
      <c r="N414" s="304">
        <f t="shared" ca="1" si="191"/>
        <v>75.059457866648728</v>
      </c>
      <c r="P414" s="310">
        <f t="shared" ca="1" si="192"/>
        <v>23</v>
      </c>
      <c r="Q414" s="304">
        <f t="shared" ca="1" si="193"/>
        <v>0</v>
      </c>
      <c r="R414" s="306">
        <f t="shared" ca="1" si="194"/>
        <v>0</v>
      </c>
      <c r="S414" s="307">
        <f t="shared" ca="1" si="195"/>
        <v>8.1249999999999982</v>
      </c>
      <c r="T414" s="304">
        <f t="shared" ca="1" si="175"/>
        <v>79.706249999999983</v>
      </c>
      <c r="U414" s="311">
        <f t="shared" ca="1" si="176"/>
        <v>0</v>
      </c>
      <c r="V414" s="306">
        <f t="shared" ca="1" si="177"/>
        <v>1.1507494117521657</v>
      </c>
      <c r="W414" s="304">
        <f t="shared" ca="1" si="178"/>
        <v>79.24907090331169</v>
      </c>
      <c r="Y414" s="314" t="str">
        <f t="shared" ca="1" si="196"/>
        <v/>
      </c>
      <c r="Z414" s="315" t="str">
        <f t="shared" ca="1" si="197"/>
        <v/>
      </c>
      <c r="AA414" s="316" t="str">
        <f t="shared" ca="1" si="198"/>
        <v/>
      </c>
      <c r="AC414" s="310">
        <f t="shared" ca="1" si="199"/>
        <v>4.9999999999999556</v>
      </c>
      <c r="AD414" s="323">
        <f t="shared" ca="1" si="200"/>
        <v>146.83970677029217</v>
      </c>
      <c r="AE414" s="324">
        <f t="shared" ca="1" si="179"/>
        <v>625.07087557751208</v>
      </c>
      <c r="AG414" s="306">
        <f t="shared" ca="1" si="201"/>
        <v>-19.512971269735363</v>
      </c>
      <c r="AH414" s="304">
        <f t="shared" ca="1" si="202"/>
        <v>-10.030272580050399</v>
      </c>
    </row>
    <row r="415" spans="1:34" x14ac:dyDescent="0.2">
      <c r="A415" s="347">
        <f t="shared" ca="1" si="180"/>
        <v>0.1</v>
      </c>
      <c r="B415" s="304">
        <f t="shared" ca="1" si="181"/>
        <v>5.0999999999999552</v>
      </c>
      <c r="D415" s="306">
        <f t="shared" ca="1" si="182"/>
        <v>-2.5146732916730947</v>
      </c>
      <c r="E415" s="307">
        <f t="shared" ca="1" si="183"/>
        <v>-19.233996091385617</v>
      </c>
      <c r="F415" s="304">
        <f t="shared" ca="1" si="184"/>
        <v>19.397685104344053</v>
      </c>
      <c r="G415" s="306">
        <f t="shared" ca="1" si="185"/>
        <v>37.410964713353216</v>
      </c>
      <c r="H415" s="307">
        <f t="shared" ca="1" si="186"/>
        <v>139.22042751786083</v>
      </c>
      <c r="I415" s="304">
        <f t="shared" ca="1" si="187"/>
        <v>144.15931367428087</v>
      </c>
      <c r="J415" s="306">
        <f t="shared" ca="1" si="188"/>
        <v>150.59337660808586</v>
      </c>
      <c r="K415" s="307">
        <f t="shared" ca="1" si="189"/>
        <v>639.08908830975508</v>
      </c>
      <c r="L415" s="304">
        <f t="shared" ca="1" si="174"/>
        <v>656.59213205369645</v>
      </c>
      <c r="M415" s="306">
        <f t="shared" ca="1" si="190"/>
        <v>1.3082802395311675</v>
      </c>
      <c r="N415" s="304">
        <f t="shared" ca="1" si="191"/>
        <v>74.958936145500303</v>
      </c>
      <c r="P415" s="310">
        <f t="shared" ca="1" si="192"/>
        <v>23</v>
      </c>
      <c r="Q415" s="304">
        <f t="shared" ca="1" si="193"/>
        <v>0</v>
      </c>
      <c r="R415" s="306">
        <f t="shared" ca="1" si="194"/>
        <v>0</v>
      </c>
      <c r="S415" s="307">
        <f t="shared" ca="1" si="195"/>
        <v>8.1249999999999982</v>
      </c>
      <c r="T415" s="304">
        <f t="shared" ca="1" si="175"/>
        <v>79.706249999999983</v>
      </c>
      <c r="U415" s="311">
        <f t="shared" ca="1" si="176"/>
        <v>0</v>
      </c>
      <c r="V415" s="306">
        <f t="shared" ca="1" si="177"/>
        <v>1.1491357862423408</v>
      </c>
      <c r="W415" s="304">
        <f t="shared" ca="1" si="178"/>
        <v>77.068157503506825</v>
      </c>
      <c r="Y415" s="314" t="str">
        <f t="shared" ca="1" si="196"/>
        <v/>
      </c>
      <c r="Z415" s="315" t="str">
        <f t="shared" ca="1" si="197"/>
        <v/>
      </c>
      <c r="AA415" s="316" t="str">
        <f t="shared" ca="1" si="198"/>
        <v/>
      </c>
      <c r="AC415" s="310" t="e">
        <f t="shared" ca="1" si="199"/>
        <v>#N/A</v>
      </c>
      <c r="AD415" s="323" t="e">
        <f t="shared" ca="1" si="200"/>
        <v>#N/A</v>
      </c>
      <c r="AE415" s="324">
        <f t="shared" ca="1" si="179"/>
        <v>639.08908830975508</v>
      </c>
      <c r="AG415" s="306">
        <f t="shared" ca="1" si="201"/>
        <v>-19.232093882649476</v>
      </c>
      <c r="AH415" s="304">
        <f t="shared" ca="1" si="202"/>
        <v>-9.7537318034845182</v>
      </c>
    </row>
    <row r="416" spans="1:34" x14ac:dyDescent="0.2">
      <c r="A416" s="347">
        <f t="shared" ca="1" si="180"/>
        <v>0.1</v>
      </c>
      <c r="B416" s="304">
        <f t="shared" ca="1" si="181"/>
        <v>5.1999999999999549</v>
      </c>
      <c r="D416" s="306">
        <f t="shared" ca="1" si="182"/>
        <v>-2.4615451613067409</v>
      </c>
      <c r="E416" s="307">
        <f t="shared" ca="1" si="183"/>
        <v>-18.970345699113345</v>
      </c>
      <c r="F416" s="304">
        <f t="shared" ca="1" si="184"/>
        <v>19.129381080553046</v>
      </c>
      <c r="G416" s="306">
        <f t="shared" ca="1" si="185"/>
        <v>37.164810197222543</v>
      </c>
      <c r="H416" s="307">
        <f t="shared" ca="1" si="186"/>
        <v>137.32339294794949</v>
      </c>
      <c r="I416" s="304">
        <f t="shared" ca="1" si="187"/>
        <v>142.26361926976455</v>
      </c>
      <c r="J416" s="306">
        <f t="shared" ca="1" si="188"/>
        <v>154.32216535361465</v>
      </c>
      <c r="K416" s="307">
        <f t="shared" ca="1" si="189"/>
        <v>652.91627933304562</v>
      </c>
      <c r="L416" s="304">
        <f t="shared" ca="1" si="174"/>
        <v>670.90610262356086</v>
      </c>
      <c r="M416" s="306">
        <f t="shared" ca="1" si="190"/>
        <v>1.306490740006343</v>
      </c>
      <c r="N416" s="304">
        <f t="shared" ca="1" si="191"/>
        <v>74.856405375287196</v>
      </c>
      <c r="P416" s="310">
        <f t="shared" ca="1" si="192"/>
        <v>23</v>
      </c>
      <c r="Q416" s="304">
        <f t="shared" ca="1" si="193"/>
        <v>0</v>
      </c>
      <c r="R416" s="306">
        <f t="shared" ca="1" si="194"/>
        <v>0</v>
      </c>
      <c r="S416" s="307">
        <f t="shared" ca="1" si="195"/>
        <v>8.1249999999999982</v>
      </c>
      <c r="T416" s="304">
        <f t="shared" ca="1" si="175"/>
        <v>79.706249999999983</v>
      </c>
      <c r="U416" s="311">
        <f t="shared" ca="1" si="176"/>
        <v>0</v>
      </c>
      <c r="V416" s="306">
        <f t="shared" ca="1" si="177"/>
        <v>1.1475462950253328</v>
      </c>
      <c r="W416" s="304">
        <f t="shared" ca="1" si="178"/>
        <v>74.950776438292721</v>
      </c>
      <c r="Y416" s="314" t="str">
        <f t="shared" ca="1" si="196"/>
        <v/>
      </c>
      <c r="Z416" s="315" t="str">
        <f t="shared" ca="1" si="197"/>
        <v/>
      </c>
      <c r="AA416" s="316" t="str">
        <f t="shared" ca="1" si="198"/>
        <v/>
      </c>
      <c r="AC416" s="310" t="e">
        <f t="shared" ca="1" si="199"/>
        <v>#N/A</v>
      </c>
      <c r="AD416" s="323" t="e">
        <f t="shared" ca="1" si="200"/>
        <v>#N/A</v>
      </c>
      <c r="AE416" s="324">
        <f t="shared" ca="1" si="179"/>
        <v>652.91627933304562</v>
      </c>
      <c r="AG416" s="306">
        <f t="shared" ca="1" si="201"/>
        <v>-18.959221904576527</v>
      </c>
      <c r="AH416" s="304">
        <f t="shared" ca="1" si="202"/>
        <v>-9.4853116927393035</v>
      </c>
    </row>
    <row r="417" spans="1:34" x14ac:dyDescent="0.2">
      <c r="A417" s="347">
        <f t="shared" ca="1" si="180"/>
        <v>0.1</v>
      </c>
      <c r="B417" s="304">
        <f t="shared" ca="1" si="181"/>
        <v>5.2999999999999545</v>
      </c>
      <c r="D417" s="306">
        <f t="shared" ca="1" si="182"/>
        <v>-2.4098545587511144</v>
      </c>
      <c r="E417" s="307">
        <f t="shared" ca="1" si="183"/>
        <v>-18.714374938621866</v>
      </c>
      <c r="F417" s="304">
        <f t="shared" ca="1" si="184"/>
        <v>18.868895790099952</v>
      </c>
      <c r="G417" s="306">
        <f t="shared" ca="1" si="185"/>
        <v>36.923824741347431</v>
      </c>
      <c r="H417" s="307">
        <f t="shared" ca="1" si="186"/>
        <v>135.45195545408731</v>
      </c>
      <c r="I417" s="304">
        <f t="shared" ca="1" si="187"/>
        <v>140.39444814473896</v>
      </c>
      <c r="J417" s="306">
        <f t="shared" ca="1" si="188"/>
        <v>158.02659710054314</v>
      </c>
      <c r="K417" s="307">
        <f t="shared" ca="1" si="189"/>
        <v>666.55504675314751</v>
      </c>
      <c r="L417" s="304">
        <f t="shared" ca="1" si="174"/>
        <v>685.03141223105092</v>
      </c>
      <c r="M417" s="306">
        <f t="shared" ca="1" si="190"/>
        <v>1.3046653428045898</v>
      </c>
      <c r="N417" s="304">
        <f t="shared" ca="1" si="191"/>
        <v>74.751817819691738</v>
      </c>
      <c r="P417" s="310">
        <f t="shared" ca="1" si="192"/>
        <v>23</v>
      </c>
      <c r="Q417" s="304">
        <f t="shared" ca="1" si="193"/>
        <v>0</v>
      </c>
      <c r="R417" s="306">
        <f t="shared" ca="1" si="194"/>
        <v>0</v>
      </c>
      <c r="S417" s="307">
        <f t="shared" ca="1" si="195"/>
        <v>8.1249999999999982</v>
      </c>
      <c r="T417" s="304">
        <f t="shared" ca="1" si="175"/>
        <v>79.706249999999983</v>
      </c>
      <c r="U417" s="311">
        <f t="shared" ca="1" si="176"/>
        <v>0</v>
      </c>
      <c r="V417" s="306">
        <f t="shared" ca="1" si="177"/>
        <v>1.1459805475150164</v>
      </c>
      <c r="W417" s="304">
        <f t="shared" ca="1" si="178"/>
        <v>72.894595200933281</v>
      </c>
      <c r="Y417" s="314" t="str">
        <f t="shared" ca="1" si="196"/>
        <v/>
      </c>
      <c r="Z417" s="315" t="str">
        <f t="shared" ca="1" si="197"/>
        <v/>
      </c>
      <c r="AA417" s="316" t="str">
        <f t="shared" ca="1" si="198"/>
        <v/>
      </c>
      <c r="AC417" s="310" t="e">
        <f t="shared" ca="1" si="199"/>
        <v>#N/A</v>
      </c>
      <c r="AD417" s="323" t="e">
        <f t="shared" ca="1" si="200"/>
        <v>#N/A</v>
      </c>
      <c r="AE417" s="324">
        <f t="shared" ca="1" si="179"/>
        <v>666.55504675314751</v>
      </c>
      <c r="AG417" s="306">
        <f t="shared" ca="1" si="201"/>
        <v>-18.694050273721302</v>
      </c>
      <c r="AH417" s="304">
        <f t="shared" ca="1" si="202"/>
        <v>-9.2247109462514132</v>
      </c>
    </row>
    <row r="418" spans="1:34" x14ac:dyDescent="0.2">
      <c r="A418" s="347">
        <f t="shared" ca="1" si="180"/>
        <v>0.1</v>
      </c>
      <c r="B418" s="304">
        <f t="shared" ca="1" si="181"/>
        <v>5.3999999999999542</v>
      </c>
      <c r="D418" s="306">
        <f t="shared" ca="1" si="182"/>
        <v>-2.359547397939084</v>
      </c>
      <c r="E418" s="307">
        <f t="shared" ca="1" si="183"/>
        <v>-18.465801810248475</v>
      </c>
      <c r="F418" s="304">
        <f t="shared" ca="1" si="184"/>
        <v>18.615942103973598</v>
      </c>
      <c r="G418" s="306">
        <f t="shared" ca="1" si="185"/>
        <v>36.68787000155352</v>
      </c>
      <c r="H418" s="307">
        <f t="shared" ca="1" si="186"/>
        <v>133.60537527306246</v>
      </c>
      <c r="I418" s="304">
        <f t="shared" ca="1" si="187"/>
        <v>138.55105956688581</v>
      </c>
      <c r="J418" s="306">
        <f t="shared" ca="1" si="188"/>
        <v>161.70718183768818</v>
      </c>
      <c r="K418" s="307">
        <f t="shared" ca="1" si="189"/>
        <v>680.00791328950504</v>
      </c>
      <c r="L418" s="304">
        <f t="shared" ca="1" si="174"/>
        <v>698.97065374322699</v>
      </c>
      <c r="M418" s="306">
        <f t="shared" ca="1" si="190"/>
        <v>1.302803186405304</v>
      </c>
      <c r="N418" s="304">
        <f t="shared" ca="1" si="191"/>
        <v>74.645124117219382</v>
      </c>
      <c r="P418" s="310">
        <f t="shared" ca="1" si="192"/>
        <v>23</v>
      </c>
      <c r="Q418" s="304">
        <f t="shared" ca="1" si="193"/>
        <v>0</v>
      </c>
      <c r="R418" s="306">
        <f t="shared" ca="1" si="194"/>
        <v>0</v>
      </c>
      <c r="S418" s="307">
        <f t="shared" ca="1" si="195"/>
        <v>8.1249999999999982</v>
      </c>
      <c r="T418" s="304">
        <f t="shared" ca="1" si="175"/>
        <v>79.706249999999983</v>
      </c>
      <c r="U418" s="311">
        <f t="shared" ca="1" si="176"/>
        <v>0</v>
      </c>
      <c r="V418" s="306">
        <f t="shared" ca="1" si="177"/>
        <v>1.1444381648911914</v>
      </c>
      <c r="W418" s="304">
        <f t="shared" ca="1" si="178"/>
        <v>70.897390367640398</v>
      </c>
      <c r="Y418" s="314" t="str">
        <f t="shared" ca="1" si="196"/>
        <v/>
      </c>
      <c r="Z418" s="315" t="str">
        <f t="shared" ca="1" si="197"/>
        <v/>
      </c>
      <c r="AA418" s="316" t="str">
        <f t="shared" ca="1" si="198"/>
        <v/>
      </c>
      <c r="AC418" s="310" t="e">
        <f t="shared" ca="1" si="199"/>
        <v>#N/A</v>
      </c>
      <c r="AD418" s="323" t="e">
        <f t="shared" ca="1" si="200"/>
        <v>#N/A</v>
      </c>
      <c r="AE418" s="324">
        <f t="shared" ca="1" si="179"/>
        <v>680.00791328950504</v>
      </c>
      <c r="AG418" s="306">
        <f t="shared" ca="1" si="201"/>
        <v>-18.436287994435062</v>
      </c>
      <c r="AH418" s="304">
        <f t="shared" ca="1" si="202"/>
        <v>-8.9716424862687134</v>
      </c>
    </row>
    <row r="419" spans="1:34" x14ac:dyDescent="0.2">
      <c r="A419" s="347">
        <f t="shared" ca="1" si="180"/>
        <v>0.1</v>
      </c>
      <c r="B419" s="304">
        <f t="shared" ca="1" si="181"/>
        <v>5.4999999999999538</v>
      </c>
      <c r="D419" s="306">
        <f t="shared" ca="1" si="182"/>
        <v>-2.3105721118939302</v>
      </c>
      <c r="E419" s="307">
        <f t="shared" ca="1" si="183"/>
        <v>-18.224357499958138</v>
      </c>
      <c r="F419" s="304">
        <f t="shared" ca="1" si="184"/>
        <v>18.370246317633914</v>
      </c>
      <c r="G419" s="306">
        <f t="shared" ca="1" si="185"/>
        <v>36.456812790364125</v>
      </c>
      <c r="H419" s="307">
        <f t="shared" ca="1" si="186"/>
        <v>131.78293952306666</v>
      </c>
      <c r="I419" s="304">
        <f t="shared" ca="1" si="187"/>
        <v>136.73274058604946</v>
      </c>
      <c r="J419" s="306">
        <f t="shared" ca="1" si="188"/>
        <v>165.36441597728407</v>
      </c>
      <c r="K419" s="307">
        <f t="shared" ca="1" si="189"/>
        <v>693.27732902931155</v>
      </c>
      <c r="L419" s="304">
        <f t="shared" ca="1" si="174"/>
        <v>712.72634651563465</v>
      </c>
      <c r="M419" s="306">
        <f t="shared" ca="1" si="190"/>
        <v>1.3009033797832112</v>
      </c>
      <c r="N419" s="304">
        <f t="shared" ca="1" si="191"/>
        <v>74.536273215882474</v>
      </c>
      <c r="P419" s="310">
        <f t="shared" ca="1" si="192"/>
        <v>23</v>
      </c>
      <c r="Q419" s="304">
        <f t="shared" ca="1" si="193"/>
        <v>0</v>
      </c>
      <c r="R419" s="306">
        <f t="shared" ca="1" si="194"/>
        <v>0</v>
      </c>
      <c r="S419" s="307">
        <f t="shared" ca="1" si="195"/>
        <v>8.1249999999999982</v>
      </c>
      <c r="T419" s="304">
        <f t="shared" ca="1" si="175"/>
        <v>79.706249999999983</v>
      </c>
      <c r="U419" s="311">
        <f t="shared" ca="1" si="176"/>
        <v>0</v>
      </c>
      <c r="V419" s="306">
        <f t="shared" ca="1" si="177"/>
        <v>1.1429187796541511</v>
      </c>
      <c r="W419" s="304">
        <f t="shared" ca="1" si="178"/>
        <v>68.957041535201085</v>
      </c>
      <c r="Y419" s="314" t="str">
        <f t="shared" ca="1" si="196"/>
        <v/>
      </c>
      <c r="Z419" s="315" t="str">
        <f t="shared" ca="1" si="197"/>
        <v/>
      </c>
      <c r="AA419" s="316" t="str">
        <f t="shared" ca="1" si="198"/>
        <v/>
      </c>
      <c r="AC419" s="310" t="e">
        <f t="shared" ca="1" si="199"/>
        <v>#N/A</v>
      </c>
      <c r="AD419" s="323" t="e">
        <f t="shared" ca="1" si="200"/>
        <v>#N/A</v>
      </c>
      <c r="AE419" s="324">
        <f t="shared" ca="1" si="179"/>
        <v>693.27732902931155</v>
      </c>
      <c r="AG419" s="306">
        <f t="shared" ca="1" si="201"/>
        <v>-18.18565733123372</v>
      </c>
      <c r="AH419" s="304">
        <f t="shared" ca="1" si="202"/>
        <v>-8.7258326606326655</v>
      </c>
    </row>
    <row r="420" spans="1:34" x14ac:dyDescent="0.2">
      <c r="A420" s="347">
        <f t="shared" ca="1" si="180"/>
        <v>0.1</v>
      </c>
      <c r="B420" s="304">
        <f t="shared" ca="1" si="181"/>
        <v>5.5999999999999535</v>
      </c>
      <c r="D420" s="306">
        <f t="shared" ca="1" si="182"/>
        <v>-2.2628795127475185</v>
      </c>
      <c r="E420" s="307">
        <f t="shared" ca="1" si="183"/>
        <v>-17.989785646407693</v>
      </c>
      <c r="F420" s="304">
        <f t="shared" ca="1" si="184"/>
        <v>18.131547404811005</v>
      </c>
      <c r="G420" s="306">
        <f t="shared" ca="1" si="185"/>
        <v>36.230524839089377</v>
      </c>
      <c r="H420" s="307">
        <f t="shared" ca="1" si="186"/>
        <v>129.98396095842588</v>
      </c>
      <c r="I420" s="304">
        <f t="shared" ca="1" si="187"/>
        <v>134.93880478408519</v>
      </c>
      <c r="J420" s="306">
        <f t="shared" ca="1" si="188"/>
        <v>168.99878285875675</v>
      </c>
      <c r="K420" s="307">
        <f t="shared" ca="1" si="189"/>
        <v>706.36567405338621</v>
      </c>
      <c r="L420" s="304">
        <f t="shared" ca="1" si="174"/>
        <v>726.30093906633203</v>
      </c>
      <c r="M420" s="306">
        <f t="shared" ca="1" si="190"/>
        <v>1.2989650012132485</v>
      </c>
      <c r="N420" s="304">
        <f t="shared" ca="1" si="191"/>
        <v>74.425212304724994</v>
      </c>
      <c r="P420" s="310">
        <f t="shared" ca="1" si="192"/>
        <v>23</v>
      </c>
      <c r="Q420" s="304">
        <f t="shared" ca="1" si="193"/>
        <v>0</v>
      </c>
      <c r="R420" s="306">
        <f t="shared" ca="1" si="194"/>
        <v>0</v>
      </c>
      <c r="S420" s="307">
        <f t="shared" ca="1" si="195"/>
        <v>8.1249999999999982</v>
      </c>
      <c r="T420" s="304">
        <f t="shared" ca="1" si="175"/>
        <v>79.706249999999983</v>
      </c>
      <c r="U420" s="311">
        <f t="shared" ca="1" si="176"/>
        <v>0</v>
      </c>
      <c r="V420" s="306">
        <f t="shared" ca="1" si="177"/>
        <v>1.1414220352005391</v>
      </c>
      <c r="W420" s="304">
        <f t="shared" ca="1" si="178"/>
        <v>67.071525650409981</v>
      </c>
      <c r="Y420" s="314" t="str">
        <f t="shared" ca="1" si="196"/>
        <v/>
      </c>
      <c r="Z420" s="315" t="str">
        <f t="shared" ca="1" si="197"/>
        <v/>
      </c>
      <c r="AA420" s="316" t="str">
        <f t="shared" ca="1" si="198"/>
        <v/>
      </c>
      <c r="AC420" s="310" t="e">
        <f t="shared" ca="1" si="199"/>
        <v>#N/A</v>
      </c>
      <c r="AD420" s="323" t="e">
        <f t="shared" ca="1" si="200"/>
        <v>#N/A</v>
      </c>
      <c r="AE420" s="324">
        <f t="shared" ca="1" si="179"/>
        <v>706.36567405338621</v>
      </c>
      <c r="AG420" s="306">
        <f t="shared" ca="1" si="201"/>
        <v>-17.941893054450802</v>
      </c>
      <c r="AH420" s="304">
        <f t="shared" ca="1" si="202"/>
        <v>-8.4870204966401346</v>
      </c>
    </row>
    <row r="421" spans="1:34" x14ac:dyDescent="0.2">
      <c r="A421" s="347">
        <f t="shared" ca="1" si="180"/>
        <v>0.1</v>
      </c>
      <c r="B421" s="304">
        <f t="shared" ca="1" si="181"/>
        <v>5.6999999999999531</v>
      </c>
      <c r="D421" s="306">
        <f t="shared" ca="1" si="182"/>
        <v>-2.216422660820065</v>
      </c>
      <c r="E421" s="307">
        <f t="shared" ca="1" si="183"/>
        <v>-17.761841655370482</v>
      </c>
      <c r="F421" s="304">
        <f t="shared" ca="1" si="184"/>
        <v>17.899596319522143</v>
      </c>
      <c r="G421" s="306">
        <f t="shared" ca="1" si="185"/>
        <v>36.008882573007369</v>
      </c>
      <c r="H421" s="307">
        <f t="shared" ca="1" si="186"/>
        <v>128.20777679288884</v>
      </c>
      <c r="I421" s="304">
        <f t="shared" ca="1" si="187"/>
        <v>133.16859109539246</v>
      </c>
      <c r="J421" s="306">
        <f t="shared" ca="1" si="188"/>
        <v>172.61075322936159</v>
      </c>
      <c r="K421" s="307">
        <f t="shared" ca="1" si="189"/>
        <v>719.27526094095197</v>
      </c>
      <c r="L421" s="304">
        <f t="shared" ca="1" si="174"/>
        <v>739.69681162763038</v>
      </c>
      <c r="M421" s="306">
        <f t="shared" ca="1" si="190"/>
        <v>1.2969870970173143</v>
      </c>
      <c r="N421" s="304">
        <f t="shared" ca="1" si="191"/>
        <v>74.311886742016753</v>
      </c>
      <c r="P421" s="310">
        <f t="shared" ca="1" si="192"/>
        <v>23</v>
      </c>
      <c r="Q421" s="304">
        <f t="shared" ca="1" si="193"/>
        <v>0</v>
      </c>
      <c r="R421" s="306">
        <f t="shared" ca="1" si="194"/>
        <v>0</v>
      </c>
      <c r="S421" s="307">
        <f t="shared" ca="1" si="195"/>
        <v>8.1249999999999982</v>
      </c>
      <c r="T421" s="304">
        <f t="shared" ca="1" si="175"/>
        <v>79.706249999999983</v>
      </c>
      <c r="U421" s="311">
        <f t="shared" ca="1" si="176"/>
        <v>0</v>
      </c>
      <c r="V421" s="306">
        <f t="shared" ca="1" si="177"/>
        <v>1.1399475854192935</v>
      </c>
      <c r="W421" s="304">
        <f t="shared" ca="1" si="178"/>
        <v>65.238911702561879</v>
      </c>
      <c r="Y421" s="314" t="str">
        <f t="shared" ca="1" si="196"/>
        <v/>
      </c>
      <c r="Z421" s="315" t="str">
        <f t="shared" ca="1" si="197"/>
        <v/>
      </c>
      <c r="AA421" s="316" t="str">
        <f t="shared" ca="1" si="198"/>
        <v/>
      </c>
      <c r="AC421" s="310" t="e">
        <f t="shared" ca="1" si="199"/>
        <v>#N/A</v>
      </c>
      <c r="AD421" s="323" t="e">
        <f t="shared" ca="1" si="200"/>
        <v>#N/A</v>
      </c>
      <c r="AE421" s="324">
        <f t="shared" ca="1" si="179"/>
        <v>719.27526094095197</v>
      </c>
      <c r="AG421" s="306">
        <f t="shared" ca="1" si="201"/>
        <v>-17.70474173363916</v>
      </c>
      <c r="AH421" s="304">
        <f t="shared" ca="1" si="202"/>
        <v>-8.2549570031273838</v>
      </c>
    </row>
    <row r="422" spans="1:34" x14ac:dyDescent="0.2">
      <c r="A422" s="347">
        <f t="shared" ca="1" si="180"/>
        <v>0.1</v>
      </c>
      <c r="B422" s="304">
        <f t="shared" ca="1" si="181"/>
        <v>5.7999999999999527</v>
      </c>
      <c r="D422" s="306">
        <f t="shared" ca="1" si="182"/>
        <v>-2.1711567420976925</v>
      </c>
      <c r="E422" s="307">
        <f t="shared" ca="1" si="183"/>
        <v>-17.540292058046187</v>
      </c>
      <c r="F422" s="304">
        <f t="shared" ca="1" si="184"/>
        <v>17.674155342768557</v>
      </c>
      <c r="G422" s="306">
        <f t="shared" ca="1" si="185"/>
        <v>35.791766898797597</v>
      </c>
      <c r="H422" s="307">
        <f t="shared" ca="1" si="186"/>
        <v>126.45374758708422</v>
      </c>
      <c r="I422" s="304">
        <f t="shared" ca="1" si="187"/>
        <v>131.42146269371634</v>
      </c>
      <c r="J422" s="306">
        <f t="shared" ca="1" si="188"/>
        <v>176.20078570295183</v>
      </c>
      <c r="K422" s="307">
        <f t="shared" ca="1" si="189"/>
        <v>732.00833715995066</v>
      </c>
      <c r="L422" s="304">
        <f t="shared" ca="1" si="174"/>
        <v>752.91627858216316</v>
      </c>
      <c r="M422" s="306">
        <f t="shared" ca="1" si="190"/>
        <v>1.294968680249702</v>
      </c>
      <c r="N422" s="304">
        <f t="shared" ca="1" si="191"/>
        <v>74.196239979934134</v>
      </c>
      <c r="P422" s="310">
        <f t="shared" ca="1" si="192"/>
        <v>23</v>
      </c>
      <c r="Q422" s="304">
        <f t="shared" ca="1" si="193"/>
        <v>0</v>
      </c>
      <c r="R422" s="306">
        <f t="shared" ca="1" si="194"/>
        <v>0</v>
      </c>
      <c r="S422" s="307">
        <f t="shared" ca="1" si="195"/>
        <v>8.1249999999999982</v>
      </c>
      <c r="T422" s="304">
        <f t="shared" ca="1" si="175"/>
        <v>79.706249999999983</v>
      </c>
      <c r="U422" s="311">
        <f t="shared" ca="1" si="176"/>
        <v>0</v>
      </c>
      <c r="V422" s="306">
        <f t="shared" ca="1" si="177"/>
        <v>1.1384950943065482</v>
      </c>
      <c r="W422" s="304">
        <f t="shared" ca="1" si="178"/>
        <v>63.457355752615733</v>
      </c>
      <c r="Y422" s="314" t="str">
        <f t="shared" ca="1" si="196"/>
        <v/>
      </c>
      <c r="Z422" s="315" t="str">
        <f t="shared" ca="1" si="197"/>
        <v/>
      </c>
      <c r="AA422" s="316" t="str">
        <f t="shared" ca="1" si="198"/>
        <v/>
      </c>
      <c r="AC422" s="310" t="e">
        <f t="shared" ca="1" si="199"/>
        <v>#N/A</v>
      </c>
      <c r="AD422" s="323" t="e">
        <f t="shared" ca="1" si="200"/>
        <v>#N/A</v>
      </c>
      <c r="AE422" s="324">
        <f t="shared" ca="1" si="179"/>
        <v>732.00833715995066</v>
      </c>
      <c r="AG422" s="306">
        <f t="shared" ca="1" si="201"/>
        <v>-17.473961075153007</v>
      </c>
      <c r="AH422" s="304">
        <f t="shared" ca="1" si="202"/>
        <v>-8.0294045172383868</v>
      </c>
    </row>
    <row r="423" spans="1:34" x14ac:dyDescent="0.2">
      <c r="A423" s="347">
        <f t="shared" ca="1" si="180"/>
        <v>0.1</v>
      </c>
      <c r="B423" s="304">
        <f t="shared" ca="1" si="181"/>
        <v>5.8999999999999524</v>
      </c>
      <c r="D423" s="306">
        <f t="shared" ca="1" si="182"/>
        <v>-2.1270389534985075</v>
      </c>
      <c r="E423" s="307">
        <f t="shared" ca="1" si="183"/>
        <v>-17.324913910065504</v>
      </c>
      <c r="F423" s="304">
        <f t="shared" ca="1" si="184"/>
        <v>17.454997470663844</v>
      </c>
      <c r="G423" s="306">
        <f t="shared" ca="1" si="185"/>
        <v>35.579063003447743</v>
      </c>
      <c r="H423" s="307">
        <f t="shared" ca="1" si="186"/>
        <v>124.72125619607768</v>
      </c>
      <c r="I423" s="304">
        <f t="shared" ca="1" si="187"/>
        <v>129.6968059411293</v>
      </c>
      <c r="J423" s="306">
        <f t="shared" ca="1" si="188"/>
        <v>179.7693271980641</v>
      </c>
      <c r="K423" s="307">
        <f t="shared" ca="1" si="189"/>
        <v>744.56708734910876</v>
      </c>
      <c r="L423" s="304">
        <f t="shared" ca="1" si="174"/>
        <v>765.96159078949904</v>
      </c>
      <c r="M423" s="306">
        <f t="shared" ca="1" si="190"/>
        <v>1.2929087293178412</v>
      </c>
      <c r="N423" s="304">
        <f t="shared" ca="1" si="191"/>
        <v>74.078213485534462</v>
      </c>
      <c r="P423" s="310">
        <f t="shared" ca="1" si="192"/>
        <v>23</v>
      </c>
      <c r="Q423" s="304">
        <f t="shared" ca="1" si="193"/>
        <v>0</v>
      </c>
      <c r="R423" s="306">
        <f t="shared" ca="1" si="194"/>
        <v>0</v>
      </c>
      <c r="S423" s="307">
        <f t="shared" ca="1" si="195"/>
        <v>8.1249999999999982</v>
      </c>
      <c r="T423" s="304">
        <f t="shared" ca="1" si="175"/>
        <v>79.706249999999983</v>
      </c>
      <c r="U423" s="311">
        <f t="shared" ca="1" si="176"/>
        <v>0</v>
      </c>
      <c r="V423" s="306">
        <f t="shared" ca="1" si="177"/>
        <v>1.1370642355984484</v>
      </c>
      <c r="W423" s="304">
        <f t="shared" ca="1" si="178"/>
        <v>61.725096274786516</v>
      </c>
      <c r="Y423" s="314" t="str">
        <f t="shared" ca="1" si="196"/>
        <v/>
      </c>
      <c r="Z423" s="315" t="str">
        <f t="shared" ca="1" si="197"/>
        <v/>
      </c>
      <c r="AA423" s="316" t="str">
        <f t="shared" ca="1" si="198"/>
        <v/>
      </c>
      <c r="AC423" s="310" t="e">
        <f t="shared" ca="1" si="199"/>
        <v>#N/A</v>
      </c>
      <c r="AD423" s="323" t="e">
        <f t="shared" ca="1" si="200"/>
        <v>#N/A</v>
      </c>
      <c r="AE423" s="324">
        <f t="shared" ca="1" si="179"/>
        <v>744.56708734910876</v>
      </c>
      <c r="AG423" s="306">
        <f t="shared" ca="1" si="201"/>
        <v>-17.249319300629406</v>
      </c>
      <c r="AH423" s="304">
        <f t="shared" ca="1" si="202"/>
        <v>-7.8101360926296302</v>
      </c>
    </row>
    <row r="424" spans="1:34" x14ac:dyDescent="0.2">
      <c r="A424" s="347">
        <f t="shared" ca="1" si="180"/>
        <v>0.1</v>
      </c>
      <c r="B424" s="304">
        <f t="shared" ca="1" si="181"/>
        <v>5.999999999999952</v>
      </c>
      <c r="D424" s="306">
        <f t="shared" ca="1" si="182"/>
        <v>-2.0840283953675294</v>
      </c>
      <c r="E424" s="307">
        <f t="shared" ca="1" si="183"/>
        <v>-17.115494228258537</v>
      </c>
      <c r="F424" s="304">
        <f t="shared" ca="1" si="184"/>
        <v>17.241905841009846</v>
      </c>
      <c r="G424" s="306">
        <f t="shared" ca="1" si="185"/>
        <v>35.370660163910991</v>
      </c>
      <c r="H424" s="307">
        <f t="shared" ca="1" si="186"/>
        <v>123.00970677325182</v>
      </c>
      <c r="I424" s="304">
        <f t="shared" ca="1" si="187"/>
        <v>127.99402939540686</v>
      </c>
      <c r="J424" s="306">
        <f t="shared" ca="1" si="188"/>
        <v>183.31681335643205</v>
      </c>
      <c r="K424" s="307">
        <f t="shared" ca="1" si="189"/>
        <v>756.95363549757519</v>
      </c>
      <c r="L424" s="304">
        <f t="shared" ca="1" si="174"/>
        <v>778.83493780913091</v>
      </c>
      <c r="M424" s="306">
        <f t="shared" ca="1" si="190"/>
        <v>1.290806186534766</v>
      </c>
      <c r="N424" s="304">
        <f t="shared" ca="1" si="191"/>
        <v>73.957746657818561</v>
      </c>
      <c r="P424" s="310">
        <f t="shared" ca="1" si="192"/>
        <v>23</v>
      </c>
      <c r="Q424" s="304">
        <f t="shared" ca="1" si="193"/>
        <v>0</v>
      </c>
      <c r="R424" s="306">
        <f t="shared" ca="1" si="194"/>
        <v>0</v>
      </c>
      <c r="S424" s="307">
        <f t="shared" ca="1" si="195"/>
        <v>8.1249999999999982</v>
      </c>
      <c r="T424" s="304">
        <f t="shared" ca="1" si="175"/>
        <v>79.706249999999983</v>
      </c>
      <c r="U424" s="311">
        <f t="shared" ca="1" si="176"/>
        <v>0</v>
      </c>
      <c r="V424" s="306">
        <f t="shared" ca="1" si="177"/>
        <v>1.1356546924208804</v>
      </c>
      <c r="W424" s="304">
        <f t="shared" ca="1" si="178"/>
        <v>60.040449788271125</v>
      </c>
      <c r="Y424" s="314" t="str">
        <f t="shared" ca="1" si="196"/>
        <v/>
      </c>
      <c r="Z424" s="315" t="str">
        <f t="shared" ca="1" si="197"/>
        <v/>
      </c>
      <c r="AA424" s="316" t="str">
        <f t="shared" ca="1" si="198"/>
        <v/>
      </c>
      <c r="AC424" s="310">
        <f t="shared" ca="1" si="199"/>
        <v>5.999999999999952</v>
      </c>
      <c r="AD424" s="323">
        <f t="shared" ca="1" si="200"/>
        <v>183.31681335643205</v>
      </c>
      <c r="AE424" s="324">
        <f t="shared" ca="1" si="179"/>
        <v>756.95363549757519</v>
      </c>
      <c r="AG424" s="306">
        <f t="shared" ca="1" si="201"/>
        <v>-17.03059456335016</v>
      </c>
      <c r="AH424" s="304">
        <f t="shared" ca="1" si="202"/>
        <v>-7.5969349261275729</v>
      </c>
    </row>
    <row r="425" spans="1:34" x14ac:dyDescent="0.2">
      <c r="A425" s="347">
        <f t="shared" ca="1" si="180"/>
        <v>0.1</v>
      </c>
      <c r="B425" s="304">
        <f t="shared" ca="1" si="181"/>
        <v>6.0999999999999517</v>
      </c>
      <c r="D425" s="306">
        <f t="shared" ca="1" si="182"/>
        <v>-2.0420859706858598</v>
      </c>
      <c r="E425" s="307">
        <f t="shared" ca="1" si="183"/>
        <v>-16.911829462491539</v>
      </c>
      <c r="F425" s="304">
        <f t="shared" ca="1" si="184"/>
        <v>17.03467319557581</v>
      </c>
      <c r="G425" s="306">
        <f t="shared" ca="1" si="185"/>
        <v>35.166451566842404</v>
      </c>
      <c r="H425" s="307">
        <f t="shared" ca="1" si="186"/>
        <v>121.31852382700266</v>
      </c>
      <c r="I425" s="304">
        <f t="shared" ca="1" si="187"/>
        <v>126.31256287228949</v>
      </c>
      <c r="J425" s="306">
        <f t="shared" ca="1" si="188"/>
        <v>186.84366894296971</v>
      </c>
      <c r="K425" s="307">
        <f t="shared" ca="1" si="189"/>
        <v>769.17004702758788</v>
      </c>
      <c r="L425" s="304">
        <f t="shared" ca="1" si="174"/>
        <v>791.53845002532364</v>
      </c>
      <c r="M425" s="306">
        <f t="shared" ca="1" si="190"/>
        <v>1.2886599565995067</v>
      </c>
      <c r="N425" s="304">
        <f t="shared" ca="1" si="191"/>
        <v>73.834776740663571</v>
      </c>
      <c r="P425" s="310">
        <f t="shared" ca="1" si="192"/>
        <v>23</v>
      </c>
      <c r="Q425" s="304">
        <f t="shared" ca="1" si="193"/>
        <v>0</v>
      </c>
      <c r="R425" s="306">
        <f t="shared" ca="1" si="194"/>
        <v>0</v>
      </c>
      <c r="S425" s="307">
        <f t="shared" ca="1" si="195"/>
        <v>8.1249999999999982</v>
      </c>
      <c r="T425" s="304">
        <f t="shared" ca="1" si="175"/>
        <v>79.706249999999983</v>
      </c>
      <c r="U425" s="311">
        <f t="shared" ca="1" si="176"/>
        <v>0</v>
      </c>
      <c r="V425" s="306">
        <f t="shared" ca="1" si="177"/>
        <v>1.1342661569552086</v>
      </c>
      <c r="W425" s="304">
        <f t="shared" ca="1" si="178"/>
        <v>58.401806758595555</v>
      </c>
      <c r="Y425" s="314" t="str">
        <f t="shared" ca="1" si="196"/>
        <v/>
      </c>
      <c r="Z425" s="315" t="str">
        <f t="shared" ca="1" si="197"/>
        <v/>
      </c>
      <c r="AA425" s="316" t="str">
        <f t="shared" ca="1" si="198"/>
        <v/>
      </c>
      <c r="AC425" s="310" t="e">
        <f t="shared" ca="1" si="199"/>
        <v>#N/A</v>
      </c>
      <c r="AD425" s="323" t="e">
        <f t="shared" ca="1" si="200"/>
        <v>#N/A</v>
      </c>
      <c r="AE425" s="324">
        <f t="shared" ca="1" si="179"/>
        <v>769.17004702758788</v>
      </c>
      <c r="AG425" s="306">
        <f t="shared" ca="1" si="201"/>
        <v>-16.817574399702355</v>
      </c>
      <c r="AH425" s="304">
        <f t="shared" ca="1" si="202"/>
        <v>-7.3895938200949089</v>
      </c>
    </row>
    <row r="426" spans="1:34" x14ac:dyDescent="0.2">
      <c r="A426" s="347">
        <f t="shared" ca="1" si="180"/>
        <v>0.1</v>
      </c>
      <c r="B426" s="304">
        <f t="shared" ca="1" si="181"/>
        <v>6.1999999999999513</v>
      </c>
      <c r="D426" s="306">
        <f t="shared" ca="1" si="182"/>
        <v>-2.0011742905207717</v>
      </c>
      <c r="E426" s="307">
        <f t="shared" ca="1" si="183"/>
        <v>-16.713725000091856</v>
      </c>
      <c r="F426" s="304">
        <f t="shared" ca="1" si="184"/>
        <v>16.833101375555746</v>
      </c>
      <c r="G426" s="306">
        <f t="shared" ca="1" si="185"/>
        <v>34.966334137790327</v>
      </c>
      <c r="H426" s="307">
        <f t="shared" ca="1" si="186"/>
        <v>119.64715132699348</v>
      </c>
      <c r="I426" s="304">
        <f t="shared" ca="1" si="187"/>
        <v>124.65185655937934</v>
      </c>
      <c r="J426" s="306">
        <f t="shared" ca="1" si="188"/>
        <v>190.35030822820136</v>
      </c>
      <c r="K426" s="307">
        <f t="shared" ca="1" si="189"/>
        <v>781.21833078528766</v>
      </c>
      <c r="L426" s="304">
        <f t="shared" ca="1" si="174"/>
        <v>804.07420067896874</v>
      </c>
      <c r="M426" s="306">
        <f t="shared" ca="1" si="190"/>
        <v>1.2864689050013671</v>
      </c>
      <c r="N426" s="304">
        <f t="shared" ca="1" si="191"/>
        <v>73.709238731394777</v>
      </c>
      <c r="P426" s="310">
        <f t="shared" ca="1" si="192"/>
        <v>23</v>
      </c>
      <c r="Q426" s="304">
        <f t="shared" ca="1" si="193"/>
        <v>0</v>
      </c>
      <c r="R426" s="306">
        <f t="shared" ca="1" si="194"/>
        <v>0</v>
      </c>
      <c r="S426" s="307">
        <f t="shared" ca="1" si="195"/>
        <v>8.1249999999999982</v>
      </c>
      <c r="T426" s="304">
        <f t="shared" ca="1" si="175"/>
        <v>79.706249999999983</v>
      </c>
      <c r="U426" s="311">
        <f t="shared" ca="1" si="176"/>
        <v>0</v>
      </c>
      <c r="V426" s="306">
        <f t="shared" ca="1" si="177"/>
        <v>1.1328983301191455</v>
      </c>
      <c r="W426" s="304">
        <f t="shared" ca="1" si="178"/>
        <v>56.807627749689743</v>
      </c>
      <c r="Y426" s="314" t="str">
        <f t="shared" ca="1" si="196"/>
        <v/>
      </c>
      <c r="Z426" s="315" t="str">
        <f t="shared" ca="1" si="197"/>
        <v/>
      </c>
      <c r="AA426" s="316" t="str">
        <f t="shared" ca="1" si="198"/>
        <v/>
      </c>
      <c r="AC426" s="310" t="e">
        <f t="shared" ca="1" si="199"/>
        <v>#N/A</v>
      </c>
      <c r="AD426" s="323" t="e">
        <f t="shared" ca="1" si="200"/>
        <v>#N/A</v>
      </c>
      <c r="AE426" s="324">
        <f t="shared" ca="1" si="179"/>
        <v>781.21833078528766</v>
      </c>
      <c r="AG426" s="306">
        <f t="shared" ca="1" si="201"/>
        <v>-16.610055213172274</v>
      </c>
      <c r="AH426" s="304">
        <f t="shared" ca="1" si="202"/>
        <v>-7.1879146779809933</v>
      </c>
    </row>
    <row r="427" spans="1:34" x14ac:dyDescent="0.2">
      <c r="A427" s="347">
        <f t="shared" ca="1" si="180"/>
        <v>0.1</v>
      </c>
      <c r="B427" s="304">
        <f t="shared" ca="1" si="181"/>
        <v>6.299999999999951</v>
      </c>
      <c r="D427" s="306">
        <f t="shared" ca="1" si="182"/>
        <v>-1.961257585280775</v>
      </c>
      <c r="E427" s="307">
        <f t="shared" ca="1" si="183"/>
        <v>-16.520994700576633</v>
      </c>
      <c r="F427" s="304">
        <f t="shared" ca="1" si="184"/>
        <v>16.63700084787828</v>
      </c>
      <c r="G427" s="306">
        <f t="shared" ca="1" si="185"/>
        <v>34.77020837926225</v>
      </c>
      <c r="H427" s="307">
        <f t="shared" ca="1" si="186"/>
        <v>117.99505185693582</v>
      </c>
      <c r="I427" s="304">
        <f t="shared" ca="1" si="187"/>
        <v>123.01138017865782</v>
      </c>
      <c r="J427" s="306">
        <f t="shared" ca="1" si="188"/>
        <v>193.837135354054</v>
      </c>
      <c r="K427" s="307">
        <f t="shared" ca="1" si="189"/>
        <v>793.10044094448415</v>
      </c>
      <c r="L427" s="304">
        <f t="shared" ca="1" si="174"/>
        <v>816.44420781128758</v>
      </c>
      <c r="M427" s="306">
        <f t="shared" ca="1" si="190"/>
        <v>1.2842318563438035</v>
      </c>
      <c r="N427" s="304">
        <f t="shared" ca="1" si="191"/>
        <v>73.581065284750977</v>
      </c>
      <c r="P427" s="310">
        <f t="shared" ca="1" si="192"/>
        <v>23</v>
      </c>
      <c r="Q427" s="304">
        <f t="shared" ca="1" si="193"/>
        <v>0</v>
      </c>
      <c r="R427" s="306">
        <f t="shared" ca="1" si="194"/>
        <v>0</v>
      </c>
      <c r="S427" s="307">
        <f t="shared" ca="1" si="195"/>
        <v>8.1249999999999982</v>
      </c>
      <c r="T427" s="304">
        <f t="shared" ca="1" si="175"/>
        <v>79.706249999999983</v>
      </c>
      <c r="U427" s="311">
        <f t="shared" ca="1" si="176"/>
        <v>0</v>
      </c>
      <c r="V427" s="306">
        <f t="shared" ca="1" si="177"/>
        <v>1.131550921261951</v>
      </c>
      <c r="W427" s="304">
        <f t="shared" ca="1" si="178"/>
        <v>55.256439809279094</v>
      </c>
      <c r="Y427" s="314" t="str">
        <f t="shared" ca="1" si="196"/>
        <v/>
      </c>
      <c r="Z427" s="315" t="str">
        <f t="shared" ca="1" si="197"/>
        <v/>
      </c>
      <c r="AA427" s="316" t="str">
        <f t="shared" ca="1" si="198"/>
        <v/>
      </c>
      <c r="AC427" s="310" t="e">
        <f t="shared" ca="1" si="199"/>
        <v>#N/A</v>
      </c>
      <c r="AD427" s="323" t="e">
        <f t="shared" ca="1" si="200"/>
        <v>#N/A</v>
      </c>
      <c r="AE427" s="324">
        <f t="shared" ca="1" si="179"/>
        <v>793.10044094448415</v>
      </c>
      <c r="AG427" s="306">
        <f t="shared" ca="1" si="201"/>
        <v>-16.407841788503699</v>
      </c>
      <c r="AH427" s="304">
        <f t="shared" ca="1" si="202"/>
        <v>-6.9917080307310471</v>
      </c>
    </row>
    <row r="428" spans="1:34" x14ac:dyDescent="0.2">
      <c r="A428" s="347">
        <f t="shared" ca="1" si="180"/>
        <v>0.1</v>
      </c>
      <c r="B428" s="304">
        <f t="shared" ca="1" si="181"/>
        <v>6.3999999999999506</v>
      </c>
      <c r="D428" s="306">
        <f t="shared" ca="1" si="182"/>
        <v>-1.922301621374086</v>
      </c>
      <c r="E428" s="307">
        <f t="shared" ca="1" si="183"/>
        <v>-16.333460458580081</v>
      </c>
      <c r="F428" s="304">
        <f t="shared" ca="1" si="184"/>
        <v>16.44619026022551</v>
      </c>
      <c r="G428" s="306">
        <f t="shared" ca="1" si="185"/>
        <v>34.577978217124844</v>
      </c>
      <c r="H428" s="307">
        <f t="shared" ca="1" si="186"/>
        <v>116.36170581107781</v>
      </c>
      <c r="I428" s="304">
        <f t="shared" ca="1" si="187"/>
        <v>121.39062219482929</v>
      </c>
      <c r="J428" s="306">
        <f t="shared" ca="1" si="188"/>
        <v>197.30454468387336</v>
      </c>
      <c r="K428" s="307">
        <f t="shared" ca="1" si="189"/>
        <v>804.8182788278848</v>
      </c>
      <c r="L428" s="304">
        <f t="shared" ca="1" si="174"/>
        <v>828.65043612393617</v>
      </c>
      <c r="M428" s="306">
        <f t="shared" ca="1" si="190"/>
        <v>1.281947592583353</v>
      </c>
      <c r="N428" s="304">
        <f t="shared" ca="1" si="191"/>
        <v>73.450186611982488</v>
      </c>
      <c r="P428" s="310">
        <f t="shared" ca="1" si="192"/>
        <v>23</v>
      </c>
      <c r="Q428" s="304">
        <f t="shared" ca="1" si="193"/>
        <v>0</v>
      </c>
      <c r="R428" s="306">
        <f t="shared" ca="1" si="194"/>
        <v>0</v>
      </c>
      <c r="S428" s="307">
        <f t="shared" ca="1" si="195"/>
        <v>8.1249999999999982</v>
      </c>
      <c r="T428" s="304">
        <f t="shared" ca="1" si="175"/>
        <v>79.706249999999983</v>
      </c>
      <c r="U428" s="311">
        <f t="shared" ca="1" si="176"/>
        <v>0</v>
      </c>
      <c r="V428" s="306">
        <f t="shared" ca="1" si="177"/>
        <v>1.130223647873198</v>
      </c>
      <c r="W428" s="304">
        <f t="shared" ca="1" si="178"/>
        <v>53.746833071532734</v>
      </c>
      <c r="Y428" s="314" t="str">
        <f t="shared" ca="1" si="196"/>
        <v/>
      </c>
      <c r="Z428" s="315" t="str">
        <f t="shared" ca="1" si="197"/>
        <v/>
      </c>
      <c r="AA428" s="316" t="str">
        <f t="shared" ca="1" si="198"/>
        <v/>
      </c>
      <c r="AC428" s="310" t="e">
        <f t="shared" ca="1" si="199"/>
        <v>#N/A</v>
      </c>
      <c r="AD428" s="323" t="e">
        <f t="shared" ca="1" si="200"/>
        <v>#N/A</v>
      </c>
      <c r="AE428" s="324">
        <f t="shared" ca="1" si="179"/>
        <v>804.8182788278848</v>
      </c>
      <c r="AG428" s="306">
        <f t="shared" ca="1" si="201"/>
        <v>-16.210746833830829</v>
      </c>
      <c r="AH428" s="304">
        <f t="shared" ca="1" si="202"/>
        <v>-6.8007925919112742</v>
      </c>
    </row>
    <row r="429" spans="1:34" x14ac:dyDescent="0.2">
      <c r="A429" s="347">
        <f t="shared" ca="1" si="180"/>
        <v>0.1</v>
      </c>
      <c r="B429" s="304">
        <f t="shared" ca="1" si="181"/>
        <v>6.4999999999999503</v>
      </c>
      <c r="D429" s="306">
        <f t="shared" ca="1" si="182"/>
        <v>-1.884273622900176</v>
      </c>
      <c r="E429" s="307">
        <f t="shared" ca="1" si="183"/>
        <v>-16.150951793037343</v>
      </c>
      <c r="F429" s="304">
        <f t="shared" ca="1" si="184"/>
        <v>16.260496022783975</v>
      </c>
      <c r="G429" s="306">
        <f t="shared" ca="1" si="185"/>
        <v>34.389550854834823</v>
      </c>
      <c r="H429" s="307">
        <f t="shared" ca="1" si="186"/>
        <v>114.74661063177408</v>
      </c>
      <c r="I429" s="304">
        <f t="shared" ca="1" si="187"/>
        <v>119.78908906689807</v>
      </c>
      <c r="J429" s="306">
        <f t="shared" ca="1" si="188"/>
        <v>200.75292113747133</v>
      </c>
      <c r="K429" s="307">
        <f t="shared" ca="1" si="189"/>
        <v>816.37369465002735</v>
      </c>
      <c r="L429" s="304">
        <f t="shared" ca="1" si="174"/>
        <v>840.69479875979005</v>
      </c>
      <c r="M429" s="306">
        <f t="shared" ca="1" si="190"/>
        <v>1.2796148511787744</v>
      </c>
      <c r="N429" s="304">
        <f t="shared" ca="1" si="191"/>
        <v>73.316530374804714</v>
      </c>
      <c r="P429" s="310">
        <f t="shared" ca="1" si="192"/>
        <v>23</v>
      </c>
      <c r="Q429" s="304">
        <f t="shared" ca="1" si="193"/>
        <v>0</v>
      </c>
      <c r="R429" s="306">
        <f t="shared" ca="1" si="194"/>
        <v>0</v>
      </c>
      <c r="S429" s="307">
        <f t="shared" ca="1" si="195"/>
        <v>8.1249999999999982</v>
      </c>
      <c r="T429" s="304">
        <f t="shared" ca="1" si="175"/>
        <v>79.706249999999983</v>
      </c>
      <c r="U429" s="311">
        <f t="shared" ca="1" si="176"/>
        <v>0</v>
      </c>
      <c r="V429" s="306">
        <f t="shared" ca="1" si="177"/>
        <v>1.1289162353043933</v>
      </c>
      <c r="W429" s="304">
        <f t="shared" ca="1" si="178"/>
        <v>52.277457562144861</v>
      </c>
      <c r="Y429" s="314" t="str">
        <f t="shared" ca="1" si="196"/>
        <v/>
      </c>
      <c r="Z429" s="315" t="str">
        <f t="shared" ca="1" si="197"/>
        <v/>
      </c>
      <c r="AA429" s="316" t="str">
        <f t="shared" ca="1" si="198"/>
        <v/>
      </c>
      <c r="AC429" s="310" t="e">
        <f t="shared" ca="1" si="199"/>
        <v>#N/A</v>
      </c>
      <c r="AD429" s="323" t="e">
        <f t="shared" ca="1" si="200"/>
        <v>#N/A</v>
      </c>
      <c r="AE429" s="324">
        <f t="shared" ca="1" si="179"/>
        <v>816.37369465002735</v>
      </c>
      <c r="AG429" s="306">
        <f t="shared" ca="1" si="201"/>
        <v>-16.018590548758915</v>
      </c>
      <c r="AH429" s="304">
        <f t="shared" ca="1" si="202"/>
        <v>-6.614994839573261</v>
      </c>
    </row>
    <row r="430" spans="1:34" x14ac:dyDescent="0.2">
      <c r="A430" s="347">
        <f t="shared" ca="1" si="180"/>
        <v>0.1</v>
      </c>
      <c r="B430" s="304">
        <f t="shared" ca="1" si="181"/>
        <v>6.5999999999999499</v>
      </c>
      <c r="D430" s="306">
        <f t="shared" ca="1" si="182"/>
        <v>-1.8471421980327105</v>
      </c>
      <c r="E430" s="307">
        <f t="shared" ca="1" si="183"/>
        <v>-15.973305460832449</v>
      </c>
      <c r="F430" s="304">
        <f t="shared" ca="1" si="184"/>
        <v>16.07975191490257</v>
      </c>
      <c r="G430" s="306">
        <f t="shared" ca="1" si="185"/>
        <v>34.204836635031555</v>
      </c>
      <c r="H430" s="307">
        <f t="shared" ca="1" si="186"/>
        <v>113.14928008569083</v>
      </c>
      <c r="I430" s="304">
        <f t="shared" ca="1" si="187"/>
        <v>118.20630454057563</v>
      </c>
      <c r="J430" s="306">
        <f t="shared" ca="1" si="188"/>
        <v>204.18264051196465</v>
      </c>
      <c r="K430" s="307">
        <f t="shared" ca="1" si="189"/>
        <v>827.76848918590053</v>
      </c>
      <c r="L430" s="304">
        <f t="shared" ca="1" si="174"/>
        <v>852.57915900844455</v>
      </c>
      <c r="M430" s="306">
        <f t="shared" ca="1" si="190"/>
        <v>1.2772323231452671</v>
      </c>
      <c r="N430" s="304">
        <f t="shared" ca="1" si="191"/>
        <v>73.180021573913137</v>
      </c>
      <c r="P430" s="310">
        <f t="shared" ca="1" si="192"/>
        <v>23</v>
      </c>
      <c r="Q430" s="304">
        <f t="shared" ca="1" si="193"/>
        <v>0</v>
      </c>
      <c r="R430" s="306">
        <f t="shared" ca="1" si="194"/>
        <v>0</v>
      </c>
      <c r="S430" s="307">
        <f t="shared" ca="1" si="195"/>
        <v>8.1249999999999982</v>
      </c>
      <c r="T430" s="304">
        <f t="shared" ca="1" si="175"/>
        <v>79.706249999999983</v>
      </c>
      <c r="U430" s="311">
        <f t="shared" ca="1" si="176"/>
        <v>0</v>
      </c>
      <c r="V430" s="306">
        <f t="shared" ca="1" si="177"/>
        <v>1.1276284165027839</v>
      </c>
      <c r="W430" s="304">
        <f t="shared" ca="1" si="178"/>
        <v>50.847020192158055</v>
      </c>
      <c r="Y430" s="314" t="str">
        <f t="shared" ca="1" si="196"/>
        <v/>
      </c>
      <c r="Z430" s="315" t="str">
        <f t="shared" ca="1" si="197"/>
        <v/>
      </c>
      <c r="AA430" s="316" t="str">
        <f t="shared" ca="1" si="198"/>
        <v/>
      </c>
      <c r="AC430" s="310" t="e">
        <f t="shared" ca="1" si="199"/>
        <v>#N/A</v>
      </c>
      <c r="AD430" s="323" t="e">
        <f t="shared" ca="1" si="200"/>
        <v>#N/A</v>
      </c>
      <c r="AE430" s="324">
        <f t="shared" ca="1" si="179"/>
        <v>827.76848918590053</v>
      </c>
      <c r="AG430" s="306">
        <f t="shared" ca="1" si="201"/>
        <v>-15.831200216513977</v>
      </c>
      <c r="AH430" s="304">
        <f t="shared" ca="1" si="202"/>
        <v>-6.4341486230332148</v>
      </c>
    </row>
    <row r="431" spans="1:34" x14ac:dyDescent="0.2">
      <c r="A431" s="347">
        <f t="shared" ca="1" si="180"/>
        <v>0.1</v>
      </c>
      <c r="B431" s="304">
        <f t="shared" ca="1" si="181"/>
        <v>6.6999999999999496</v>
      </c>
      <c r="D431" s="306">
        <f t="shared" ca="1" si="182"/>
        <v>-1.8108772697784361</v>
      </c>
      <c r="E431" s="307">
        <f t="shared" ca="1" si="183"/>
        <v>-15.800365093254667</v>
      </c>
      <c r="F431" s="304">
        <f t="shared" ca="1" si="184"/>
        <v>15.903798714971865</v>
      </c>
      <c r="G431" s="306">
        <f t="shared" ca="1" si="185"/>
        <v>34.023748908053712</v>
      </c>
      <c r="H431" s="307">
        <f t="shared" ca="1" si="186"/>
        <v>111.56924357636537</v>
      </c>
      <c r="I431" s="304">
        <f t="shared" ca="1" si="187"/>
        <v>116.64180897928765</v>
      </c>
      <c r="J431" s="306">
        <f t="shared" ca="1" si="188"/>
        <v>207.59406978911892</v>
      </c>
      <c r="K431" s="307">
        <f t="shared" ca="1" si="189"/>
        <v>839.00441536900337</v>
      </c>
      <c r="L431" s="304">
        <f t="shared" ca="1" si="174"/>
        <v>864.30533194021939</v>
      </c>
      <c r="M431" s="306">
        <f t="shared" ca="1" si="190"/>
        <v>1.2747986510083087</v>
      </c>
      <c r="N431" s="304">
        <f t="shared" ca="1" si="191"/>
        <v>73.040582431746842</v>
      </c>
      <c r="P431" s="310">
        <f t="shared" ca="1" si="192"/>
        <v>23</v>
      </c>
      <c r="Q431" s="304">
        <f t="shared" ca="1" si="193"/>
        <v>0</v>
      </c>
      <c r="R431" s="306">
        <f t="shared" ca="1" si="194"/>
        <v>0</v>
      </c>
      <c r="S431" s="307">
        <f t="shared" ca="1" si="195"/>
        <v>8.1249999999999982</v>
      </c>
      <c r="T431" s="304">
        <f t="shared" ca="1" si="175"/>
        <v>79.706249999999983</v>
      </c>
      <c r="U431" s="311">
        <f t="shared" ca="1" si="176"/>
        <v>0</v>
      </c>
      <c r="V431" s="306">
        <f t="shared" ca="1" si="177"/>
        <v>1.1263599317567179</v>
      </c>
      <c r="W431" s="304">
        <f t="shared" ca="1" si="178"/>
        <v>49.454281927872152</v>
      </c>
      <c r="Y431" s="314" t="str">
        <f t="shared" ca="1" si="196"/>
        <v/>
      </c>
      <c r="Z431" s="315" t="str">
        <f t="shared" ca="1" si="197"/>
        <v/>
      </c>
      <c r="AA431" s="316" t="str">
        <f t="shared" ca="1" si="198"/>
        <v/>
      </c>
      <c r="AC431" s="310" t="e">
        <f t="shared" ca="1" si="199"/>
        <v>#N/A</v>
      </c>
      <c r="AD431" s="323" t="e">
        <f t="shared" ca="1" si="200"/>
        <v>#N/A</v>
      </c>
      <c r="AE431" s="324">
        <f t="shared" ca="1" si="179"/>
        <v>839.00441536900337</v>
      </c>
      <c r="AG431" s="306">
        <f t="shared" ca="1" si="201"/>
        <v>-15.648409818418477</v>
      </c>
      <c r="AH431" s="304">
        <f t="shared" ca="1" si="202"/>
        <v>-6.2580947928809927</v>
      </c>
    </row>
    <row r="432" spans="1:34" x14ac:dyDescent="0.2">
      <c r="A432" s="347">
        <f t="shared" ca="1" si="180"/>
        <v>0.1</v>
      </c>
      <c r="B432" s="304">
        <f t="shared" ca="1" si="181"/>
        <v>6.7999999999999492</v>
      </c>
      <c r="D432" s="306">
        <f t="shared" ca="1" si="182"/>
        <v>-1.7754500108205307</v>
      </c>
      <c r="E432" s="307">
        <f t="shared" ca="1" si="183"/>
        <v>-15.631980853732664</v>
      </c>
      <c r="F432" s="304">
        <f t="shared" ca="1" si="184"/>
        <v>15.732483851966515</v>
      </c>
      <c r="G432" s="306">
        <f t="shared" ca="1" si="185"/>
        <v>33.84620390697166</v>
      </c>
      <c r="H432" s="307">
        <f t="shared" ca="1" si="186"/>
        <v>110.00604549099209</v>
      </c>
      <c r="I432" s="304">
        <f t="shared" ca="1" si="187"/>
        <v>115.09515873171438</v>
      </c>
      <c r="J432" s="306">
        <f t="shared" ca="1" si="188"/>
        <v>210.98756742987018</v>
      </c>
      <c r="K432" s="307">
        <f t="shared" ca="1" si="189"/>
        <v>850.08317982237122</v>
      </c>
      <c r="L432" s="304">
        <f t="shared" ca="1" si="174"/>
        <v>875.87508597224519</v>
      </c>
      <c r="M432" s="306">
        <f t="shared" ca="1" si="190"/>
        <v>1.2723124266513111</v>
      </c>
      <c r="N432" s="304">
        <f t="shared" ca="1" si="191"/>
        <v>72.898132269168244</v>
      </c>
      <c r="P432" s="310">
        <f t="shared" ca="1" si="192"/>
        <v>23</v>
      </c>
      <c r="Q432" s="304">
        <f t="shared" ca="1" si="193"/>
        <v>0</v>
      </c>
      <c r="R432" s="306">
        <f t="shared" ca="1" si="194"/>
        <v>0</v>
      </c>
      <c r="S432" s="307">
        <f t="shared" ca="1" si="195"/>
        <v>8.1249999999999982</v>
      </c>
      <c r="T432" s="304">
        <f t="shared" ca="1" si="175"/>
        <v>79.706249999999983</v>
      </c>
      <c r="U432" s="311">
        <f t="shared" ca="1" si="176"/>
        <v>0</v>
      </c>
      <c r="V432" s="306">
        <f t="shared" ca="1" si="177"/>
        <v>1.1251105284519758</v>
      </c>
      <c r="W432" s="304">
        <f t="shared" ca="1" si="178"/>
        <v>48.098055125132845</v>
      </c>
      <c r="Y432" s="314" t="str">
        <f t="shared" ca="1" si="196"/>
        <v/>
      </c>
      <c r="Z432" s="315" t="str">
        <f t="shared" ca="1" si="197"/>
        <v/>
      </c>
      <c r="AA432" s="316" t="str">
        <f t="shared" ca="1" si="198"/>
        <v/>
      </c>
      <c r="AC432" s="310" t="e">
        <f t="shared" ca="1" si="199"/>
        <v>#N/A</v>
      </c>
      <c r="AD432" s="323" t="e">
        <f t="shared" ca="1" si="200"/>
        <v>#N/A</v>
      </c>
      <c r="AE432" s="324">
        <f t="shared" ca="1" si="179"/>
        <v>850.08317982237122</v>
      </c>
      <c r="AG432" s="306">
        <f t="shared" ca="1" si="201"/>
        <v>-15.470059669072516</v>
      </c>
      <c r="AH432" s="304">
        <f t="shared" ca="1" si="202"/>
        <v>-6.0866808526611891</v>
      </c>
    </row>
    <row r="433" spans="1:34" x14ac:dyDescent="0.2">
      <c r="A433" s="347">
        <f t="shared" ca="1" si="180"/>
        <v>0.1</v>
      </c>
      <c r="B433" s="304">
        <f t="shared" ca="1" si="181"/>
        <v>6.8999999999999488</v>
      </c>
      <c r="D433" s="306">
        <f t="shared" ca="1" si="182"/>
        <v>-1.7408327821769845</v>
      </c>
      <c r="E433" s="307">
        <f t="shared" ca="1" si="183"/>
        <v>-15.468009115430696</v>
      </c>
      <c r="F433" s="304">
        <f t="shared" ca="1" si="184"/>
        <v>15.565661077209318</v>
      </c>
      <c r="G433" s="306">
        <f t="shared" ca="1" si="185"/>
        <v>33.672120628753959</v>
      </c>
      <c r="H433" s="307">
        <f t="shared" ca="1" si="186"/>
        <v>108.45924457944902</v>
      </c>
      <c r="I433" s="304">
        <f t="shared" ca="1" si="187"/>
        <v>113.56592553394746</v>
      </c>
      <c r="J433" s="306">
        <f t="shared" ca="1" si="188"/>
        <v>214.36348365665646</v>
      </c>
      <c r="K433" s="307">
        <f t="shared" ca="1" si="189"/>
        <v>861.00644432589331</v>
      </c>
      <c r="L433" s="304">
        <f t="shared" ca="1" si="174"/>
        <v>887.29014436999989</v>
      </c>
      <c r="M433" s="306">
        <f t="shared" ca="1" si="190"/>
        <v>1.2697721890509304</v>
      </c>
      <c r="N433" s="304">
        <f t="shared" ca="1" si="191"/>
        <v>72.752587375705986</v>
      </c>
      <c r="P433" s="310">
        <f t="shared" ca="1" si="192"/>
        <v>23</v>
      </c>
      <c r="Q433" s="304">
        <f t="shared" ca="1" si="193"/>
        <v>0</v>
      </c>
      <c r="R433" s="306">
        <f t="shared" ca="1" si="194"/>
        <v>0</v>
      </c>
      <c r="S433" s="307">
        <f t="shared" ca="1" si="195"/>
        <v>8.1249999999999982</v>
      </c>
      <c r="T433" s="304">
        <f t="shared" ca="1" si="175"/>
        <v>79.706249999999983</v>
      </c>
      <c r="U433" s="311">
        <f t="shared" ca="1" si="176"/>
        <v>0</v>
      </c>
      <c r="V433" s="306">
        <f t="shared" ca="1" si="177"/>
        <v>1.1238799608385048</v>
      </c>
      <c r="W433" s="304">
        <f t="shared" ca="1" si="178"/>
        <v>46.777201017163769</v>
      </c>
      <c r="Y433" s="314" t="str">
        <f t="shared" ca="1" si="196"/>
        <v/>
      </c>
      <c r="Z433" s="315" t="str">
        <f t="shared" ca="1" si="197"/>
        <v/>
      </c>
      <c r="AA433" s="316" t="str">
        <f t="shared" ca="1" si="198"/>
        <v/>
      </c>
      <c r="AC433" s="310" t="e">
        <f t="shared" ca="1" si="199"/>
        <v>#N/A</v>
      </c>
      <c r="AD433" s="323" t="e">
        <f t="shared" ca="1" si="200"/>
        <v>#N/A</v>
      </c>
      <c r="AE433" s="324">
        <f t="shared" ca="1" si="179"/>
        <v>861.00644432589331</v>
      </c>
      <c r="AG433" s="306">
        <f t="shared" ca="1" si="201"/>
        <v>-15.295996070732642</v>
      </c>
      <c r="AH433" s="304">
        <f t="shared" ca="1" si="202"/>
        <v>-5.9197606307855821</v>
      </c>
    </row>
    <row r="434" spans="1:34" x14ac:dyDescent="0.2">
      <c r="A434" s="347">
        <f t="shared" ca="1" si="180"/>
        <v>0.1</v>
      </c>
      <c r="B434" s="304">
        <f t="shared" ca="1" si="181"/>
        <v>6.9999999999999485</v>
      </c>
      <c r="D434" s="306">
        <f t="shared" ca="1" si="182"/>
        <v>-1.7069990754247517</v>
      </c>
      <c r="E434" s="307">
        <f t="shared" ca="1" si="183"/>
        <v>-15.308312157396117</v>
      </c>
      <c r="F434" s="304">
        <f t="shared" ca="1" si="184"/>
        <v>15.403190155022521</v>
      </c>
      <c r="G434" s="306">
        <f t="shared" ca="1" si="185"/>
        <v>33.501420721211481</v>
      </c>
      <c r="H434" s="307">
        <f t="shared" ca="1" si="186"/>
        <v>106.92841336370941</v>
      </c>
      <c r="I434" s="304">
        <f t="shared" ca="1" si="187"/>
        <v>112.05369594448871</v>
      </c>
      <c r="J434" s="306">
        <f t="shared" ca="1" si="188"/>
        <v>217.72216072415472</v>
      </c>
      <c r="K434" s="307">
        <f t="shared" ca="1" si="189"/>
        <v>871.77582722305124</v>
      </c>
      <c r="L434" s="304">
        <f t="shared" ca="1" si="174"/>
        <v>898.55218668746772</v>
      </c>
      <c r="M434" s="306">
        <f t="shared" ca="1" si="190"/>
        <v>1.2671764218934776</v>
      </c>
      <c r="N434" s="304">
        <f t="shared" ca="1" si="191"/>
        <v>72.60386087298528</v>
      </c>
      <c r="P434" s="310">
        <f t="shared" ca="1" si="192"/>
        <v>23</v>
      </c>
      <c r="Q434" s="304">
        <f t="shared" ca="1" si="193"/>
        <v>0</v>
      </c>
      <c r="R434" s="306">
        <f t="shared" ca="1" si="194"/>
        <v>0</v>
      </c>
      <c r="S434" s="307">
        <f t="shared" ca="1" si="195"/>
        <v>8.1249999999999982</v>
      </c>
      <c r="T434" s="304">
        <f t="shared" ca="1" si="175"/>
        <v>79.706249999999983</v>
      </c>
      <c r="U434" s="311">
        <f t="shared" ca="1" si="176"/>
        <v>0</v>
      </c>
      <c r="V434" s="306">
        <f t="shared" ca="1" si="177"/>
        <v>1.1226679898070446</v>
      </c>
      <c r="W434" s="304">
        <f t="shared" ca="1" si="178"/>
        <v>45.490627345907072</v>
      </c>
      <c r="Y434" s="314" t="str">
        <f t="shared" ca="1" si="196"/>
        <v/>
      </c>
      <c r="Z434" s="315" t="str">
        <f t="shared" ca="1" si="197"/>
        <v/>
      </c>
      <c r="AA434" s="316" t="str">
        <f t="shared" ca="1" si="198"/>
        <v/>
      </c>
      <c r="AC434" s="310">
        <f t="shared" ca="1" si="199"/>
        <v>6.9999999999999485</v>
      </c>
      <c r="AD434" s="323">
        <f t="shared" ca="1" si="200"/>
        <v>217.72216072415472</v>
      </c>
      <c r="AE434" s="324">
        <f t="shared" ca="1" si="179"/>
        <v>871.77582722305124</v>
      </c>
      <c r="AG434" s="306">
        <f t="shared" ca="1" si="201"/>
        <v>-15.126070985481997</v>
      </c>
      <c r="AH434" s="304">
        <f t="shared" ca="1" si="202"/>
        <v>-5.7571939713432343</v>
      </c>
    </row>
    <row r="435" spans="1:34" x14ac:dyDescent="0.2">
      <c r="A435" s="347">
        <f t="shared" ca="1" si="180"/>
        <v>0.1</v>
      </c>
      <c r="B435" s="304">
        <f t="shared" ca="1" si="181"/>
        <v>7.0999999999999481</v>
      </c>
      <c r="D435" s="306">
        <f t="shared" ca="1" si="182"/>
        <v>-1.6739234582590108</v>
      </c>
      <c r="E435" s="307">
        <f t="shared" ca="1" si="183"/>
        <v>-15.15275787804431</v>
      </c>
      <c r="F435" s="304">
        <f t="shared" ca="1" si="184"/>
        <v>15.244936571030518</v>
      </c>
      <c r="G435" s="306">
        <f t="shared" ca="1" si="185"/>
        <v>33.334028375385579</v>
      </c>
      <c r="H435" s="307">
        <f t="shared" ca="1" si="186"/>
        <v>105.41313757590498</v>
      </c>
      <c r="I435" s="304">
        <f t="shared" ca="1" si="187"/>
        <v>110.55807081044641</v>
      </c>
      <c r="J435" s="306">
        <f t="shared" ca="1" si="188"/>
        <v>221.06393317898457</v>
      </c>
      <c r="K435" s="307">
        <f t="shared" ca="1" si="189"/>
        <v>882.39290477003192</v>
      </c>
      <c r="L435" s="304">
        <f t="shared" ca="1" si="174"/>
        <v>909.66285014892037</v>
      </c>
      <c r="M435" s="306">
        <f t="shared" ca="1" si="190"/>
        <v>1.2645235510654618</v>
      </c>
      <c r="N435" s="304">
        <f t="shared" ca="1" si="191"/>
        <v>72.451862570946588</v>
      </c>
      <c r="P435" s="310">
        <f t="shared" ca="1" si="192"/>
        <v>23</v>
      </c>
      <c r="Q435" s="304">
        <f t="shared" ca="1" si="193"/>
        <v>0</v>
      </c>
      <c r="R435" s="306">
        <f t="shared" ca="1" si="194"/>
        <v>0</v>
      </c>
      <c r="S435" s="307">
        <f t="shared" ca="1" si="195"/>
        <v>8.1249999999999982</v>
      </c>
      <c r="T435" s="304">
        <f t="shared" ca="1" si="175"/>
        <v>79.706249999999983</v>
      </c>
      <c r="U435" s="311">
        <f t="shared" ca="1" si="176"/>
        <v>0</v>
      </c>
      <c r="V435" s="306">
        <f t="shared" ca="1" si="177"/>
        <v>1.1214743826751405</v>
      </c>
      <c r="W435" s="304">
        <f t="shared" ca="1" si="178"/>
        <v>44.237286127569256</v>
      </c>
      <c r="Y435" s="314" t="str">
        <f t="shared" ca="1" si="196"/>
        <v/>
      </c>
      <c r="Z435" s="315" t="str">
        <f t="shared" ca="1" si="197"/>
        <v/>
      </c>
      <c r="AA435" s="316" t="str">
        <f t="shared" ca="1" si="198"/>
        <v/>
      </c>
      <c r="AC435" s="310" t="e">
        <f t="shared" ca="1" si="199"/>
        <v>#N/A</v>
      </c>
      <c r="AD435" s="323" t="e">
        <f t="shared" ca="1" si="200"/>
        <v>#N/A</v>
      </c>
      <c r="AE435" s="324">
        <f t="shared" ca="1" si="179"/>
        <v>882.39290477003192</v>
      </c>
      <c r="AG435" s="306">
        <f t="shared" ca="1" si="201"/>
        <v>-14.960141723878731</v>
      </c>
      <c r="AH435" s="304">
        <f t="shared" ca="1" si="202"/>
        <v>-5.598846442573179</v>
      </c>
    </row>
    <row r="436" spans="1:34" x14ac:dyDescent="0.2">
      <c r="A436" s="347">
        <f t="shared" ca="1" si="180"/>
        <v>0.1</v>
      </c>
      <c r="B436" s="304">
        <f t="shared" ca="1" si="181"/>
        <v>7.1999999999999478</v>
      </c>
      <c r="D436" s="306">
        <f t="shared" ca="1" si="182"/>
        <v>-1.6415815231738753</v>
      </c>
      <c r="E436" s="307">
        <f t="shared" ca="1" si="183"/>
        <v>-15.001219524855575</v>
      </c>
      <c r="F436" s="304">
        <f t="shared" ca="1" si="184"/>
        <v>15.090771256968081</v>
      </c>
      <c r="G436" s="306">
        <f t="shared" ca="1" si="185"/>
        <v>33.169870223068195</v>
      </c>
      <c r="H436" s="307">
        <f t="shared" ca="1" si="186"/>
        <v>103.91301562341943</v>
      </c>
      <c r="I436" s="304">
        <f t="shared" ca="1" si="187"/>
        <v>109.07866476340915</v>
      </c>
      <c r="J436" s="306">
        <f t="shared" ca="1" si="188"/>
        <v>224.38912810890727</v>
      </c>
      <c r="K436" s="307">
        <f t="shared" ca="1" si="189"/>
        <v>892.85921242999814</v>
      </c>
      <c r="L436" s="304">
        <f t="shared" ca="1" si="174"/>
        <v>920.62373097514285</v>
      </c>
      <c r="M436" s="306">
        <f t="shared" ca="1" si="190"/>
        <v>1.2618119420108629</v>
      </c>
      <c r="N436" s="304">
        <f t="shared" ca="1" si="191"/>
        <v>72.296498816428624</v>
      </c>
      <c r="P436" s="310">
        <f t="shared" ca="1" si="192"/>
        <v>23</v>
      </c>
      <c r="Q436" s="304">
        <f t="shared" ca="1" si="193"/>
        <v>0</v>
      </c>
      <c r="R436" s="306">
        <f t="shared" ca="1" si="194"/>
        <v>0</v>
      </c>
      <c r="S436" s="307">
        <f t="shared" ca="1" si="195"/>
        <v>8.1249999999999982</v>
      </c>
      <c r="T436" s="304">
        <f t="shared" ca="1" si="175"/>
        <v>79.706249999999983</v>
      </c>
      <c r="U436" s="311">
        <f t="shared" ca="1" si="176"/>
        <v>0</v>
      </c>
      <c r="V436" s="306">
        <f t="shared" ca="1" si="177"/>
        <v>1.1202989129820942</v>
      </c>
      <c r="W436" s="304">
        <f t="shared" ca="1" si="178"/>
        <v>43.016171543746509</v>
      </c>
      <c r="Y436" s="314" t="str">
        <f t="shared" ca="1" si="196"/>
        <v/>
      </c>
      <c r="Z436" s="315" t="str">
        <f t="shared" ca="1" si="197"/>
        <v/>
      </c>
      <c r="AA436" s="316" t="str">
        <f t="shared" ca="1" si="198"/>
        <v/>
      </c>
      <c r="AC436" s="310" t="e">
        <f t="shared" ca="1" si="199"/>
        <v>#N/A</v>
      </c>
      <c r="AD436" s="323" t="e">
        <f t="shared" ca="1" si="200"/>
        <v>#N/A</v>
      </c>
      <c r="AE436" s="324">
        <f t="shared" ca="1" si="179"/>
        <v>892.85921242999814</v>
      </c>
      <c r="AG436" s="306">
        <f t="shared" ca="1" si="201"/>
        <v>-14.79807064885355</v>
      </c>
      <c r="AH436" s="304">
        <f t="shared" ca="1" si="202"/>
        <v>-5.4445890618546784</v>
      </c>
    </row>
    <row r="437" spans="1:34" x14ac:dyDescent="0.2">
      <c r="A437" s="347">
        <f t="shared" ca="1" si="180"/>
        <v>0.1</v>
      </c>
      <c r="B437" s="304">
        <f t="shared" ca="1" si="181"/>
        <v>7.2999999999999474</v>
      </c>
      <c r="D437" s="306">
        <f t="shared" ca="1" si="182"/>
        <v>-1.6099498390666318</v>
      </c>
      <c r="E437" s="307">
        <f t="shared" ca="1" si="183"/>
        <v>-14.853575439240227</v>
      </c>
      <c r="F437" s="304">
        <f t="shared" ca="1" si="184"/>
        <v>14.94057033093152</v>
      </c>
      <c r="G437" s="306">
        <f t="shared" ca="1" si="185"/>
        <v>33.008875239161533</v>
      </c>
      <c r="H437" s="307">
        <f t="shared" ca="1" si="186"/>
        <v>102.4276580794954</v>
      </c>
      <c r="I437" s="304">
        <f t="shared" ca="1" si="187"/>
        <v>107.6151057435923</v>
      </c>
      <c r="J437" s="306">
        <f t="shared" ca="1" si="188"/>
        <v>227.69806538201877</v>
      </c>
      <c r="K437" s="307">
        <f t="shared" ca="1" si="189"/>
        <v>903.17624611514384</v>
      </c>
      <c r="L437" s="304">
        <f t="shared" ca="1" si="174"/>
        <v>931.43638565677531</v>
      </c>
      <c r="M437" s="306">
        <f t="shared" ca="1" si="190"/>
        <v>1.2590398969472556</v>
      </c>
      <c r="N437" s="304">
        <f t="shared" ca="1" si="191"/>
        <v>72.137672333663843</v>
      </c>
      <c r="P437" s="310">
        <f t="shared" ca="1" si="192"/>
        <v>23</v>
      </c>
      <c r="Q437" s="304">
        <f t="shared" ca="1" si="193"/>
        <v>0</v>
      </c>
      <c r="R437" s="306">
        <f t="shared" ca="1" si="194"/>
        <v>0</v>
      </c>
      <c r="S437" s="307">
        <f t="shared" ca="1" si="195"/>
        <v>8.1249999999999982</v>
      </c>
      <c r="T437" s="304">
        <f t="shared" ca="1" si="175"/>
        <v>79.706249999999983</v>
      </c>
      <c r="U437" s="311">
        <f t="shared" ca="1" si="176"/>
        <v>0</v>
      </c>
      <c r="V437" s="306">
        <f t="shared" ca="1" si="177"/>
        <v>1.1191413602923934</v>
      </c>
      <c r="W437" s="304">
        <f t="shared" ca="1" si="178"/>
        <v>41.826317950122309</v>
      </c>
      <c r="Y437" s="314" t="str">
        <f t="shared" ca="1" si="196"/>
        <v/>
      </c>
      <c r="Z437" s="315" t="str">
        <f t="shared" ca="1" si="197"/>
        <v/>
      </c>
      <c r="AA437" s="316" t="str">
        <f t="shared" ca="1" si="198"/>
        <v/>
      </c>
      <c r="AC437" s="310" t="e">
        <f t="shared" ca="1" si="199"/>
        <v>#N/A</v>
      </c>
      <c r="AD437" s="323" t="e">
        <f t="shared" ca="1" si="200"/>
        <v>#N/A</v>
      </c>
      <c r="AE437" s="324">
        <f t="shared" ca="1" si="179"/>
        <v>903.17624611514384</v>
      </c>
      <c r="AG437" s="306">
        <f t="shared" ca="1" si="201"/>
        <v>-14.639724893704223</v>
      </c>
      <c r="AH437" s="304">
        <f t="shared" ca="1" si="202"/>
        <v>-5.2942980361534175</v>
      </c>
    </row>
    <row r="438" spans="1:34" x14ac:dyDescent="0.2">
      <c r="A438" s="347">
        <f t="shared" ca="1" si="180"/>
        <v>0.1</v>
      </c>
      <c r="B438" s="304">
        <f t="shared" ca="1" si="181"/>
        <v>7.3999999999999471</v>
      </c>
      <c r="D438" s="306">
        <f t="shared" ca="1" si="182"/>
        <v>-1.579005905582012</v>
      </c>
      <c r="E438" s="307">
        <f t="shared" ca="1" si="183"/>
        <v>-14.709708815602969</v>
      </c>
      <c r="F438" s="304">
        <f t="shared" ca="1" si="184"/>
        <v>14.79421485208629</v>
      </c>
      <c r="G438" s="306">
        <f t="shared" ca="1" si="185"/>
        <v>32.850974648603334</v>
      </c>
      <c r="H438" s="307">
        <f t="shared" ca="1" si="186"/>
        <v>100.95668719793511</v>
      </c>
      <c r="I438" s="304">
        <f t="shared" ca="1" si="187"/>
        <v>106.16703455096075</v>
      </c>
      <c r="J438" s="306">
        <f t="shared" ca="1" si="188"/>
        <v>230.99105787640701</v>
      </c>
      <c r="K438" s="307">
        <f t="shared" ca="1" si="189"/>
        <v>913.34546337901531</v>
      </c>
      <c r="L438" s="304">
        <f t="shared" ca="1" si="174"/>
        <v>942.10233217729058</v>
      </c>
      <c r="M438" s="306">
        <f t="shared" ca="1" si="190"/>
        <v>1.2562056519324127</v>
      </c>
      <c r="N438" s="304">
        <f t="shared" ca="1" si="191"/>
        <v>71.975282056207362</v>
      </c>
      <c r="P438" s="310">
        <f t="shared" ca="1" si="192"/>
        <v>23</v>
      </c>
      <c r="Q438" s="304">
        <f t="shared" ca="1" si="193"/>
        <v>0</v>
      </c>
      <c r="R438" s="306">
        <f t="shared" ca="1" si="194"/>
        <v>0</v>
      </c>
      <c r="S438" s="307">
        <f t="shared" ca="1" si="195"/>
        <v>8.1249999999999982</v>
      </c>
      <c r="T438" s="304">
        <f t="shared" ca="1" si="175"/>
        <v>79.706249999999983</v>
      </c>
      <c r="U438" s="311">
        <f t="shared" ca="1" si="176"/>
        <v>0</v>
      </c>
      <c r="V438" s="306">
        <f t="shared" ca="1" si="177"/>
        <v>1.1180015100072354</v>
      </c>
      <c r="W438" s="304">
        <f t="shared" ca="1" si="178"/>
        <v>40.666797995303781</v>
      </c>
      <c r="Y438" s="314" t="str">
        <f t="shared" ca="1" si="196"/>
        <v/>
      </c>
      <c r="Z438" s="315" t="str">
        <f t="shared" ca="1" si="197"/>
        <v/>
      </c>
      <c r="AA438" s="316" t="str">
        <f t="shared" ca="1" si="198"/>
        <v/>
      </c>
      <c r="AC438" s="310" t="e">
        <f t="shared" ca="1" si="199"/>
        <v>#N/A</v>
      </c>
      <c r="AD438" s="323" t="e">
        <f t="shared" ca="1" si="200"/>
        <v>#N/A</v>
      </c>
      <c r="AE438" s="324">
        <f t="shared" ca="1" si="179"/>
        <v>913.34546337901531</v>
      </c>
      <c r="AG438" s="306">
        <f t="shared" ca="1" si="201"/>
        <v>-14.484976093103839</v>
      </c>
      <c r="AH438" s="304">
        <f t="shared" ca="1" si="202"/>
        <v>-5.1478545169381311</v>
      </c>
    </row>
    <row r="439" spans="1:34" x14ac:dyDescent="0.2">
      <c r="A439" s="347">
        <f t="shared" ca="1" si="180"/>
        <v>0.1</v>
      </c>
      <c r="B439" s="304">
        <f t="shared" ca="1" si="181"/>
        <v>7.4999999999999467</v>
      </c>
      <c r="D439" s="306">
        <f t="shared" ca="1" si="182"/>
        <v>-1.5487281100263541</v>
      </c>
      <c r="E439" s="307">
        <f t="shared" ca="1" si="183"/>
        <v>-14.569507473706789</v>
      </c>
      <c r="F439" s="304">
        <f t="shared" ca="1" si="184"/>
        <v>14.651590588915042</v>
      </c>
      <c r="G439" s="306">
        <f t="shared" ca="1" si="185"/>
        <v>32.6961018376007</v>
      </c>
      <c r="H439" s="307">
        <f t="shared" ca="1" si="186"/>
        <v>99.499736450564427</v>
      </c>
      <c r="I439" s="304">
        <f t="shared" ca="1" si="187"/>
        <v>104.73410442213431</v>
      </c>
      <c r="J439" s="306">
        <f t="shared" ca="1" si="188"/>
        <v>234.26841170071722</v>
      </c>
      <c r="K439" s="307">
        <f t="shared" ca="1" si="189"/>
        <v>923.3682845614403</v>
      </c>
      <c r="L439" s="304">
        <f t="shared" ca="1" si="174"/>
        <v>952.62305118798895</v>
      </c>
      <c r="M439" s="306">
        <f t="shared" ca="1" si="190"/>
        <v>1.2533073737724871</v>
      </c>
      <c r="N439" s="304">
        <f t="shared" ca="1" si="191"/>
        <v>71.809222949788676</v>
      </c>
      <c r="P439" s="310">
        <f t="shared" ca="1" si="192"/>
        <v>23</v>
      </c>
      <c r="Q439" s="304">
        <f t="shared" ca="1" si="193"/>
        <v>0</v>
      </c>
      <c r="R439" s="306">
        <f t="shared" ca="1" si="194"/>
        <v>0</v>
      </c>
      <c r="S439" s="307">
        <f t="shared" ca="1" si="195"/>
        <v>8.1249999999999982</v>
      </c>
      <c r="T439" s="304">
        <f t="shared" ca="1" si="175"/>
        <v>79.706249999999983</v>
      </c>
      <c r="U439" s="311">
        <f t="shared" ca="1" si="176"/>
        <v>0</v>
      </c>
      <c r="V439" s="306">
        <f t="shared" ca="1" si="177"/>
        <v>1.1168791531837274</v>
      </c>
      <c r="W439" s="304">
        <f t="shared" ca="1" si="178"/>
        <v>39.536720842887483</v>
      </c>
      <c r="Y439" s="314" t="str">
        <f t="shared" ca="1" si="196"/>
        <v/>
      </c>
      <c r="Z439" s="315" t="str">
        <f t="shared" ca="1" si="197"/>
        <v/>
      </c>
      <c r="AA439" s="316" t="str">
        <f t="shared" ca="1" si="198"/>
        <v/>
      </c>
      <c r="AC439" s="310" t="e">
        <f t="shared" ca="1" si="199"/>
        <v>#N/A</v>
      </c>
      <c r="AD439" s="323" t="e">
        <f t="shared" ca="1" si="200"/>
        <v>#N/A</v>
      </c>
      <c r="AE439" s="324">
        <f t="shared" ca="1" si="179"/>
        <v>923.3682845614403</v>
      </c>
      <c r="AG439" s="306">
        <f t="shared" ca="1" si="201"/>
        <v>-14.333700126102638</v>
      </c>
      <c r="AH439" s="304">
        <f t="shared" ca="1" si="202"/>
        <v>-5.0051443686527746</v>
      </c>
    </row>
    <row r="440" spans="1:34" x14ac:dyDescent="0.2">
      <c r="A440" s="347">
        <f t="shared" ca="1" si="180"/>
        <v>0.1</v>
      </c>
      <c r="B440" s="304">
        <f t="shared" ca="1" si="181"/>
        <v>7.5999999999999464</v>
      </c>
      <c r="D440" s="306">
        <f t="shared" ca="1" si="182"/>
        <v>-1.519095686693736</v>
      </c>
      <c r="E440" s="307">
        <f t="shared" ca="1" si="183"/>
        <v>-14.432863643499944</v>
      </c>
      <c r="F440" s="304">
        <f t="shared" ca="1" si="184"/>
        <v>14.512587800154526</v>
      </c>
      <c r="G440" s="306">
        <f t="shared" ca="1" si="185"/>
        <v>32.544192268931326</v>
      </c>
      <c r="H440" s="307">
        <f t="shared" ca="1" si="186"/>
        <v>98.056450086214426</v>
      </c>
      <c r="I440" s="304">
        <f t="shared" ca="1" si="187"/>
        <v>103.31598063197886</v>
      </c>
      <c r="J440" s="306">
        <f t="shared" ca="1" si="188"/>
        <v>237.53042640604383</v>
      </c>
      <c r="K440" s="307">
        <f t="shared" ca="1" si="189"/>
        <v>933.24609388827923</v>
      </c>
      <c r="L440" s="304">
        <f t="shared" ca="1" si="174"/>
        <v>962.99998713726256</v>
      </c>
      <c r="M440" s="306">
        <f t="shared" ca="1" si="190"/>
        <v>1.2503431567623036</v>
      </c>
      <c r="N440" s="304">
        <f t="shared" ca="1" si="191"/>
        <v>71.639385825544267</v>
      </c>
      <c r="P440" s="310">
        <f t="shared" ca="1" si="192"/>
        <v>23</v>
      </c>
      <c r="Q440" s="304">
        <f t="shared" ca="1" si="193"/>
        <v>0</v>
      </c>
      <c r="R440" s="306">
        <f t="shared" ca="1" si="194"/>
        <v>0</v>
      </c>
      <c r="S440" s="307">
        <f t="shared" ca="1" si="195"/>
        <v>8.1249999999999982</v>
      </c>
      <c r="T440" s="304">
        <f t="shared" ca="1" si="175"/>
        <v>79.706249999999983</v>
      </c>
      <c r="U440" s="311">
        <f t="shared" ca="1" si="176"/>
        <v>0</v>
      </c>
      <c r="V440" s="306">
        <f t="shared" ca="1" si="177"/>
        <v>1.1157740863614152</v>
      </c>
      <c r="W440" s="304">
        <f t="shared" ca="1" si="178"/>
        <v>38.435230490332579</v>
      </c>
      <c r="Y440" s="314" t="str">
        <f t="shared" ca="1" si="196"/>
        <v/>
      </c>
      <c r="Z440" s="315" t="str">
        <f t="shared" ca="1" si="197"/>
        <v/>
      </c>
      <c r="AA440" s="316" t="str">
        <f t="shared" ca="1" si="198"/>
        <v/>
      </c>
      <c r="AC440" s="310" t="e">
        <f t="shared" ca="1" si="199"/>
        <v>#N/A</v>
      </c>
      <c r="AD440" s="323" t="e">
        <f t="shared" ca="1" si="200"/>
        <v>#N/A</v>
      </c>
      <c r="AE440" s="324">
        <f t="shared" ca="1" si="179"/>
        <v>933.24609388827923</v>
      </c>
      <c r="AG440" s="306">
        <f t="shared" ca="1" si="201"/>
        <v>-14.185776870159433</v>
      </c>
      <c r="AH440" s="304">
        <f t="shared" ca="1" si="202"/>
        <v>-4.866057949893845</v>
      </c>
    </row>
    <row r="441" spans="1:34" x14ac:dyDescent="0.2">
      <c r="A441" s="347">
        <f t="shared" ca="1" si="180"/>
        <v>0.1</v>
      </c>
      <c r="B441" s="304">
        <f t="shared" ca="1" si="181"/>
        <v>7.699999999999946</v>
      </c>
      <c r="D441" s="306">
        <f t="shared" ca="1" si="182"/>
        <v>-1.4900886784575911</v>
      </c>
      <c r="E441" s="307">
        <f t="shared" ca="1" si="183"/>
        <v>-14.299673761628377</v>
      </c>
      <c r="F441" s="304">
        <f t="shared" ca="1" si="184"/>
        <v>14.377101027629685</v>
      </c>
      <c r="G441" s="306">
        <f t="shared" ca="1" si="185"/>
        <v>32.395183401085568</v>
      </c>
      <c r="H441" s="307">
        <f t="shared" ca="1" si="186"/>
        <v>96.62648271005159</v>
      </c>
      <c r="I441" s="304">
        <f t="shared" ca="1" si="187"/>
        <v>101.91234011887799</v>
      </c>
      <c r="J441" s="306">
        <f t="shared" ca="1" si="188"/>
        <v>240.77739518954468</v>
      </c>
      <c r="K441" s="307">
        <f t="shared" ca="1" si="189"/>
        <v>942.98024052809251</v>
      </c>
      <c r="L441" s="304">
        <f t="shared" ca="1" si="174"/>
        <v>973.23454935625944</v>
      </c>
      <c r="M441" s="306">
        <f t="shared" ca="1" si="190"/>
        <v>1.247311019247703</v>
      </c>
      <c r="N441" s="304">
        <f t="shared" ca="1" si="191"/>
        <v>71.465657143054372</v>
      </c>
      <c r="P441" s="310">
        <f t="shared" ca="1" si="192"/>
        <v>23</v>
      </c>
      <c r="Q441" s="304">
        <f t="shared" ca="1" si="193"/>
        <v>0</v>
      </c>
      <c r="R441" s="306">
        <f t="shared" ca="1" si="194"/>
        <v>0</v>
      </c>
      <c r="S441" s="307">
        <f t="shared" ca="1" si="195"/>
        <v>8.1249999999999982</v>
      </c>
      <c r="T441" s="304">
        <f t="shared" ca="1" si="175"/>
        <v>79.706249999999983</v>
      </c>
      <c r="U441" s="311">
        <f t="shared" ca="1" si="176"/>
        <v>0</v>
      </c>
      <c r="V441" s="306">
        <f t="shared" ca="1" si="177"/>
        <v>1.114686111395788</v>
      </c>
      <c r="W441" s="304">
        <f t="shared" ca="1" si="178"/>
        <v>37.361504178665804</v>
      </c>
      <c r="Y441" s="314" t="str">
        <f t="shared" ca="1" si="196"/>
        <v/>
      </c>
      <c r="Z441" s="315" t="str">
        <f t="shared" ca="1" si="197"/>
        <v/>
      </c>
      <c r="AA441" s="316" t="str">
        <f t="shared" ca="1" si="198"/>
        <v/>
      </c>
      <c r="AC441" s="310" t="e">
        <f t="shared" ca="1" si="199"/>
        <v>#N/A</v>
      </c>
      <c r="AD441" s="323" t="e">
        <f t="shared" ca="1" si="200"/>
        <v>#N/A</v>
      </c>
      <c r="AE441" s="324">
        <f t="shared" ca="1" si="179"/>
        <v>942.98024052809251</v>
      </c>
      <c r="AG441" s="306">
        <f t="shared" ca="1" si="201"/>
        <v>-14.041089965289711</v>
      </c>
      <c r="AH441" s="304">
        <f t="shared" ca="1" si="202"/>
        <v>-4.7304899065024726</v>
      </c>
    </row>
    <row r="442" spans="1:34" x14ac:dyDescent="0.2">
      <c r="A442" s="347">
        <f t="shared" ca="1" si="180"/>
        <v>0.1</v>
      </c>
      <c r="B442" s="304">
        <f t="shared" ca="1" si="181"/>
        <v>7.7999999999999456</v>
      </c>
      <c r="D442" s="306">
        <f t="shared" ca="1" si="182"/>
        <v>-1.461687900491716</v>
      </c>
      <c r="E442" s="307">
        <f t="shared" ca="1" si="183"/>
        <v>-14.169838278909745</v>
      </c>
      <c r="F442" s="304">
        <f t="shared" ca="1" si="184"/>
        <v>14.245028900247966</v>
      </c>
      <c r="G442" s="306">
        <f t="shared" ca="1" si="185"/>
        <v>32.249014611036394</v>
      </c>
      <c r="H442" s="307">
        <f t="shared" ca="1" si="186"/>
        <v>95.209498882160617</v>
      </c>
      <c r="I442" s="304">
        <f t="shared" ca="1" si="187"/>
        <v>100.52287113276751</v>
      </c>
      <c r="J442" s="306">
        <f t="shared" ca="1" si="188"/>
        <v>244.00960509015079</v>
      </c>
      <c r="K442" s="307">
        <f t="shared" ca="1" si="189"/>
        <v>952.57203960770312</v>
      </c>
      <c r="L442" s="304">
        <f t="shared" ca="1" si="174"/>
        <v>983.32811310296165</v>
      </c>
      <c r="M442" s="306">
        <f t="shared" ca="1" si="190"/>
        <v>1.2442088999992353</v>
      </c>
      <c r="N442" s="304">
        <f t="shared" ca="1" si="191"/>
        <v>71.287918802570886</v>
      </c>
      <c r="P442" s="310">
        <f t="shared" ca="1" si="192"/>
        <v>23</v>
      </c>
      <c r="Q442" s="304">
        <f t="shared" ca="1" si="193"/>
        <v>0</v>
      </c>
      <c r="R442" s="306">
        <f t="shared" ca="1" si="194"/>
        <v>0</v>
      </c>
      <c r="S442" s="307">
        <f t="shared" ca="1" si="195"/>
        <v>8.1249999999999982</v>
      </c>
      <c r="T442" s="304">
        <f t="shared" ca="1" si="175"/>
        <v>79.706249999999983</v>
      </c>
      <c r="U442" s="311">
        <f t="shared" ca="1" si="176"/>
        <v>0</v>
      </c>
      <c r="V442" s="306">
        <f t="shared" ca="1" si="177"/>
        <v>1.1136150352984273</v>
      </c>
      <c r="W442" s="304">
        <f t="shared" ca="1" si="178"/>
        <v>36.314750887456221</v>
      </c>
      <c r="Y442" s="314" t="str">
        <f t="shared" ca="1" si="196"/>
        <v/>
      </c>
      <c r="Z442" s="315" t="str">
        <f t="shared" ca="1" si="197"/>
        <v/>
      </c>
      <c r="AA442" s="316" t="str">
        <f t="shared" ca="1" si="198"/>
        <v/>
      </c>
      <c r="AC442" s="310" t="e">
        <f t="shared" ca="1" si="199"/>
        <v>#N/A</v>
      </c>
      <c r="AD442" s="323" t="e">
        <f t="shared" ca="1" si="200"/>
        <v>#N/A</v>
      </c>
      <c r="AE442" s="324">
        <f t="shared" ca="1" si="179"/>
        <v>952.57203960770312</v>
      </c>
      <c r="AG442" s="306">
        <f t="shared" ca="1" si="201"/>
        <v>-13.899526587462605</v>
      </c>
      <c r="AH442" s="304">
        <f t="shared" ca="1" si="202"/>
        <v>-4.5983389758357927</v>
      </c>
    </row>
    <row r="443" spans="1:34" x14ac:dyDescent="0.2">
      <c r="A443" s="347">
        <f t="shared" ca="1" si="180"/>
        <v>0.1</v>
      </c>
      <c r="B443" s="304">
        <f t="shared" ca="1" si="181"/>
        <v>7.8999999999999453</v>
      </c>
      <c r="D443" s="306">
        <f t="shared" ca="1" si="182"/>
        <v>-1.4338749059943716</v>
      </c>
      <c r="E443" s="307">
        <f t="shared" ca="1" si="183"/>
        <v>-14.043261478095188</v>
      </c>
      <c r="F443" s="304">
        <f t="shared" ca="1" si="184"/>
        <v>14.116273948467867</v>
      </c>
      <c r="G443" s="306">
        <f t="shared" ca="1" si="185"/>
        <v>32.105627120436957</v>
      </c>
      <c r="H443" s="307">
        <f t="shared" ca="1" si="186"/>
        <v>93.805172734351103</v>
      </c>
      <c r="I443" s="304">
        <f t="shared" ca="1" si="187"/>
        <v>99.147272905098021</v>
      </c>
      <c r="J443" s="306">
        <f t="shared" ca="1" si="188"/>
        <v>247.22733717672446</v>
      </c>
      <c r="K443" s="307">
        <f t="shared" ca="1" si="189"/>
        <v>962.02277318852873</v>
      </c>
      <c r="L443" s="304">
        <f t="shared" ca="1" si="174"/>
        <v>993.28202056658665</v>
      </c>
      <c r="M443" s="306">
        <f t="shared" ca="1" si="190"/>
        <v>1.2410346543858377</v>
      </c>
      <c r="N443" s="304">
        <f t="shared" ca="1" si="191"/>
        <v>71.106047925785276</v>
      </c>
      <c r="P443" s="310">
        <f t="shared" ca="1" si="192"/>
        <v>23</v>
      </c>
      <c r="Q443" s="304">
        <f t="shared" ca="1" si="193"/>
        <v>0</v>
      </c>
      <c r="R443" s="306">
        <f t="shared" ca="1" si="194"/>
        <v>0</v>
      </c>
      <c r="S443" s="307">
        <f t="shared" ca="1" si="195"/>
        <v>8.1249999999999982</v>
      </c>
      <c r="T443" s="304">
        <f t="shared" ca="1" si="175"/>
        <v>79.706249999999983</v>
      </c>
      <c r="U443" s="311">
        <f t="shared" ca="1" si="176"/>
        <v>0</v>
      </c>
      <c r="V443" s="306">
        <f t="shared" ca="1" si="177"/>
        <v>1.1125606700834922</v>
      </c>
      <c r="W443" s="304">
        <f t="shared" ca="1" si="178"/>
        <v>35.294209909879065</v>
      </c>
      <c r="Y443" s="314" t="str">
        <f t="shared" ca="1" si="196"/>
        <v/>
      </c>
      <c r="Z443" s="315" t="str">
        <f t="shared" ca="1" si="197"/>
        <v/>
      </c>
      <c r="AA443" s="316" t="str">
        <f t="shared" ca="1" si="198"/>
        <v/>
      </c>
      <c r="AC443" s="310" t="e">
        <f t="shared" ca="1" si="199"/>
        <v>#N/A</v>
      </c>
      <c r="AD443" s="323" t="e">
        <f t="shared" ca="1" si="200"/>
        <v>#N/A</v>
      </c>
      <c r="AE443" s="324">
        <f t="shared" ca="1" si="179"/>
        <v>962.02277318852873</v>
      </c>
      <c r="AG443" s="306">
        <f t="shared" ca="1" si="201"/>
        <v>-13.760977230419467</v>
      </c>
      <c r="AH443" s="304">
        <f t="shared" ca="1" si="202"/>
        <v>-4.4695078015330747</v>
      </c>
    </row>
    <row r="444" spans="1:34" x14ac:dyDescent="0.2">
      <c r="A444" s="347">
        <f t="shared" ca="1" si="180"/>
        <v>0.1</v>
      </c>
      <c r="B444" s="304">
        <f t="shared" ca="1" si="181"/>
        <v>7.9999999999999449</v>
      </c>
      <c r="D444" s="306">
        <f t="shared" ca="1" si="182"/>
        <v>-1.4066319537980565</v>
      </c>
      <c r="E444" s="307">
        <f t="shared" ca="1" si="183"/>
        <v>-13.919851301290784</v>
      </c>
      <c r="F444" s="304">
        <f t="shared" ca="1" si="184"/>
        <v>13.990742428602296</v>
      </c>
      <c r="G444" s="306">
        <f t="shared" ca="1" si="185"/>
        <v>31.964963925057152</v>
      </c>
      <c r="H444" s="307">
        <f t="shared" ca="1" si="186"/>
        <v>92.413187604222031</v>
      </c>
      <c r="I444" s="304">
        <f t="shared" ca="1" si="187"/>
        <v>97.785255339971087</v>
      </c>
      <c r="J444" s="306">
        <f t="shared" ca="1" si="188"/>
        <v>250.43086672899918</v>
      </c>
      <c r="K444" s="307">
        <f t="shared" ca="1" si="189"/>
        <v>971.3336912054574</v>
      </c>
      <c r="L444" s="304">
        <f t="shared" ca="1" si="174"/>
        <v>1003.0975818341187</v>
      </c>
      <c r="M444" s="306">
        <f t="shared" ca="1" si="190"/>
        <v>1.2377860503364086</v>
      </c>
      <c r="N444" s="304">
        <f t="shared" ca="1" si="191"/>
        <v>70.919916624443886</v>
      </c>
      <c r="P444" s="310">
        <f t="shared" ca="1" si="192"/>
        <v>23</v>
      </c>
      <c r="Q444" s="304">
        <f t="shared" ca="1" si="193"/>
        <v>0</v>
      </c>
      <c r="R444" s="306">
        <f t="shared" ca="1" si="194"/>
        <v>0</v>
      </c>
      <c r="S444" s="307">
        <f t="shared" ca="1" si="195"/>
        <v>8.1249999999999982</v>
      </c>
      <c r="T444" s="304">
        <f t="shared" ca="1" si="175"/>
        <v>79.706249999999983</v>
      </c>
      <c r="U444" s="311">
        <f t="shared" ca="1" si="176"/>
        <v>0</v>
      </c>
      <c r="V444" s="306">
        <f t="shared" ca="1" si="177"/>
        <v>1.1115228326202569</v>
      </c>
      <c r="W444" s="304">
        <f t="shared" ca="1" si="178"/>
        <v>34.299149503041569</v>
      </c>
      <c r="Y444" s="314" t="str">
        <f t="shared" ca="1" si="196"/>
        <v/>
      </c>
      <c r="Z444" s="315" t="str">
        <f t="shared" ca="1" si="197"/>
        <v/>
      </c>
      <c r="AA444" s="316" t="str">
        <f t="shared" ca="1" si="198"/>
        <v/>
      </c>
      <c r="AC444" s="310">
        <f t="shared" ca="1" si="199"/>
        <v>7.9999999999999449</v>
      </c>
      <c r="AD444" s="323">
        <f t="shared" ca="1" si="200"/>
        <v>250.43086672899918</v>
      </c>
      <c r="AE444" s="324">
        <f t="shared" ca="1" si="179"/>
        <v>971.3336912054574</v>
      </c>
      <c r="AG444" s="306">
        <f t="shared" ca="1" si="201"/>
        <v>-13.625335495122163</v>
      </c>
      <c r="AH444" s="304">
        <f t="shared" ca="1" si="202"/>
        <v>-4.3439027581389631</v>
      </c>
    </row>
    <row r="445" spans="1:34" x14ac:dyDescent="0.2">
      <c r="A445" s="347">
        <f t="shared" ca="1" si="180"/>
        <v>0.1</v>
      </c>
      <c r="B445" s="304">
        <f t="shared" ca="1" si="181"/>
        <v>8.0999999999999446</v>
      </c>
      <c r="D445" s="306">
        <f t="shared" ca="1" si="182"/>
        <v>-1.3799419777559911</v>
      </c>
      <c r="E445" s="307">
        <f t="shared" ca="1" si="183"/>
        <v>-13.799519186453377</v>
      </c>
      <c r="F445" s="304">
        <f t="shared" ca="1" si="184"/>
        <v>13.868344156360845</v>
      </c>
      <c r="G445" s="306">
        <f t="shared" ca="1" si="185"/>
        <v>31.826969727281554</v>
      </c>
      <c r="H445" s="307">
        <f t="shared" ca="1" si="186"/>
        <v>91.033235685576699</v>
      </c>
      <c r="I445" s="304">
        <f t="shared" ca="1" si="187"/>
        <v>96.436538725770589</v>
      </c>
      <c r="J445" s="306">
        <f t="shared" ca="1" si="188"/>
        <v>253.6204634116161</v>
      </c>
      <c r="K445" s="307">
        <f t="shared" ca="1" si="189"/>
        <v>980.50601236994737</v>
      </c>
      <c r="L445" s="304">
        <f t="shared" ca="1" si="174"/>
        <v>1012.7760758206813</v>
      </c>
      <c r="M445" s="306">
        <f t="shared" ca="1" si="190"/>
        <v>1.2344607640764507</v>
      </c>
      <c r="N445" s="304">
        <f t="shared" ca="1" si="191"/>
        <v>70.729391756075458</v>
      </c>
      <c r="P445" s="310">
        <f t="shared" ca="1" si="192"/>
        <v>23</v>
      </c>
      <c r="Q445" s="304">
        <f t="shared" ca="1" si="193"/>
        <v>0</v>
      </c>
      <c r="R445" s="306">
        <f t="shared" ca="1" si="194"/>
        <v>0</v>
      </c>
      <c r="S445" s="307">
        <f t="shared" ca="1" si="195"/>
        <v>8.1249999999999982</v>
      </c>
      <c r="T445" s="304">
        <f t="shared" ca="1" si="175"/>
        <v>79.706249999999983</v>
      </c>
      <c r="U445" s="311">
        <f t="shared" ca="1" si="176"/>
        <v>0</v>
      </c>
      <c r="V445" s="306">
        <f t="shared" ca="1" si="177"/>
        <v>1.110501344491404</v>
      </c>
      <c r="W445" s="304">
        <f t="shared" ca="1" si="178"/>
        <v>33.328865609068181</v>
      </c>
      <c r="Y445" s="314" t="str">
        <f t="shared" ca="1" si="196"/>
        <v/>
      </c>
      <c r="Z445" s="315" t="str">
        <f t="shared" ca="1" si="197"/>
        <v/>
      </c>
      <c r="AA445" s="316" t="str">
        <f t="shared" ca="1" si="198"/>
        <v/>
      </c>
      <c r="AC445" s="310" t="e">
        <f t="shared" ca="1" si="199"/>
        <v>#N/A</v>
      </c>
      <c r="AD445" s="323" t="e">
        <f t="shared" ca="1" si="200"/>
        <v>#N/A</v>
      </c>
      <c r="AE445" s="324">
        <f t="shared" ca="1" si="179"/>
        <v>980.50601236994737</v>
      </c>
      <c r="AG445" s="306">
        <f t="shared" ca="1" si="201"/>
        <v>-13.492497886070456</v>
      </c>
      <c r="AH445" s="304">
        <f t="shared" ca="1" si="202"/>
        <v>-4.2214337849897321</v>
      </c>
    </row>
    <row r="446" spans="1:34" x14ac:dyDescent="0.2">
      <c r="A446" s="347">
        <f t="shared" ca="1" si="180"/>
        <v>0.1</v>
      </c>
      <c r="B446" s="304">
        <f t="shared" ca="1" si="181"/>
        <v>8.1999999999999442</v>
      </c>
      <c r="D446" s="306">
        <f t="shared" ca="1" si="182"/>
        <v>-1.3537885578039202</v>
      </c>
      <c r="E446" s="307">
        <f t="shared" ca="1" si="183"/>
        <v>-13.682179912414414</v>
      </c>
      <c r="F446" s="304">
        <f t="shared" ca="1" si="184"/>
        <v>13.748992349074797</v>
      </c>
      <c r="G446" s="306">
        <f t="shared" ca="1" si="185"/>
        <v>31.691590871501162</v>
      </c>
      <c r="H446" s="307">
        <f t="shared" ca="1" si="186"/>
        <v>89.665017694335262</v>
      </c>
      <c r="I446" s="304">
        <f t="shared" ca="1" si="187"/>
        <v>95.100853466685933</v>
      </c>
      <c r="J446" s="306">
        <f t="shared" ca="1" si="188"/>
        <v>256.79639144155522</v>
      </c>
      <c r="K446" s="307">
        <f t="shared" ca="1" si="189"/>
        <v>989.54092503894299</v>
      </c>
      <c r="L446" s="304">
        <f t="shared" ca="1" si="174"/>
        <v>1022.3187511653748</v>
      </c>
      <c r="M446" s="306">
        <f t="shared" ca="1" si="190"/>
        <v>1.2310563756261375</v>
      </c>
      <c r="N446" s="304">
        <f t="shared" ca="1" si="191"/>
        <v>70.534334666049418</v>
      </c>
      <c r="P446" s="310">
        <f t="shared" ca="1" si="192"/>
        <v>23</v>
      </c>
      <c r="Q446" s="304">
        <f t="shared" ca="1" si="193"/>
        <v>0</v>
      </c>
      <c r="R446" s="306">
        <f t="shared" ca="1" si="194"/>
        <v>0</v>
      </c>
      <c r="S446" s="307">
        <f t="shared" ca="1" si="195"/>
        <v>8.1249999999999982</v>
      </c>
      <c r="T446" s="304">
        <f t="shared" ca="1" si="175"/>
        <v>79.706249999999983</v>
      </c>
      <c r="U446" s="311">
        <f t="shared" ca="1" si="176"/>
        <v>0</v>
      </c>
      <c r="V446" s="306">
        <f t="shared" ca="1" si="177"/>
        <v>1.1094960318568325</v>
      </c>
      <c r="W446" s="304">
        <f t="shared" ca="1" si="178"/>
        <v>32.382680642746479</v>
      </c>
      <c r="Y446" s="314" t="str">
        <f t="shared" ca="1" si="196"/>
        <v/>
      </c>
      <c r="Z446" s="315" t="str">
        <f t="shared" ca="1" si="197"/>
        <v/>
      </c>
      <c r="AA446" s="316" t="str">
        <f t="shared" ca="1" si="198"/>
        <v/>
      </c>
      <c r="AC446" s="310" t="e">
        <f t="shared" ca="1" si="199"/>
        <v>#N/A</v>
      </c>
      <c r="AD446" s="323" t="e">
        <f t="shared" ca="1" si="200"/>
        <v>#N/A</v>
      </c>
      <c r="AE446" s="324">
        <f t="shared" ca="1" si="179"/>
        <v>989.54092503894299</v>
      </c>
      <c r="AG446" s="306">
        <f t="shared" ca="1" si="201"/>
        <v>-13.362363613754358</v>
      </c>
      <c r="AH446" s="304">
        <f t="shared" ca="1" si="202"/>
        <v>-4.1020142288083923</v>
      </c>
    </row>
    <row r="447" spans="1:34" x14ac:dyDescent="0.2">
      <c r="A447" s="347">
        <f t="shared" ca="1" si="180"/>
        <v>0.1</v>
      </c>
      <c r="B447" s="304">
        <f t="shared" ca="1" si="181"/>
        <v>8.2999999999999439</v>
      </c>
      <c r="D447" s="306">
        <f t="shared" ca="1" si="182"/>
        <v>-1.3281558926032011</v>
      </c>
      <c r="E447" s="307">
        <f t="shared" ca="1" si="183"/>
        <v>-13.567751451922007</v>
      </c>
      <c r="F447" s="304">
        <f t="shared" ca="1" si="184"/>
        <v>13.632603476085862</v>
      </c>
      <c r="G447" s="306">
        <f t="shared" ca="1" si="185"/>
        <v>31.558775282240841</v>
      </c>
      <c r="H447" s="307">
        <f t="shared" ca="1" si="186"/>
        <v>88.30824254914306</v>
      </c>
      <c r="I447" s="304">
        <f t="shared" ca="1" si="187"/>
        <v>93.777939833594417</v>
      </c>
      <c r="J447" s="306">
        <f t="shared" ca="1" si="188"/>
        <v>259.95890974924231</v>
      </c>
      <c r="K447" s="307">
        <f t="shared" ca="1" si="189"/>
        <v>998.43958805111686</v>
      </c>
      <c r="L447" s="304">
        <f t="shared" ca="1" si="174"/>
        <v>1031.7268270941192</v>
      </c>
      <c r="M447" s="306">
        <f t="shared" ca="1" si="190"/>
        <v>1.2275703640453404</v>
      </c>
      <c r="N447" s="304">
        <f t="shared" ca="1" si="191"/>
        <v>70.334600915136022</v>
      </c>
      <c r="P447" s="310">
        <f t="shared" ca="1" si="192"/>
        <v>23</v>
      </c>
      <c r="Q447" s="304">
        <f t="shared" ca="1" si="193"/>
        <v>0</v>
      </c>
      <c r="R447" s="306">
        <f t="shared" ca="1" si="194"/>
        <v>0</v>
      </c>
      <c r="S447" s="307">
        <f t="shared" ca="1" si="195"/>
        <v>8.1249999999999982</v>
      </c>
      <c r="T447" s="304">
        <f t="shared" ca="1" si="175"/>
        <v>79.706249999999983</v>
      </c>
      <c r="U447" s="311">
        <f t="shared" ca="1" si="176"/>
        <v>0</v>
      </c>
      <c r="V447" s="306">
        <f t="shared" ca="1" si="177"/>
        <v>1.1085067253227139</v>
      </c>
      <c r="W447" s="304">
        <f t="shared" ca="1" si="178"/>
        <v>31.459942341812546</v>
      </c>
      <c r="Y447" s="314" t="str">
        <f t="shared" ca="1" si="196"/>
        <v/>
      </c>
      <c r="Z447" s="315" t="str">
        <f t="shared" ca="1" si="197"/>
        <v/>
      </c>
      <c r="AA447" s="316" t="str">
        <f t="shared" ca="1" si="198"/>
        <v/>
      </c>
      <c r="AC447" s="310" t="e">
        <f t="shared" ca="1" si="199"/>
        <v>#N/A</v>
      </c>
      <c r="AD447" s="323" t="e">
        <f t="shared" ca="1" si="200"/>
        <v>#N/A</v>
      </c>
      <c r="AE447" s="324">
        <f t="shared" ca="1" si="179"/>
        <v>998.43958805111686</v>
      </c>
      <c r="AG447" s="306">
        <f t="shared" ca="1" si="201"/>
        <v>-13.234834402530256</v>
      </c>
      <c r="AH447" s="304">
        <f t="shared" ca="1" si="202"/>
        <v>-3.9855606944918751</v>
      </c>
    </row>
    <row r="448" spans="1:34" x14ac:dyDescent="0.2">
      <c r="A448" s="347">
        <f t="shared" ca="1" si="180"/>
        <v>0.1</v>
      </c>
      <c r="B448" s="304">
        <f t="shared" ca="1" si="181"/>
        <v>8.3999999999999435</v>
      </c>
      <c r="D448" s="306">
        <f t="shared" ca="1" si="182"/>
        <v>-1.3030287736776669</v>
      </c>
      <c r="E448" s="307">
        <f t="shared" ca="1" si="183"/>
        <v>-13.456154832224827</v>
      </c>
      <c r="F448" s="304">
        <f t="shared" ca="1" si="184"/>
        <v>13.519097116813663</v>
      </c>
      <c r="G448" s="306">
        <f t="shared" ca="1" si="185"/>
        <v>31.428472404873073</v>
      </c>
      <c r="H448" s="307">
        <f t="shared" ca="1" si="186"/>
        <v>86.962627065920572</v>
      </c>
      <c r="I448" s="304">
        <f t="shared" ca="1" si="187"/>
        <v>92.467547733841457</v>
      </c>
      <c r="J448" s="306">
        <f t="shared" ca="1" si="188"/>
        <v>263.10827213359801</v>
      </c>
      <c r="K448" s="307">
        <f t="shared" ca="1" si="189"/>
        <v>1007.20313153187</v>
      </c>
      <c r="L448" s="304">
        <f t="shared" ca="1" si="174"/>
        <v>1041.0014942509606</v>
      </c>
      <c r="M448" s="306">
        <f t="shared" ca="1" si="190"/>
        <v>1.2240001024102489</v>
      </c>
      <c r="N448" s="304">
        <f t="shared" ca="1" si="191"/>
        <v>70.130039991687809</v>
      </c>
      <c r="P448" s="310">
        <f t="shared" ca="1" si="192"/>
        <v>23</v>
      </c>
      <c r="Q448" s="304">
        <f t="shared" ca="1" si="193"/>
        <v>0</v>
      </c>
      <c r="R448" s="306">
        <f t="shared" ca="1" si="194"/>
        <v>0</v>
      </c>
      <c r="S448" s="307">
        <f t="shared" ca="1" si="195"/>
        <v>8.1249999999999982</v>
      </c>
      <c r="T448" s="304">
        <f t="shared" ca="1" si="175"/>
        <v>79.706249999999983</v>
      </c>
      <c r="U448" s="311">
        <f t="shared" ca="1" si="176"/>
        <v>0</v>
      </c>
      <c r="V448" s="306">
        <f t="shared" ca="1" si="177"/>
        <v>1.1075332598155756</v>
      </c>
      <c r="W448" s="304">
        <f t="shared" ca="1" si="178"/>
        <v>30.560022676215127</v>
      </c>
      <c r="Y448" s="314" t="str">
        <f t="shared" ca="1" si="196"/>
        <v/>
      </c>
      <c r="Z448" s="315" t="str">
        <f t="shared" ca="1" si="197"/>
        <v/>
      </c>
      <c r="AA448" s="316" t="str">
        <f t="shared" ca="1" si="198"/>
        <v/>
      </c>
      <c r="AC448" s="310" t="e">
        <f t="shared" ca="1" si="199"/>
        <v>#N/A</v>
      </c>
      <c r="AD448" s="323" t="e">
        <f t="shared" ca="1" si="200"/>
        <v>#N/A</v>
      </c>
      <c r="AE448" s="324">
        <f t="shared" ca="1" si="179"/>
        <v>1007.20313153187</v>
      </c>
      <c r="AG448" s="306">
        <f t="shared" ca="1" si="201"/>
        <v>-13.109814303228104</v>
      </c>
      <c r="AH448" s="304">
        <f t="shared" ca="1" si="202"/>
        <v>-3.871992903607699</v>
      </c>
    </row>
    <row r="449" spans="1:34" x14ac:dyDescent="0.2">
      <c r="A449" s="347">
        <f t="shared" ca="1" si="180"/>
        <v>0.1</v>
      </c>
      <c r="B449" s="304">
        <f t="shared" ca="1" si="181"/>
        <v>8.4999999999999432</v>
      </c>
      <c r="D449" s="306">
        <f t="shared" ca="1" si="182"/>
        <v>-1.2783925609630946</v>
      </c>
      <c r="E449" s="307">
        <f t="shared" ca="1" si="183"/>
        <v>-13.347314002752587</v>
      </c>
      <c r="F449" s="304">
        <f t="shared" ca="1" si="184"/>
        <v>13.408395826048732</v>
      </c>
      <c r="G449" s="306">
        <f t="shared" ca="1" si="185"/>
        <v>31.300633148776765</v>
      </c>
      <c r="H449" s="307">
        <f t="shared" ca="1" si="186"/>
        <v>85.627895665645312</v>
      </c>
      <c r="I449" s="304">
        <f t="shared" ca="1" si="187"/>
        <v>91.169436499525119</v>
      </c>
      <c r="J449" s="306">
        <f t="shared" ca="1" si="188"/>
        <v>266.24472741128051</v>
      </c>
      <c r="K449" s="307">
        <f t="shared" ca="1" si="189"/>
        <v>1015.8326576684483</v>
      </c>
      <c r="L449" s="304">
        <f t="shared" ca="1" si="174"/>
        <v>1050.1439154992281</v>
      </c>
      <c r="M449" s="306">
        <f t="shared" ca="1" si="190"/>
        <v>1.2203428525052944</v>
      </c>
      <c r="N449" s="304">
        <f t="shared" ca="1" si="191"/>
        <v>69.920495007509288</v>
      </c>
      <c r="P449" s="310">
        <f t="shared" ca="1" si="192"/>
        <v>23</v>
      </c>
      <c r="Q449" s="304">
        <f t="shared" ca="1" si="193"/>
        <v>0</v>
      </c>
      <c r="R449" s="306">
        <f t="shared" ca="1" si="194"/>
        <v>0</v>
      </c>
      <c r="S449" s="307">
        <f t="shared" ca="1" si="195"/>
        <v>8.1249999999999982</v>
      </c>
      <c r="T449" s="304">
        <f t="shared" ca="1" si="175"/>
        <v>79.706249999999983</v>
      </c>
      <c r="U449" s="311">
        <f t="shared" ca="1" si="176"/>
        <v>0</v>
      </c>
      <c r="V449" s="306">
        <f t="shared" ca="1" si="177"/>
        <v>1.1065754744611764</v>
      </c>
      <c r="W449" s="304">
        <f t="shared" ca="1" si="178"/>
        <v>29.682316812936637</v>
      </c>
      <c r="Y449" s="314" t="str">
        <f t="shared" ca="1" si="196"/>
        <v/>
      </c>
      <c r="Z449" s="315" t="str">
        <f t="shared" ca="1" si="197"/>
        <v/>
      </c>
      <c r="AA449" s="316" t="str">
        <f t="shared" ca="1" si="198"/>
        <v/>
      </c>
      <c r="AC449" s="310" t="e">
        <f t="shared" ca="1" si="199"/>
        <v>#N/A</v>
      </c>
      <c r="AD449" s="323" t="e">
        <f t="shared" ca="1" si="200"/>
        <v>#N/A</v>
      </c>
      <c r="AE449" s="324">
        <f t="shared" ca="1" si="179"/>
        <v>1015.8326576684483</v>
      </c>
      <c r="AG449" s="306">
        <f t="shared" ca="1" si="201"/>
        <v>-12.987209509811951</v>
      </c>
      <c r="AH449" s="304">
        <f t="shared" ca="1" si="202"/>
        <v>-3.761233560149555</v>
      </c>
    </row>
    <row r="450" spans="1:34" x14ac:dyDescent="0.2">
      <c r="A450" s="347">
        <f t="shared" ca="1" si="180"/>
        <v>0.1</v>
      </c>
      <c r="B450" s="304">
        <f t="shared" ca="1" si="181"/>
        <v>8.5999999999999428</v>
      </c>
      <c r="D450" s="306">
        <f t="shared" ca="1" si="182"/>
        <v>-1.2542331596938536</v>
      </c>
      <c r="E450" s="307">
        <f t="shared" ca="1" si="183"/>
        <v>-13.241155709476601</v>
      </c>
      <c r="F450" s="304">
        <f t="shared" ca="1" si="184"/>
        <v>13.300425006047002</v>
      </c>
      <c r="G450" s="306">
        <f t="shared" ca="1" si="185"/>
        <v>31.175209832807379</v>
      </c>
      <c r="H450" s="307">
        <f t="shared" ca="1" si="186"/>
        <v>84.303780094697657</v>
      </c>
      <c r="I450" s="304">
        <f t="shared" ca="1" si="187"/>
        <v>89.883374693959453</v>
      </c>
      <c r="J450" s="306">
        <f t="shared" ca="1" si="188"/>
        <v>269.36851956035969</v>
      </c>
      <c r="K450" s="307">
        <f t="shared" ca="1" si="189"/>
        <v>1024.3292414564655</v>
      </c>
      <c r="L450" s="304">
        <f t="shared" ca="1" si="174"/>
        <v>1059.1552266938581</v>
      </c>
      <c r="M450" s="306">
        <f t="shared" ca="1" si="190"/>
        <v>1.2165957592131085</v>
      </c>
      <c r="N450" s="304">
        <f t="shared" ca="1" si="191"/>
        <v>69.705802376425254</v>
      </c>
      <c r="P450" s="310">
        <f t="shared" ca="1" si="192"/>
        <v>23</v>
      </c>
      <c r="Q450" s="304">
        <f t="shared" ca="1" si="193"/>
        <v>0</v>
      </c>
      <c r="R450" s="306">
        <f t="shared" ca="1" si="194"/>
        <v>0</v>
      </c>
      <c r="S450" s="307">
        <f t="shared" ca="1" si="195"/>
        <v>8.1249999999999982</v>
      </c>
      <c r="T450" s="304">
        <f t="shared" ca="1" si="175"/>
        <v>79.706249999999983</v>
      </c>
      <c r="U450" s="311">
        <f t="shared" ca="1" si="176"/>
        <v>0</v>
      </c>
      <c r="V450" s="306">
        <f t="shared" ca="1" si="177"/>
        <v>1.1056332124679722</v>
      </c>
      <c r="W450" s="304">
        <f t="shared" ca="1" si="178"/>
        <v>28.82624213317267</v>
      </c>
      <c r="Y450" s="314" t="str">
        <f t="shared" ca="1" si="196"/>
        <v/>
      </c>
      <c r="Z450" s="315" t="str">
        <f t="shared" ca="1" si="197"/>
        <v/>
      </c>
      <c r="AA450" s="316" t="str">
        <f t="shared" ca="1" si="198"/>
        <v/>
      </c>
      <c r="AC450" s="310" t="e">
        <f t="shared" ca="1" si="199"/>
        <v>#N/A</v>
      </c>
      <c r="AD450" s="323" t="e">
        <f t="shared" ca="1" si="200"/>
        <v>#N/A</v>
      </c>
      <c r="AE450" s="324">
        <f t="shared" ca="1" si="179"/>
        <v>1024.3292414564655</v>
      </c>
      <c r="AG450" s="306">
        <f t="shared" ca="1" si="201"/>
        <v>-12.866928179427157</v>
      </c>
      <c r="AH450" s="304">
        <f t="shared" ca="1" si="202"/>
        <v>-3.653208223130664</v>
      </c>
    </row>
    <row r="451" spans="1:34" x14ac:dyDescent="0.2">
      <c r="A451" s="347">
        <f t="shared" ca="1" si="180"/>
        <v>0.1</v>
      </c>
      <c r="B451" s="304">
        <f t="shared" ca="1" si="181"/>
        <v>8.6999999999999424</v>
      </c>
      <c r="D451" s="306">
        <f t="shared" ca="1" si="182"/>
        <v>-1.2305369985567658</v>
      </c>
      <c r="E451" s="307">
        <f t="shared" ca="1" si="183"/>
        <v>-13.137609375560601</v>
      </c>
      <c r="F451" s="304">
        <f t="shared" ca="1" si="184"/>
        <v>13.195112785028966</v>
      </c>
      <c r="G451" s="306">
        <f t="shared" ca="1" si="185"/>
        <v>31.052156132951701</v>
      </c>
      <c r="H451" s="307">
        <f t="shared" ca="1" si="186"/>
        <v>82.990019157141603</v>
      </c>
      <c r="I451" s="304">
        <f t="shared" ca="1" si="187"/>
        <v>88.609139936058185</v>
      </c>
      <c r="J451" s="306">
        <f t="shared" ca="1" si="188"/>
        <v>272.47988785864766</v>
      </c>
      <c r="K451" s="307">
        <f t="shared" ca="1" si="189"/>
        <v>1032.6939314190574</v>
      </c>
      <c r="L451" s="304">
        <f t="shared" ca="1" si="174"/>
        <v>1068.0365374261362</v>
      </c>
      <c r="M451" s="306">
        <f t="shared" ca="1" si="190"/>
        <v>1.2127558445842255</v>
      </c>
      <c r="N451" s="304">
        <f t="shared" ca="1" si="191"/>
        <v>69.48579147449972</v>
      </c>
      <c r="P451" s="310">
        <f t="shared" ca="1" si="192"/>
        <v>23</v>
      </c>
      <c r="Q451" s="304">
        <f t="shared" ca="1" si="193"/>
        <v>0</v>
      </c>
      <c r="R451" s="306">
        <f t="shared" ca="1" si="194"/>
        <v>0</v>
      </c>
      <c r="S451" s="307">
        <f t="shared" ca="1" si="195"/>
        <v>8.1249999999999982</v>
      </c>
      <c r="T451" s="304">
        <f t="shared" ca="1" si="175"/>
        <v>79.706249999999983</v>
      </c>
      <c r="U451" s="311">
        <f t="shared" ca="1" si="176"/>
        <v>0</v>
      </c>
      <c r="V451" s="306">
        <f t="shared" ca="1" si="177"/>
        <v>1.1047063210149617</v>
      </c>
      <c r="W451" s="304">
        <f t="shared" ca="1" si="178"/>
        <v>27.991237298877593</v>
      </c>
      <c r="Y451" s="314" t="str">
        <f t="shared" ca="1" si="196"/>
        <v/>
      </c>
      <c r="Z451" s="315" t="str">
        <f t="shared" ca="1" si="197"/>
        <v/>
      </c>
      <c r="AA451" s="316" t="str">
        <f t="shared" ca="1" si="198"/>
        <v/>
      </c>
      <c r="AC451" s="310" t="e">
        <f t="shared" ca="1" si="199"/>
        <v>#N/A</v>
      </c>
      <c r="AD451" s="323" t="e">
        <f t="shared" ca="1" si="200"/>
        <v>#N/A</v>
      </c>
      <c r="AE451" s="324">
        <f t="shared" ca="1" si="179"/>
        <v>1032.6939314190574</v>
      </c>
      <c r="AG451" s="306">
        <f t="shared" ca="1" si="201"/>
        <v>-12.748880255175258</v>
      </c>
      <c r="AH451" s="304">
        <f t="shared" ca="1" si="202"/>
        <v>-3.5478451856212523</v>
      </c>
    </row>
    <row r="452" spans="1:34" x14ac:dyDescent="0.2">
      <c r="A452" s="347">
        <f t="shared" ca="1" si="180"/>
        <v>0.1</v>
      </c>
      <c r="B452" s="304">
        <f t="shared" ca="1" si="181"/>
        <v>8.7999999999999421</v>
      </c>
      <c r="D452" s="306">
        <f t="shared" ca="1" si="182"/>
        <v>-1.2072910090472784</v>
      </c>
      <c r="E452" s="307">
        <f t="shared" ca="1" si="183"/>
        <v>-13.03660698793654</v>
      </c>
      <c r="F452" s="304">
        <f t="shared" ca="1" si="184"/>
        <v>13.092389901711691</v>
      </c>
      <c r="G452" s="306">
        <f t="shared" ca="1" si="185"/>
        <v>30.931427032046972</v>
      </c>
      <c r="H452" s="307">
        <f t="shared" ca="1" si="186"/>
        <v>81.686358458347954</v>
      </c>
      <c r="I452" s="304">
        <f t="shared" ca="1" si="187"/>
        <v>87.34651874244652</v>
      </c>
      <c r="J452" s="306">
        <f t="shared" ca="1" si="188"/>
        <v>275.57906701689757</v>
      </c>
      <c r="K452" s="307">
        <f t="shared" ca="1" si="189"/>
        <v>1040.9277502998318</v>
      </c>
      <c r="L452" s="304">
        <f t="shared" ref="L452:L515" ca="1" si="203">SQRT(pos_x^2+pos_z^2)</f>
        <v>1076.7889317420443</v>
      </c>
      <c r="M452" s="306">
        <f t="shared" ca="1" si="190"/>
        <v>1.2088200015671695</v>
      </c>
      <c r="N452" s="304">
        <f t="shared" ca="1" si="191"/>
        <v>69.26028428079637</v>
      </c>
      <c r="P452" s="310">
        <f t="shared" ca="1" si="192"/>
        <v>23</v>
      </c>
      <c r="Q452" s="304">
        <f t="shared" ca="1" si="193"/>
        <v>0</v>
      </c>
      <c r="R452" s="306">
        <f t="shared" ca="1" si="194"/>
        <v>0</v>
      </c>
      <c r="S452" s="307">
        <f t="shared" ca="1" si="195"/>
        <v>8.1249999999999982</v>
      </c>
      <c r="T452" s="304">
        <f t="shared" ref="T452:T515" ca="1" si="204">m*g</f>
        <v>79.706249999999983</v>
      </c>
      <c r="U452" s="311">
        <f t="shared" ref="U452:U515" ca="1" si="205">IF(pos_xz&lt;L_rampe,Poids*COS(Beta),0)</f>
        <v>0</v>
      </c>
      <c r="V452" s="306">
        <f t="shared" ref="V452:V515" ca="1" si="206">Rho_moyen*(20000-Alt_rampe-pos_z)/(20000+Alt_rampe+pos_z)</f>
        <v>1.1037946511437338</v>
      </c>
      <c r="W452" s="304">
        <f t="shared" ref="W452:W515" ca="1" si="207">1/2*Rho*Sref*Cx*vit_xz^2</f>
        <v>27.176761365876093</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1040.9277502998318</v>
      </c>
      <c r="AG452" s="306">
        <f t="shared" ca="1" si="201"/>
        <v>-12.632977290961183</v>
      </c>
      <c r="AH452" s="304">
        <f t="shared" ca="1" si="202"/>
        <v>-3.4450753598618582</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-1.1844826059678275</v>
      </c>
      <c r="E453" s="307">
        <f t="shared" ref="E453:E516" ca="1" si="212">IF(AND(L452&lt;L_rampe,Poussee&lt;Poids*SIN(M452)),0,(-W452+Poussee)/m*SIN(M452)+U452/m*COS(M452)-Poids/m)</f>
        <v>-12.938082989463128</v>
      </c>
      <c r="F453" s="304">
        <f t="shared" ref="F453:F516" ca="1" si="213">SQRT(acc_x^2+acc_z^2)</f>
        <v>12.992189595525286</v>
      </c>
      <c r="G453" s="306">
        <f t="shared" ref="G453:G516" ca="1" si="214">G452+acc_x*pas</f>
        <v>30.81297877145019</v>
      </c>
      <c r="H453" s="307">
        <f t="shared" ref="H453:H516" ca="1" si="215">H452+acc_z*pas</f>
        <v>80.392550159401637</v>
      </c>
      <c r="I453" s="304">
        <f t="shared" ref="I453:I516" ca="1" si="216">SQRT(vit_x^2+vit_z^2)</f>
        <v>86.095306387176237</v>
      </c>
      <c r="J453" s="306">
        <f t="shared" ref="J453:J516" ca="1" si="217">J452+0.5*(vit_x+G452)*pas*(K452&gt;=0)</f>
        <v>278.66628730707242</v>
      </c>
      <c r="K453" s="307">
        <f t="shared" ref="K453:K516" ca="1" si="218">K452+0.5*(vit_z+H452)*pas</f>
        <v>1049.0316957307193</v>
      </c>
      <c r="L453" s="304">
        <f t="shared" ca="1" si="203"/>
        <v>1085.4134688353449</v>
      </c>
      <c r="M453" s="306">
        <f t="shared" ref="M453:M516" ca="1" si="219">IF(AND(L452&gt;L_rampe,G453&gt;0),ATAN2(G453,H453),$M$4)</f>
        <v>1.2047849873784655</v>
      </c>
      <c r="N453" s="304">
        <f t="shared" ref="N453:N516" ca="1" si="220">DEGREES(Beta)</f>
        <v>69.029094997508224</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8.1249999999999982</v>
      </c>
      <c r="T453" s="304">
        <f t="shared" ca="1" si="204"/>
        <v>79.706249999999983</v>
      </c>
      <c r="U453" s="311">
        <f t="shared" ca="1" si="205"/>
        <v>0</v>
      </c>
      <c r="V453" s="306">
        <f t="shared" ca="1" si="206"/>
        <v>1.1028980576545215</v>
      </c>
      <c r="W453" s="304">
        <f t="shared" ca="1" si="207"/>
        <v>26.382292940918557</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1049.0316957307193</v>
      </c>
      <c r="AG453" s="306">
        <f t="shared" ref="AG453:AG516" ca="1" si="230">IF(AND(L452&lt;L_rampe,Poussee&lt;Poids*SIN(M452)),0,(-W452+Poussee)/m-Poids*SIN(M452)/m)</f>
        <v>-12.519132277758064</v>
      </c>
      <c r="AH453" s="304">
        <f t="shared" ref="AH453:AH516" ca="1" si="231">IF(AND(L452&lt;L_rampe,Poussee&lt;Poids*SIN(M452)), g*SIN(M452), (-W452+Poussee)/m)</f>
        <v>-3.3448321681078275</v>
      </c>
    </row>
    <row r="454" spans="1:34" x14ac:dyDescent="0.2">
      <c r="A454" s="347">
        <f t="shared" ca="1" si="209"/>
        <v>0.1</v>
      </c>
      <c r="B454" s="304">
        <f t="shared" ca="1" si="210"/>
        <v>8.9999999999999414</v>
      </c>
      <c r="D454" s="306">
        <f t="shared" ca="1" si="211"/>
        <v>-1.162099669012725</v>
      </c>
      <c r="E454" s="307">
        <f t="shared" ca="1" si="212"/>
        <v>-12.84197417634584</v>
      </c>
      <c r="F454" s="304">
        <f t="shared" ca="1" si="213"/>
        <v>12.894447502186857</v>
      </c>
      <c r="G454" s="306">
        <f t="shared" ca="1" si="214"/>
        <v>30.696768804548917</v>
      </c>
      <c r="H454" s="307">
        <f t="shared" ca="1" si="215"/>
        <v>79.10835274176705</v>
      </c>
      <c r="I454" s="304">
        <f t="shared" ca="1" si="216"/>
        <v>84.855306778985664</v>
      </c>
      <c r="J454" s="306">
        <f t="shared" ca="1" si="217"/>
        <v>281.74177468587237</v>
      </c>
      <c r="K454" s="307">
        <f t="shared" ca="1" si="218"/>
        <v>1057.0067408757777</v>
      </c>
      <c r="L454" s="304">
        <f t="shared" ca="1" si="203"/>
        <v>1093.9111837164746</v>
      </c>
      <c r="M454" s="306">
        <f t="shared" ca="1" si="219"/>
        <v>1.2006474164909584</v>
      </c>
      <c r="N454" s="304">
        <f t="shared" ca="1" si="220"/>
        <v>68.792029648217877</v>
      </c>
      <c r="P454" s="310">
        <f t="shared" ca="1" si="221"/>
        <v>23</v>
      </c>
      <c r="Q454" s="304">
        <f t="shared" ca="1" si="222"/>
        <v>0</v>
      </c>
      <c r="R454" s="306">
        <f t="shared" ca="1" si="223"/>
        <v>0</v>
      </c>
      <c r="S454" s="307">
        <f t="shared" ca="1" si="224"/>
        <v>8.1249999999999982</v>
      </c>
      <c r="T454" s="304">
        <f t="shared" ca="1" si="204"/>
        <v>79.706249999999983</v>
      </c>
      <c r="U454" s="311">
        <f t="shared" ca="1" si="205"/>
        <v>0</v>
      </c>
      <c r="V454" s="306">
        <f t="shared" ca="1" si="206"/>
        <v>1.1020163990061034</v>
      </c>
      <c r="W454" s="304">
        <f t="shared" ca="1" si="207"/>
        <v>25.607329380223948</v>
      </c>
      <c r="Y454" s="314" t="str">
        <f t="shared" ca="1" si="225"/>
        <v/>
      </c>
      <c r="Z454" s="315" t="str">
        <f t="shared" ca="1" si="226"/>
        <v/>
      </c>
      <c r="AA454" s="316" t="str">
        <f t="shared" ca="1" si="227"/>
        <v/>
      </c>
      <c r="AC454" s="310">
        <f t="shared" ca="1" si="228"/>
        <v>8.9999999999999414</v>
      </c>
      <c r="AD454" s="323">
        <f t="shared" ca="1" si="229"/>
        <v>281.74177468587237</v>
      </c>
      <c r="AE454" s="324">
        <f t="shared" ca="1" si="208"/>
        <v>1057.0067408757777</v>
      </c>
      <c r="AG454" s="306">
        <f t="shared" ca="1" si="230"/>
        <v>-12.407259470631601</v>
      </c>
      <c r="AH454" s="304">
        <f t="shared" ca="1" si="231"/>
        <v>-3.2470514388822846</v>
      </c>
    </row>
    <row r="455" spans="1:34" x14ac:dyDescent="0.2">
      <c r="A455" s="347">
        <f t="shared" ca="1" si="209"/>
        <v>0.1</v>
      </c>
      <c r="B455" s="304">
        <f t="shared" ca="1" si="210"/>
        <v>9.099999999999941</v>
      </c>
      <c r="D455" s="306">
        <f t="shared" ca="1" si="211"/>
        <v>-1.1401305253881495</v>
      </c>
      <c r="E455" s="307">
        <f t="shared" ca="1" si="212"/>
        <v>-12.74821960051692</v>
      </c>
      <c r="F455" s="304">
        <f t="shared" ca="1" si="213"/>
        <v>12.799101554325039</v>
      </c>
      <c r="G455" s="306">
        <f t="shared" ca="1" si="214"/>
        <v>30.582755752010101</v>
      </c>
      <c r="H455" s="307">
        <f t="shared" ca="1" si="215"/>
        <v>77.833530781715353</v>
      </c>
      <c r="I455" s="304">
        <f t="shared" ca="1" si="216"/>
        <v>83.626332356114588</v>
      </c>
      <c r="J455" s="306">
        <f t="shared" ca="1" si="217"/>
        <v>284.80575091370031</v>
      </c>
      <c r="K455" s="307">
        <f t="shared" ca="1" si="218"/>
        <v>1064.8538350519518</v>
      </c>
      <c r="L455" s="304">
        <f t="shared" ca="1" si="203"/>
        <v>1102.2830878582718</v>
      </c>
      <c r="M455" s="306">
        <f t="shared" ca="1" si="219"/>
        <v>1.1964037532176526</v>
      </c>
      <c r="N455" s="304">
        <f t="shared" ca="1" si="220"/>
        <v>68.548885652982776</v>
      </c>
      <c r="P455" s="310">
        <f t="shared" ca="1" si="221"/>
        <v>23</v>
      </c>
      <c r="Q455" s="304">
        <f t="shared" ca="1" si="222"/>
        <v>0</v>
      </c>
      <c r="R455" s="306">
        <f t="shared" ca="1" si="223"/>
        <v>0</v>
      </c>
      <c r="S455" s="307">
        <f t="shared" ca="1" si="224"/>
        <v>8.1249999999999982</v>
      </c>
      <c r="T455" s="304">
        <f t="shared" ca="1" si="204"/>
        <v>79.706249999999983</v>
      </c>
      <c r="U455" s="311">
        <f t="shared" ca="1" si="205"/>
        <v>0</v>
      </c>
      <c r="V455" s="306">
        <f t="shared" ca="1" si="206"/>
        <v>1.1011495372193811</v>
      </c>
      <c r="W455" s="304">
        <f t="shared" ca="1" si="207"/>
        <v>24.851386027207923</v>
      </c>
      <c r="Y455" s="314" t="str">
        <f t="shared" ca="1" si="225"/>
        <v/>
      </c>
      <c r="Z455" s="315" t="str">
        <f t="shared" ca="1" si="226"/>
        <v/>
      </c>
      <c r="AA455" s="316" t="str">
        <f t="shared" ca="1" si="227"/>
        <v/>
      </c>
      <c r="AC455" s="310" t="e">
        <f t="shared" ca="1" si="228"/>
        <v>#N/A</v>
      </c>
      <c r="AD455" s="323" t="e">
        <f t="shared" ca="1" si="229"/>
        <v>#N/A</v>
      </c>
      <c r="AE455" s="324">
        <f t="shared" ca="1" si="208"/>
        <v>1064.8538350519518</v>
      </c>
      <c r="AG455" s="306">
        <f t="shared" ca="1" si="230"/>
        <v>-12.297274215859286</v>
      </c>
      <c r="AH455" s="304">
        <f t="shared" ca="1" si="231"/>
        <v>-3.1516713083352559</v>
      </c>
    </row>
    <row r="456" spans="1:34" x14ac:dyDescent="0.2">
      <c r="A456" s="347">
        <f t="shared" ca="1" si="209"/>
        <v>0.1</v>
      </c>
      <c r="B456" s="304">
        <f t="shared" ca="1" si="210"/>
        <v>9.1999999999999407</v>
      </c>
      <c r="D456" s="306">
        <f t="shared" ca="1" si="211"/>
        <v>-1.1185639334197772</v>
      </c>
      <c r="E456" s="307">
        <f t="shared" ca="1" si="212"/>
        <v>-12.656760476691922</v>
      </c>
      <c r="F456" s="304">
        <f t="shared" ca="1" si="213"/>
        <v>12.706091886866639</v>
      </c>
      <c r="G456" s="306">
        <f t="shared" ca="1" si="214"/>
        <v>30.470899358668124</v>
      </c>
      <c r="H456" s="307">
        <f t="shared" ca="1" si="215"/>
        <v>76.567854734046165</v>
      </c>
      <c r="I456" s="304">
        <f t="shared" ca="1" si="216"/>
        <v>82.408203998752924</v>
      </c>
      <c r="J456" s="306">
        <f t="shared" ca="1" si="217"/>
        <v>287.85843366923422</v>
      </c>
      <c r="K456" s="307">
        <f t="shared" ca="1" si="218"/>
        <v>1072.5739043277399</v>
      </c>
      <c r="L456" s="304">
        <f t="shared" ca="1" si="203"/>
        <v>1110.530169819513</v>
      </c>
      <c r="M456" s="306">
        <f t="shared" ca="1" si="219"/>
        <v>1.1920503038670753</v>
      </c>
      <c r="N456" s="304">
        <f t="shared" ca="1" si="220"/>
        <v>68.299451378870728</v>
      </c>
      <c r="P456" s="310">
        <f t="shared" ca="1" si="221"/>
        <v>23</v>
      </c>
      <c r="Q456" s="304">
        <f t="shared" ca="1" si="222"/>
        <v>0</v>
      </c>
      <c r="R456" s="306">
        <f t="shared" ca="1" si="223"/>
        <v>0</v>
      </c>
      <c r="S456" s="307">
        <f t="shared" ca="1" si="224"/>
        <v>8.1249999999999982</v>
      </c>
      <c r="T456" s="304">
        <f t="shared" ca="1" si="204"/>
        <v>79.706249999999983</v>
      </c>
      <c r="U456" s="311">
        <f t="shared" ca="1" si="205"/>
        <v>0</v>
      </c>
      <c r="V456" s="306">
        <f t="shared" ca="1" si="206"/>
        <v>1.1002973377844802</v>
      </c>
      <c r="W456" s="304">
        <f t="shared" ca="1" si="207"/>
        <v>24.113995487237407</v>
      </c>
      <c r="Y456" s="314" t="str">
        <f t="shared" ca="1" si="225"/>
        <v/>
      </c>
      <c r="Z456" s="315" t="str">
        <f t="shared" ca="1" si="226"/>
        <v/>
      </c>
      <c r="AA456" s="316" t="str">
        <f t="shared" ca="1" si="227"/>
        <v/>
      </c>
      <c r="AC456" s="310" t="e">
        <f t="shared" ca="1" si="228"/>
        <v>#N/A</v>
      </c>
      <c r="AD456" s="323" t="e">
        <f t="shared" ca="1" si="229"/>
        <v>#N/A</v>
      </c>
      <c r="AE456" s="324">
        <f t="shared" ca="1" si="208"/>
        <v>1072.5739043277399</v>
      </c>
      <c r="AG456" s="306">
        <f t="shared" ca="1" si="230"/>
        <v>-12.18909277746954</v>
      </c>
      <c r="AH456" s="304">
        <f t="shared" ca="1" si="231"/>
        <v>-3.0586321264255911</v>
      </c>
    </row>
    <row r="457" spans="1:34" x14ac:dyDescent="0.2">
      <c r="A457" s="347">
        <f t="shared" ca="1" si="209"/>
        <v>0.1</v>
      </c>
      <c r="B457" s="304">
        <f t="shared" ca="1" si="210"/>
        <v>9.2999999999999403</v>
      </c>
      <c r="D457" s="306">
        <f t="shared" ca="1" si="211"/>
        <v>-1.0973890671043576</v>
      </c>
      <c r="E457" s="307">
        <f t="shared" ca="1" si="212"/>
        <v>-12.567540093836259</v>
      </c>
      <c r="F457" s="304">
        <f t="shared" ca="1" si="213"/>
        <v>12.615360746914138</v>
      </c>
      <c r="G457" s="306">
        <f t="shared" ca="1" si="214"/>
        <v>30.361160451957687</v>
      </c>
      <c r="H457" s="307">
        <f t="shared" ca="1" si="215"/>
        <v>75.311100724662538</v>
      </c>
      <c r="I457" s="304">
        <f t="shared" ca="1" si="216"/>
        <v>81.200750959272455</v>
      </c>
      <c r="J457" s="306">
        <f t="shared" ca="1" si="217"/>
        <v>290.90003665976553</v>
      </c>
      <c r="K457" s="307">
        <f t="shared" ca="1" si="218"/>
        <v>1080.1678521006754</v>
      </c>
      <c r="L457" s="304">
        <f t="shared" ca="1" si="203"/>
        <v>1118.6533958471853</v>
      </c>
      <c r="M457" s="306">
        <f t="shared" ca="1" si="219"/>
        <v>1.1875832084449407</v>
      </c>
      <c r="N457" s="304">
        <f t="shared" ca="1" si="220"/>
        <v>68.043505664500202</v>
      </c>
      <c r="P457" s="310">
        <f t="shared" ca="1" si="221"/>
        <v>23</v>
      </c>
      <c r="Q457" s="304">
        <f t="shared" ca="1" si="222"/>
        <v>0</v>
      </c>
      <c r="R457" s="306">
        <f t="shared" ca="1" si="223"/>
        <v>0</v>
      </c>
      <c r="S457" s="307">
        <f t="shared" ca="1" si="224"/>
        <v>8.1249999999999982</v>
      </c>
      <c r="T457" s="304">
        <f t="shared" ca="1" si="204"/>
        <v>79.706249999999983</v>
      </c>
      <c r="U457" s="311">
        <f t="shared" ca="1" si="205"/>
        <v>0</v>
      </c>
      <c r="V457" s="306">
        <f t="shared" ca="1" si="206"/>
        <v>1.09945966957123</v>
      </c>
      <c r="W457" s="304">
        <f t="shared" ca="1" si="207"/>
        <v>23.394706937386236</v>
      </c>
      <c r="Y457" s="314" t="str">
        <f t="shared" ca="1" si="225"/>
        <v/>
      </c>
      <c r="Z457" s="315" t="str">
        <f t="shared" ca="1" si="226"/>
        <v/>
      </c>
      <c r="AA457" s="316" t="str">
        <f t="shared" ca="1" si="227"/>
        <v/>
      </c>
      <c r="AC457" s="310" t="e">
        <f t="shared" ca="1" si="228"/>
        <v>#N/A</v>
      </c>
      <c r="AD457" s="323" t="e">
        <f t="shared" ca="1" si="229"/>
        <v>#N/A</v>
      </c>
      <c r="AE457" s="324">
        <f t="shared" ca="1" si="208"/>
        <v>1080.1678521006754</v>
      </c>
      <c r="AG457" s="306">
        <f t="shared" ca="1" si="230"/>
        <v>-12.082632162512159</v>
      </c>
      <c r="AH457" s="304">
        <f t="shared" ca="1" si="231"/>
        <v>-2.9678763676599891</v>
      </c>
    </row>
    <row r="458" spans="1:34" x14ac:dyDescent="0.2">
      <c r="A458" s="347">
        <f t="shared" ca="1" si="209"/>
        <v>0.1</v>
      </c>
      <c r="B458" s="304">
        <f t="shared" ca="1" si="210"/>
        <v>9.39999999999994</v>
      </c>
      <c r="D458" s="306">
        <f t="shared" ca="1" si="211"/>
        <v>-1.0765955015651274</v>
      </c>
      <c r="E458" s="307">
        <f t="shared" ca="1" si="212"/>
        <v>-12.480503730790762</v>
      </c>
      <c r="F458" s="304">
        <f t="shared" ca="1" si="213"/>
        <v>12.526852407858584</v>
      </c>
      <c r="G458" s="306">
        <f t="shared" ca="1" si="214"/>
        <v>30.253500901801175</v>
      </c>
      <c r="H458" s="307">
        <f t="shared" ca="1" si="215"/>
        <v>74.063050351583456</v>
      </c>
      <c r="I458" s="304">
        <f t="shared" ca="1" si="216"/>
        <v>80.003810810463719</v>
      </c>
      <c r="J458" s="306">
        <f t="shared" ca="1" si="217"/>
        <v>293.93076972745348</v>
      </c>
      <c r="K458" s="307">
        <f t="shared" ca="1" si="218"/>
        <v>1087.6365596544877</v>
      </c>
      <c r="L458" s="304">
        <f t="shared" ca="1" si="203"/>
        <v>1126.6537104583747</v>
      </c>
      <c r="M458" s="306">
        <f t="shared" ca="1" si="219"/>
        <v>1.1829984318756597</v>
      </c>
      <c r="N458" s="304">
        <f t="shared" ca="1" si="220"/>
        <v>67.780817317069932</v>
      </c>
      <c r="P458" s="310">
        <f t="shared" ca="1" si="221"/>
        <v>23</v>
      </c>
      <c r="Q458" s="304">
        <f t="shared" ca="1" si="222"/>
        <v>0</v>
      </c>
      <c r="R458" s="306">
        <f t="shared" ca="1" si="223"/>
        <v>0</v>
      </c>
      <c r="S458" s="307">
        <f t="shared" ca="1" si="224"/>
        <v>8.1249999999999982</v>
      </c>
      <c r="T458" s="304">
        <f t="shared" ca="1" si="204"/>
        <v>79.706249999999983</v>
      </c>
      <c r="U458" s="311">
        <f t="shared" ca="1" si="205"/>
        <v>0</v>
      </c>
      <c r="V458" s="306">
        <f t="shared" ca="1" si="206"/>
        <v>1.0986364047428767</v>
      </c>
      <c r="W458" s="304">
        <f t="shared" ca="1" si="207"/>
        <v>22.69308546929101</v>
      </c>
      <c r="Y458" s="314" t="str">
        <f t="shared" ca="1" si="225"/>
        <v/>
      </c>
      <c r="Z458" s="315" t="str">
        <f t="shared" ca="1" si="226"/>
        <v/>
      </c>
      <c r="AA458" s="316" t="str">
        <f t="shared" ca="1" si="227"/>
        <v/>
      </c>
      <c r="AC458" s="310" t="e">
        <f t="shared" ca="1" si="228"/>
        <v>#N/A</v>
      </c>
      <c r="AD458" s="323" t="e">
        <f t="shared" ca="1" si="229"/>
        <v>#N/A</v>
      </c>
      <c r="AE458" s="324">
        <f t="shared" ca="1" si="208"/>
        <v>1087.6365596544877</v>
      </c>
      <c r="AG458" s="306">
        <f t="shared" ca="1" si="230"/>
        <v>-11.977809944353977</v>
      </c>
      <c r="AH458" s="304">
        <f t="shared" ca="1" si="231"/>
        <v>-2.8793485461398451</v>
      </c>
    </row>
    <row r="459" spans="1:34" x14ac:dyDescent="0.2">
      <c r="A459" s="347">
        <f t="shared" ca="1" si="209"/>
        <v>0.1</v>
      </c>
      <c r="B459" s="304">
        <f t="shared" ca="1" si="210"/>
        <v>9.4999999999999396</v>
      </c>
      <c r="D459" s="306">
        <f t="shared" ca="1" si="211"/>
        <v>-1.0561731993743457</v>
      </c>
      <c r="E459" s="307">
        <f t="shared" ca="1" si="212"/>
        <v>-12.395598575819633</v>
      </c>
      <c r="F459" s="304">
        <f t="shared" ca="1" si="213"/>
        <v>12.440513087487121</v>
      </c>
      <c r="G459" s="306">
        <f t="shared" ca="1" si="214"/>
        <v>30.147883581863741</v>
      </c>
      <c r="H459" s="307">
        <f t="shared" ca="1" si="215"/>
        <v>72.82349049400149</v>
      </c>
      <c r="I459" s="304">
        <f t="shared" ca="1" si="216"/>
        <v>78.817229412074212</v>
      </c>
      <c r="J459" s="306">
        <f t="shared" ca="1" si="217"/>
        <v>296.95083895163674</v>
      </c>
      <c r="K459" s="307">
        <f t="shared" ca="1" si="218"/>
        <v>1094.9808866967669</v>
      </c>
      <c r="L459" s="304">
        <f t="shared" ca="1" si="203"/>
        <v>1134.532037002622</v>
      </c>
      <c r="M459" s="306">
        <f t="shared" ca="1" si="219"/>
        <v>1.1782917547160239</v>
      </c>
      <c r="N459" s="304">
        <f t="shared" ca="1" si="220"/>
        <v>67.511144580292182</v>
      </c>
      <c r="P459" s="310">
        <f t="shared" ca="1" si="221"/>
        <v>23</v>
      </c>
      <c r="Q459" s="304">
        <f t="shared" ca="1" si="222"/>
        <v>0</v>
      </c>
      <c r="R459" s="306">
        <f t="shared" ca="1" si="223"/>
        <v>0</v>
      </c>
      <c r="S459" s="307">
        <f t="shared" ca="1" si="224"/>
        <v>8.1249999999999982</v>
      </c>
      <c r="T459" s="304">
        <f t="shared" ca="1" si="204"/>
        <v>79.706249999999983</v>
      </c>
      <c r="U459" s="311">
        <f t="shared" ca="1" si="205"/>
        <v>0</v>
      </c>
      <c r="V459" s="306">
        <f t="shared" ca="1" si="206"/>
        <v>1.0978274186728996</v>
      </c>
      <c r="W459" s="304">
        <f t="shared" ca="1" si="207"/>
        <v>22.008711463321944</v>
      </c>
      <c r="Y459" s="314" t="str">
        <f t="shared" ca="1" si="225"/>
        <v/>
      </c>
      <c r="Z459" s="315" t="str">
        <f t="shared" ca="1" si="226"/>
        <v/>
      </c>
      <c r="AA459" s="316" t="str">
        <f t="shared" ca="1" si="227"/>
        <v/>
      </c>
      <c r="AC459" s="310" t="e">
        <f t="shared" ca="1" si="228"/>
        <v>#N/A</v>
      </c>
      <c r="AD459" s="323" t="e">
        <f t="shared" ca="1" si="229"/>
        <v>#N/A</v>
      </c>
      <c r="AE459" s="324">
        <f t="shared" ca="1" si="208"/>
        <v>1094.9808866967669</v>
      </c>
      <c r="AG459" s="306">
        <f t="shared" ca="1" si="230"/>
        <v>-11.874544083272891</v>
      </c>
      <c r="AH459" s="304">
        <f t="shared" ca="1" si="231"/>
        <v>-2.7929951346819708</v>
      </c>
    </row>
    <row r="460" spans="1:34" x14ac:dyDescent="0.2">
      <c r="A460" s="347">
        <f t="shared" ca="1" si="209"/>
        <v>0.1</v>
      </c>
      <c r="B460" s="304">
        <f t="shared" ca="1" si="210"/>
        <v>9.5999999999999392</v>
      </c>
      <c r="D460" s="306">
        <f t="shared" ca="1" si="211"/>
        <v>-1.0361124977094673</v>
      </c>
      <c r="E460" s="307">
        <f t="shared" ca="1" si="212"/>
        <v>-12.312773649857547</v>
      </c>
      <c r="F460" s="304">
        <f t="shared" ca="1" si="213"/>
        <v>12.356290869857997</v>
      </c>
      <c r="G460" s="306">
        <f t="shared" ca="1" si="214"/>
        <v>30.044272332092795</v>
      </c>
      <c r="H460" s="307">
        <f t="shared" ca="1" si="215"/>
        <v>71.592213129015732</v>
      </c>
      <c r="I460" s="304">
        <f t="shared" ca="1" si="216"/>
        <v>77.64086089602155</v>
      </c>
      <c r="J460" s="306">
        <f t="shared" ca="1" si="217"/>
        <v>299.96044674733457</v>
      </c>
      <c r="K460" s="307">
        <f t="shared" ca="1" si="218"/>
        <v>1102.2016718779178</v>
      </c>
      <c r="L460" s="304">
        <f t="shared" ca="1" si="203"/>
        <v>1142.2892782055417</v>
      </c>
      <c r="M460" s="306">
        <f t="shared" ca="1" si="219"/>
        <v>1.1734587633321789</v>
      </c>
      <c r="N460" s="304">
        <f t="shared" ca="1" si="220"/>
        <v>67.234234571574774</v>
      </c>
      <c r="P460" s="310">
        <f t="shared" ca="1" si="221"/>
        <v>23</v>
      </c>
      <c r="Q460" s="304">
        <f t="shared" ca="1" si="222"/>
        <v>0</v>
      </c>
      <c r="R460" s="306">
        <f t="shared" ca="1" si="223"/>
        <v>0</v>
      </c>
      <c r="S460" s="307">
        <f t="shared" ca="1" si="224"/>
        <v>8.1249999999999982</v>
      </c>
      <c r="T460" s="304">
        <f t="shared" ca="1" si="204"/>
        <v>79.706249999999983</v>
      </c>
      <c r="U460" s="311">
        <f t="shared" ca="1" si="205"/>
        <v>0</v>
      </c>
      <c r="V460" s="306">
        <f t="shared" ca="1" si="206"/>
        <v>1.0970325898648001</v>
      </c>
      <c r="W460" s="304">
        <f t="shared" ca="1" si="207"/>
        <v>21.341179992391755</v>
      </c>
      <c r="Y460" s="314" t="str">
        <f t="shared" ca="1" si="225"/>
        <v/>
      </c>
      <c r="Z460" s="315" t="str">
        <f t="shared" ca="1" si="226"/>
        <v/>
      </c>
      <c r="AA460" s="316" t="str">
        <f t="shared" ca="1" si="227"/>
        <v/>
      </c>
      <c r="AC460" s="310" t="e">
        <f t="shared" ca="1" si="228"/>
        <v>#N/A</v>
      </c>
      <c r="AD460" s="323" t="e">
        <f t="shared" ca="1" si="229"/>
        <v>#N/A</v>
      </c>
      <c r="AE460" s="324">
        <f t="shared" ca="1" si="208"/>
        <v>1102.2016718779178</v>
      </c>
      <c r="AG460" s="306">
        <f t="shared" ca="1" si="230"/>
        <v>-11.772752743598796</v>
      </c>
      <c r="AH460" s="304">
        <f t="shared" ca="1" si="231"/>
        <v>-2.7087644877934705</v>
      </c>
    </row>
    <row r="461" spans="1:34" x14ac:dyDescent="0.2">
      <c r="A461" s="347">
        <f t="shared" ca="1" si="209"/>
        <v>0.1</v>
      </c>
      <c r="B461" s="304">
        <f t="shared" ca="1" si="210"/>
        <v>9.6999999999999389</v>
      </c>
      <c r="D461" s="306">
        <f t="shared" ca="1" si="211"/>
        <v>-1.0164040963126146</v>
      </c>
      <c r="E461" s="307">
        <f t="shared" ca="1" si="212"/>
        <v>-12.231979733244838</v>
      </c>
      <c r="F461" s="304">
        <f t="shared" ca="1" si="213"/>
        <v>12.27413563072828</v>
      </c>
      <c r="G461" s="306">
        <f t="shared" ca="1" si="214"/>
        <v>29.942631922461533</v>
      </c>
      <c r="H461" s="307">
        <f t="shared" ca="1" si="215"/>
        <v>70.369015155691244</v>
      </c>
      <c r="I461" s="304">
        <f t="shared" ca="1" si="216"/>
        <v>76.474567670735595</v>
      </c>
      <c r="J461" s="306">
        <f t="shared" ca="1" si="217"/>
        <v>302.95979196006226</v>
      </c>
      <c r="K461" s="307">
        <f t="shared" ca="1" si="218"/>
        <v>1109.2997332921532</v>
      </c>
      <c r="L461" s="304">
        <f t="shared" ca="1" si="203"/>
        <v>1149.926316694477</v>
      </c>
      <c r="M461" s="306">
        <f t="shared" ca="1" si="219"/>
        <v>1.1684948395098711</v>
      </c>
      <c r="N461" s="304">
        <f t="shared" ca="1" si="220"/>
        <v>66.949822686732091</v>
      </c>
      <c r="P461" s="310">
        <f t="shared" ca="1" si="221"/>
        <v>23</v>
      </c>
      <c r="Q461" s="304">
        <f t="shared" ca="1" si="222"/>
        <v>0</v>
      </c>
      <c r="R461" s="306">
        <f t="shared" ca="1" si="223"/>
        <v>0</v>
      </c>
      <c r="S461" s="307">
        <f t="shared" ca="1" si="224"/>
        <v>8.1249999999999982</v>
      </c>
      <c r="T461" s="304">
        <f t="shared" ca="1" si="204"/>
        <v>79.706249999999983</v>
      </c>
      <c r="U461" s="311">
        <f t="shared" ca="1" si="205"/>
        <v>0</v>
      </c>
      <c r="V461" s="306">
        <f t="shared" ca="1" si="206"/>
        <v>1.0962517998747507</v>
      </c>
      <c r="W461" s="304">
        <f t="shared" ca="1" si="207"/>
        <v>20.690100253826522</v>
      </c>
      <c r="Y461" s="314" t="str">
        <f t="shared" ca="1" si="225"/>
        <v/>
      </c>
      <c r="Z461" s="315" t="str">
        <f t="shared" ca="1" si="226"/>
        <v/>
      </c>
      <c r="AA461" s="316" t="str">
        <f t="shared" ca="1" si="227"/>
        <v/>
      </c>
      <c r="AC461" s="310" t="e">
        <f t="shared" ca="1" si="228"/>
        <v>#N/A</v>
      </c>
      <c r="AD461" s="323" t="e">
        <f t="shared" ca="1" si="229"/>
        <v>#N/A</v>
      </c>
      <c r="AE461" s="324">
        <f t="shared" ca="1" si="208"/>
        <v>1109.2997332921532</v>
      </c>
      <c r="AG461" s="306">
        <f t="shared" ca="1" si="230"/>
        <v>-11.672354106621894</v>
      </c>
      <c r="AH461" s="304">
        <f t="shared" ca="1" si="231"/>
        <v>-2.6266067682943706</v>
      </c>
    </row>
    <row r="462" spans="1:34" x14ac:dyDescent="0.2">
      <c r="A462" s="347">
        <f t="shared" ca="1" si="209"/>
        <v>0.1</v>
      </c>
      <c r="B462" s="304">
        <f t="shared" ca="1" si="210"/>
        <v>9.7999999999999385</v>
      </c>
      <c r="D462" s="306">
        <f t="shared" ca="1" si="211"/>
        <v>-0.99703904622596207</v>
      </c>
      <c r="E462" s="307">
        <f t="shared" ca="1" si="212"/>
        <v>-12.153169295751169</v>
      </c>
      <c r="F462" s="304">
        <f t="shared" ca="1" si="213"/>
        <v>12.193998966331272</v>
      </c>
      <c r="G462" s="306">
        <f t="shared" ca="1" si="214"/>
        <v>29.842928017838936</v>
      </c>
      <c r="H462" s="307">
        <f t="shared" ca="1" si="215"/>
        <v>69.15369822611612</v>
      </c>
      <c r="I462" s="304">
        <f t="shared" ca="1" si="216"/>
        <v>75.318220445166205</v>
      </c>
      <c r="J462" s="306">
        <f t="shared" ca="1" si="217"/>
        <v>305.94906995707731</v>
      </c>
      <c r="K462" s="307">
        <f t="shared" ca="1" si="218"/>
        <v>1116.2758689612435</v>
      </c>
      <c r="L462" s="304">
        <f t="shared" ca="1" si="203"/>
        <v>1157.4440155069185</v>
      </c>
      <c r="M462" s="306">
        <f t="shared" ca="1" si="219"/>
        <v>1.1633951494668633</v>
      </c>
      <c r="N462" s="304">
        <f t="shared" ca="1" si="220"/>
        <v>66.65763197044285</v>
      </c>
      <c r="P462" s="310">
        <f t="shared" ca="1" si="221"/>
        <v>23</v>
      </c>
      <c r="Q462" s="304">
        <f t="shared" ca="1" si="222"/>
        <v>0</v>
      </c>
      <c r="R462" s="306">
        <f t="shared" ca="1" si="223"/>
        <v>0</v>
      </c>
      <c r="S462" s="307">
        <f t="shared" ca="1" si="224"/>
        <v>8.1249999999999982</v>
      </c>
      <c r="T462" s="304">
        <f t="shared" ca="1" si="204"/>
        <v>79.706249999999983</v>
      </c>
      <c r="U462" s="311">
        <f t="shared" ca="1" si="205"/>
        <v>0</v>
      </c>
      <c r="V462" s="306">
        <f t="shared" ca="1" si="206"/>
        <v>1.0954849332369716</v>
      </c>
      <c r="W462" s="304">
        <f t="shared" ca="1" si="207"/>
        <v>20.055095027815845</v>
      </c>
      <c r="Y462" s="314" t="str">
        <f t="shared" ca="1" si="225"/>
        <v/>
      </c>
      <c r="Z462" s="315" t="str">
        <f t="shared" ca="1" si="226"/>
        <v/>
      </c>
      <c r="AA462" s="316" t="str">
        <f t="shared" ca="1" si="227"/>
        <v/>
      </c>
      <c r="AC462" s="310" t="e">
        <f t="shared" ca="1" si="228"/>
        <v>#N/A</v>
      </c>
      <c r="AD462" s="323" t="e">
        <f t="shared" ca="1" si="229"/>
        <v>#N/A</v>
      </c>
      <c r="AE462" s="324">
        <f t="shared" ca="1" si="208"/>
        <v>1116.2758689612435</v>
      </c>
      <c r="AG462" s="306">
        <f t="shared" ca="1" si="230"/>
        <v>-11.573266178457212</v>
      </c>
      <c r="AH462" s="304">
        <f t="shared" ca="1" si="231"/>
        <v>-2.5464738773940341</v>
      </c>
    </row>
    <row r="463" spans="1:34" x14ac:dyDescent="0.2">
      <c r="A463" s="347">
        <f t="shared" ca="1" si="209"/>
        <v>0.1</v>
      </c>
      <c r="B463" s="304">
        <f t="shared" ca="1" si="210"/>
        <v>9.8999999999999382</v>
      </c>
      <c r="D463" s="306">
        <f t="shared" ca="1" si="211"/>
        <v>-0.97800873927854259</v>
      </c>
      <c r="E463" s="307">
        <f t="shared" ca="1" si="212"/>
        <v>-12.07629642969833</v>
      </c>
      <c r="F463" s="304">
        <f t="shared" ca="1" si="213"/>
        <v>12.11583412531097</v>
      </c>
      <c r="G463" s="306">
        <f t="shared" ca="1" si="214"/>
        <v>29.74512714391108</v>
      </c>
      <c r="H463" s="307">
        <f t="shared" ca="1" si="215"/>
        <v>67.946068583146285</v>
      </c>
      <c r="I463" s="304">
        <f t="shared" ca="1" si="216"/>
        <v>74.171698273081589</v>
      </c>
      <c r="J463" s="306">
        <f t="shared" ca="1" si="217"/>
        <v>308.92847271516479</v>
      </c>
      <c r="K463" s="307">
        <f t="shared" ca="1" si="218"/>
        <v>1123.1308573017066</v>
      </c>
      <c r="L463" s="304">
        <f t="shared" ca="1" si="203"/>
        <v>1164.8432185823938</v>
      </c>
      <c r="M463" s="306">
        <f t="shared" ca="1" si="219"/>
        <v>1.1581546322354661</v>
      </c>
      <c r="N463" s="304">
        <f t="shared" ca="1" si="220"/>
        <v>66.357372450618215</v>
      </c>
      <c r="P463" s="310">
        <f t="shared" ca="1" si="221"/>
        <v>23</v>
      </c>
      <c r="Q463" s="304">
        <f t="shared" ca="1" si="222"/>
        <v>0</v>
      </c>
      <c r="R463" s="306">
        <f t="shared" ca="1" si="223"/>
        <v>0</v>
      </c>
      <c r="S463" s="307">
        <f t="shared" ca="1" si="224"/>
        <v>8.1249999999999982</v>
      </c>
      <c r="T463" s="304">
        <f t="shared" ca="1" si="204"/>
        <v>79.706249999999983</v>
      </c>
      <c r="U463" s="311">
        <f t="shared" ca="1" si="205"/>
        <v>0</v>
      </c>
      <c r="V463" s="306">
        <f t="shared" ca="1" si="206"/>
        <v>1.0947318773917458</v>
      </c>
      <c r="W463" s="304">
        <f t="shared" ca="1" si="207"/>
        <v>19.43580016104864</v>
      </c>
      <c r="Y463" s="314" t="str">
        <f t="shared" ca="1" si="225"/>
        <v/>
      </c>
      <c r="Z463" s="315" t="str">
        <f t="shared" ca="1" si="226"/>
        <v/>
      </c>
      <c r="AA463" s="316" t="str">
        <f t="shared" ca="1" si="227"/>
        <v/>
      </c>
      <c r="AC463" s="310" t="e">
        <f t="shared" ca="1" si="228"/>
        <v>#N/A</v>
      </c>
      <c r="AD463" s="323" t="e">
        <f t="shared" ca="1" si="229"/>
        <v>#N/A</v>
      </c>
      <c r="AE463" s="324">
        <f t="shared" ca="1" si="208"/>
        <v>1123.1308573017066</v>
      </c>
      <c r="AG463" s="306">
        <f t="shared" ca="1" si="230"/>
        <v>-11.475406592018844</v>
      </c>
      <c r="AH463" s="304">
        <f t="shared" ca="1" si="231"/>
        <v>-2.4683193880388736</v>
      </c>
    </row>
    <row r="464" spans="1:34" x14ac:dyDescent="0.2">
      <c r="A464" s="347">
        <f t="shared" ca="1" si="209"/>
        <v>0.1</v>
      </c>
      <c r="B464" s="304">
        <f t="shared" ca="1" si="210"/>
        <v>9.9999999999999378</v>
      </c>
      <c r="D464" s="306">
        <f t="shared" ca="1" si="211"/>
        <v>-0.95930489830280463</v>
      </c>
      <c r="E464" s="307">
        <f t="shared" ca="1" si="212"/>
        <v>-12.001316786002487</v>
      </c>
      <c r="F464" s="304">
        <f t="shared" ca="1" si="213"/>
        <v>12.039595943630868</v>
      </c>
      <c r="G464" s="306">
        <f t="shared" ca="1" si="214"/>
        <v>29.6491966540808</v>
      </c>
      <c r="H464" s="307">
        <f t="shared" ca="1" si="215"/>
        <v>66.745936904546042</v>
      </c>
      <c r="I464" s="304">
        <f t="shared" ca="1" si="216"/>
        <v>73.034888618371966</v>
      </c>
      <c r="J464" s="306">
        <f t="shared" ca="1" si="217"/>
        <v>311.89818890506439</v>
      </c>
      <c r="K464" s="307">
        <f t="shared" ca="1" si="218"/>
        <v>1129.8654575760911</v>
      </c>
      <c r="L464" s="304">
        <f t="shared" ca="1" si="203"/>
        <v>1172.1247512384887</v>
      </c>
      <c r="M464" s="306">
        <f t="shared" ca="1" si="219"/>
        <v>1.152767987382324</v>
      </c>
      <c r="N464" s="304">
        <f t="shared" ca="1" si="220"/>
        <v>66.048740434797296</v>
      </c>
      <c r="P464" s="310">
        <f t="shared" ca="1" si="221"/>
        <v>23</v>
      </c>
      <c r="Q464" s="304">
        <f t="shared" ca="1" si="222"/>
        <v>0</v>
      </c>
      <c r="R464" s="306">
        <f t="shared" ca="1" si="223"/>
        <v>0</v>
      </c>
      <c r="S464" s="307">
        <f t="shared" ca="1" si="224"/>
        <v>8.1249999999999982</v>
      </c>
      <c r="T464" s="304">
        <f t="shared" ca="1" si="204"/>
        <v>79.706249999999983</v>
      </c>
      <c r="U464" s="311">
        <f t="shared" ca="1" si="205"/>
        <v>0</v>
      </c>
      <c r="V464" s="306">
        <f t="shared" ca="1" si="206"/>
        <v>1.0939925226159497</v>
      </c>
      <c r="W464" s="304">
        <f t="shared" ca="1" si="207"/>
        <v>18.831864074221432</v>
      </c>
      <c r="Y464" s="314" t="str">
        <f t="shared" ca="1" si="225"/>
        <v/>
      </c>
      <c r="Z464" s="315" t="str">
        <f t="shared" ca="1" si="226"/>
        <v/>
      </c>
      <c r="AA464" s="316" t="str">
        <f t="shared" ca="1" si="227"/>
        <v/>
      </c>
      <c r="AC464" s="310">
        <f t="shared" ca="1" si="228"/>
        <v>9.9999999999999378</v>
      </c>
      <c r="AD464" s="323">
        <f t="shared" ca="1" si="229"/>
        <v>311.89818890506439</v>
      </c>
      <c r="AE464" s="324">
        <f t="shared" ca="1" si="208"/>
        <v>1129.8654575760911</v>
      </c>
      <c r="AG464" s="306">
        <f t="shared" ca="1" si="230"/>
        <v>-11.37869240221886</v>
      </c>
      <c r="AH464" s="304">
        <f t="shared" ca="1" si="231"/>
        <v>-2.3920984813598332</v>
      </c>
    </row>
    <row r="465" spans="1:34" x14ac:dyDescent="0.2">
      <c r="A465" s="347">
        <f t="shared" ca="1" si="209"/>
        <v>0.1</v>
      </c>
      <c r="B465" s="304">
        <f t="shared" ca="1" si="210"/>
        <v>10.099999999999937</v>
      </c>
      <c r="D465" s="306">
        <f t="shared" ca="1" si="211"/>
        <v>-0.94091956806189914</v>
      </c>
      <c r="E465" s="307">
        <f t="shared" ca="1" si="212"/>
        <v>-11.928187512964818</v>
      </c>
      <c r="F465" s="304">
        <f t="shared" ca="1" si="213"/>
        <v>11.965240782283137</v>
      </c>
      <c r="G465" s="306">
        <f t="shared" ca="1" si="214"/>
        <v>29.555104697274611</v>
      </c>
      <c r="H465" s="307">
        <f t="shared" ca="1" si="215"/>
        <v>65.553118153249557</v>
      </c>
      <c r="I465" s="304">
        <f t="shared" ca="1" si="216"/>
        <v>71.907687442169632</v>
      </c>
      <c r="J465" s="306">
        <f t="shared" ca="1" si="217"/>
        <v>314.85840397263217</v>
      </c>
      <c r="K465" s="307">
        <f t="shared" ca="1" si="218"/>
        <v>1136.480410328981</v>
      </c>
      <c r="L465" s="304">
        <f t="shared" ca="1" si="203"/>
        <v>1179.2894206316455</v>
      </c>
      <c r="M465" s="306">
        <f t="shared" ca="1" si="219"/>
        <v>1.1472296620319982</v>
      </c>
      <c r="N465" s="304">
        <f t="shared" ca="1" si="220"/>
        <v>65.731417766653323</v>
      </c>
      <c r="P465" s="310">
        <f t="shared" ca="1" si="221"/>
        <v>23</v>
      </c>
      <c r="Q465" s="304">
        <f t="shared" ca="1" si="222"/>
        <v>0</v>
      </c>
      <c r="R465" s="306">
        <f t="shared" ca="1" si="223"/>
        <v>0</v>
      </c>
      <c r="S465" s="307">
        <f t="shared" ca="1" si="224"/>
        <v>8.1249999999999982</v>
      </c>
      <c r="T465" s="304">
        <f t="shared" ca="1" si="204"/>
        <v>79.706249999999983</v>
      </c>
      <c r="U465" s="311">
        <f t="shared" ca="1" si="205"/>
        <v>0</v>
      </c>
      <c r="V465" s="306">
        <f t="shared" ca="1" si="206"/>
        <v>1.0932667619560097</v>
      </c>
      <c r="W465" s="304">
        <f t="shared" ca="1" si="207"/>
        <v>18.242947292183811</v>
      </c>
      <c r="Y465" s="314" t="str">
        <f t="shared" ca="1" si="225"/>
        <v/>
      </c>
      <c r="Z465" s="315" t="str">
        <f t="shared" ca="1" si="226"/>
        <v/>
      </c>
      <c r="AA465" s="316" t="str">
        <f t="shared" ca="1" si="227"/>
        <v/>
      </c>
      <c r="AC465" s="310" t="e">
        <f t="shared" ca="1" si="228"/>
        <v>#N/A</v>
      </c>
      <c r="AD465" s="323" t="e">
        <f t="shared" ca="1" si="229"/>
        <v>#N/A</v>
      </c>
      <c r="AE465" s="324">
        <f t="shared" ca="1" si="208"/>
        <v>1136.480410328981</v>
      </c>
      <c r="AG465" s="306">
        <f t="shared" ca="1" si="230"/>
        <v>-11.283039873463878</v>
      </c>
      <c r="AH465" s="304">
        <f t="shared" ca="1" si="231"/>
        <v>-2.3177678860580229</v>
      </c>
    </row>
    <row r="466" spans="1:34" x14ac:dyDescent="0.2">
      <c r="A466" s="347">
        <f t="shared" ca="1" si="209"/>
        <v>0.1</v>
      </c>
      <c r="B466" s="304">
        <f t="shared" ca="1" si="210"/>
        <v>10.199999999999937</v>
      </c>
      <c r="D466" s="306">
        <f t="shared" ca="1" si="211"/>
        <v>-0.92284510687139221</v>
      </c>
      <c r="E466" s="307">
        <f t="shared" ca="1" si="212"/>
        <v>-11.856867197647489</v>
      </c>
      <c r="F466" s="304">
        <f t="shared" ca="1" si="213"/>
        <v>11.892726467632453</v>
      </c>
      <c r="G466" s="306">
        <f t="shared" ca="1" si="214"/>
        <v>29.462820186587471</v>
      </c>
      <c r="H466" s="307">
        <f t="shared" ca="1" si="215"/>
        <v>64.367431433484811</v>
      </c>
      <c r="I466" s="304">
        <f t="shared" ca="1" si="216"/>
        <v>70.789999312696395</v>
      </c>
      <c r="J466" s="306">
        <f t="shared" ca="1" si="217"/>
        <v>317.80930021682531</v>
      </c>
      <c r="K466" s="307">
        <f t="shared" ca="1" si="218"/>
        <v>1142.9764378083178</v>
      </c>
      <c r="L466" s="304">
        <f t="shared" ca="1" si="203"/>
        <v>1186.3380162033498</v>
      </c>
      <c r="M466" s="306">
        <f t="shared" ca="1" si="219"/>
        <v>1.1415338371605692</v>
      </c>
      <c r="N466" s="304">
        <f t="shared" ca="1" si="220"/>
        <v>65.405071040674798</v>
      </c>
      <c r="P466" s="310">
        <f t="shared" ca="1" si="221"/>
        <v>23</v>
      </c>
      <c r="Q466" s="304">
        <f t="shared" ca="1" si="222"/>
        <v>0</v>
      </c>
      <c r="R466" s="306">
        <f t="shared" ca="1" si="223"/>
        <v>0</v>
      </c>
      <c r="S466" s="307">
        <f t="shared" ca="1" si="224"/>
        <v>8.1249999999999982</v>
      </c>
      <c r="T466" s="304">
        <f t="shared" ca="1" si="204"/>
        <v>79.706249999999983</v>
      </c>
      <c r="U466" s="311">
        <f t="shared" ca="1" si="205"/>
        <v>0</v>
      </c>
      <c r="V466" s="306">
        <f t="shared" ca="1" si="206"/>
        <v>1.0925544911631822</v>
      </c>
      <c r="W466" s="304">
        <f t="shared" ca="1" si="207"/>
        <v>17.668721995556758</v>
      </c>
      <c r="Y466" s="314" t="str">
        <f t="shared" ca="1" si="225"/>
        <v/>
      </c>
      <c r="Z466" s="315" t="str">
        <f t="shared" ca="1" si="226"/>
        <v/>
      </c>
      <c r="AA466" s="316" t="str">
        <f t="shared" ca="1" si="227"/>
        <v/>
      </c>
      <c r="AC466" s="310" t="e">
        <f t="shared" ca="1" si="228"/>
        <v>#N/A</v>
      </c>
      <c r="AD466" s="323" t="e">
        <f t="shared" ca="1" si="229"/>
        <v>#N/A</v>
      </c>
      <c r="AE466" s="324">
        <f t="shared" ca="1" si="208"/>
        <v>1142.9764378083178</v>
      </c>
      <c r="AG466" s="306">
        <f t="shared" ca="1" si="230"/>
        <v>-11.18836425847728</v>
      </c>
      <c r="AH466" s="304">
        <f t="shared" ca="1" si="231"/>
        <v>-2.2452858205764694</v>
      </c>
    </row>
    <row r="467" spans="1:34" x14ac:dyDescent="0.2">
      <c r="A467" s="347">
        <f t="shared" ca="1" si="209"/>
        <v>0.1</v>
      </c>
      <c r="B467" s="304">
        <f t="shared" ca="1" si="210"/>
        <v>10.299999999999937</v>
      </c>
      <c r="D467" s="306">
        <f t="shared" ca="1" si="211"/>
        <v>-0.90507417890164499</v>
      </c>
      <c r="E467" s="307">
        <f t="shared" ca="1" si="212"/>
        <v>-11.787315809679008</v>
      </c>
      <c r="F467" s="304">
        <f t="shared" ca="1" si="213"/>
        <v>11.822012234235896</v>
      </c>
      <c r="G467" s="306">
        <f t="shared" ca="1" si="214"/>
        <v>29.372312768697306</v>
      </c>
      <c r="H467" s="307">
        <f t="shared" ca="1" si="215"/>
        <v>63.188699852516912</v>
      </c>
      <c r="I467" s="304">
        <f t="shared" ca="1" si="216"/>
        <v>69.681737538853397</v>
      </c>
      <c r="J467" s="306">
        <f t="shared" ca="1" si="217"/>
        <v>320.75105686458954</v>
      </c>
      <c r="K467" s="307">
        <f t="shared" ca="1" si="218"/>
        <v>1149.3542443726178</v>
      </c>
      <c r="L467" s="304">
        <f t="shared" ca="1" si="203"/>
        <v>1193.2713101122906</v>
      </c>
      <c r="M467" s="306">
        <f t="shared" ca="1" si="219"/>
        <v>1.1356744131255028</v>
      </c>
      <c r="N467" s="304">
        <f t="shared" ca="1" si="220"/>
        <v>65.069350773087976</v>
      </c>
      <c r="P467" s="310">
        <f t="shared" ca="1" si="221"/>
        <v>23</v>
      </c>
      <c r="Q467" s="304">
        <f t="shared" ca="1" si="222"/>
        <v>0</v>
      </c>
      <c r="R467" s="306">
        <f t="shared" ca="1" si="223"/>
        <v>0</v>
      </c>
      <c r="S467" s="307">
        <f t="shared" ca="1" si="224"/>
        <v>8.1249999999999982</v>
      </c>
      <c r="T467" s="304">
        <f t="shared" ca="1" si="204"/>
        <v>79.706249999999983</v>
      </c>
      <c r="U467" s="311">
        <f t="shared" ca="1" si="205"/>
        <v>0</v>
      </c>
      <c r="V467" s="306">
        <f t="shared" ca="1" si="206"/>
        <v>1.0918556086310689</v>
      </c>
      <c r="W467" s="304">
        <f t="shared" ca="1" si="207"/>
        <v>17.108871592726327</v>
      </c>
      <c r="Y467" s="314" t="str">
        <f t="shared" ca="1" si="225"/>
        <v/>
      </c>
      <c r="Z467" s="315" t="str">
        <f t="shared" ca="1" si="226"/>
        <v/>
      </c>
      <c r="AA467" s="316" t="str">
        <f t="shared" ca="1" si="227"/>
        <v/>
      </c>
      <c r="AC467" s="310" t="e">
        <f t="shared" ca="1" si="228"/>
        <v>#N/A</v>
      </c>
      <c r="AD467" s="323" t="e">
        <f t="shared" ca="1" si="229"/>
        <v>#N/A</v>
      </c>
      <c r="AE467" s="324">
        <f t="shared" ca="1" si="208"/>
        <v>1149.3542443726178</v>
      </c>
      <c r="AG467" s="306">
        <f t="shared" ca="1" si="230"/>
        <v>-11.094579567427489</v>
      </c>
      <c r="AH467" s="304">
        <f t="shared" ca="1" si="231"/>
        <v>-2.1746119379146784</v>
      </c>
    </row>
    <row r="468" spans="1:34" x14ac:dyDescent="0.2">
      <c r="A468" s="347">
        <f t="shared" ca="1" si="209"/>
        <v>0.1</v>
      </c>
      <c r="B468" s="304">
        <f t="shared" ca="1" si="210"/>
        <v>10.399999999999936</v>
      </c>
      <c r="D468" s="306">
        <f t="shared" ca="1" si="211"/>
        <v>-0.88759974714966328</v>
      </c>
      <c r="E468" s="307">
        <f t="shared" ca="1" si="212"/>
        <v>-11.719494647339529</v>
      </c>
      <c r="F468" s="304">
        <f t="shared" ca="1" si="213"/>
        <v>11.753058669987146</v>
      </c>
      <c r="G468" s="306">
        <f t="shared" ca="1" si="214"/>
        <v>29.283552793982338</v>
      </c>
      <c r="H468" s="307">
        <f t="shared" ca="1" si="215"/>
        <v>62.016750387782956</v>
      </c>
      <c r="I468" s="304">
        <f t="shared" ca="1" si="216"/>
        <v>68.582824328679607</v>
      </c>
      <c r="J468" s="306">
        <f t="shared" ca="1" si="217"/>
        <v>323.68385014272354</v>
      </c>
      <c r="K468" s="307">
        <f t="shared" ca="1" si="218"/>
        <v>1155.6145168846328</v>
      </c>
      <c r="L468" s="304">
        <f t="shared" ca="1" si="203"/>
        <v>1200.0900576530582</v>
      </c>
      <c r="M468" s="306">
        <f t="shared" ca="1" si="219"/>
        <v>1.1296449943984992</v>
      </c>
      <c r="N468" s="304">
        <f t="shared" ca="1" si="220"/>
        <v>64.723890527113525</v>
      </c>
      <c r="P468" s="310">
        <f t="shared" ca="1" si="221"/>
        <v>23</v>
      </c>
      <c r="Q468" s="304">
        <f t="shared" ca="1" si="222"/>
        <v>0</v>
      </c>
      <c r="R468" s="306">
        <f t="shared" ca="1" si="223"/>
        <v>0</v>
      </c>
      <c r="S468" s="307">
        <f t="shared" ca="1" si="224"/>
        <v>8.1249999999999982</v>
      </c>
      <c r="T468" s="304">
        <f t="shared" ca="1" si="204"/>
        <v>79.706249999999983</v>
      </c>
      <c r="U468" s="311">
        <f t="shared" ca="1" si="205"/>
        <v>0</v>
      </c>
      <c r="V468" s="306">
        <f t="shared" ca="1" si="206"/>
        <v>1.0911700153352821</v>
      </c>
      <c r="W468" s="304">
        <f t="shared" ca="1" si="207"/>
        <v>16.563090311178389</v>
      </c>
      <c r="Y468" s="314" t="str">
        <f t="shared" ca="1" si="225"/>
        <v/>
      </c>
      <c r="Z468" s="315" t="str">
        <f t="shared" ca="1" si="226"/>
        <v/>
      </c>
      <c r="AA468" s="316" t="str">
        <f t="shared" ca="1" si="227"/>
        <v/>
      </c>
      <c r="AC468" s="310" t="e">
        <f t="shared" ca="1" si="228"/>
        <v>#N/A</v>
      </c>
      <c r="AD468" s="323" t="e">
        <f t="shared" ca="1" si="229"/>
        <v>#N/A</v>
      </c>
      <c r="AE468" s="324">
        <f t="shared" ca="1" si="208"/>
        <v>1155.6145168846328</v>
      </c>
      <c r="AG468" s="306">
        <f t="shared" ca="1" si="230"/>
        <v>-11.001598326292644</v>
      </c>
      <c r="AH468" s="304">
        <f t="shared" ca="1" si="231"/>
        <v>-2.1057072729509332</v>
      </c>
    </row>
    <row r="469" spans="1:34" x14ac:dyDescent="0.2">
      <c r="A469" s="347">
        <f t="shared" ca="1" si="209"/>
        <v>0.1</v>
      </c>
      <c r="B469" s="304">
        <f t="shared" ca="1" si="210"/>
        <v>10.499999999999936</v>
      </c>
      <c r="D469" s="306">
        <f t="shared" ca="1" si="211"/>
        <v>-0.87041506707174277</v>
      </c>
      <c r="E469" s="307">
        <f t="shared" ca="1" si="212"/>
        <v>-11.653366285782319</v>
      </c>
      <c r="F469" s="304">
        <f t="shared" ca="1" si="213"/>
        <v>11.685827663438884</v>
      </c>
      <c r="G469" s="306">
        <f t="shared" ca="1" si="214"/>
        <v>29.196511287275165</v>
      </c>
      <c r="H469" s="307">
        <f t="shared" ca="1" si="215"/>
        <v>60.851413759204725</v>
      </c>
      <c r="I469" s="304">
        <f t="shared" ca="1" si="216"/>
        <v>67.493190973919113</v>
      </c>
      <c r="J469" s="306">
        <f t="shared" ca="1" si="217"/>
        <v>326.60785334678644</v>
      </c>
      <c r="K469" s="307">
        <f t="shared" ca="1" si="218"/>
        <v>1161.7579250919823</v>
      </c>
      <c r="L469" s="304">
        <f t="shared" ca="1" si="203"/>
        <v>1206.7949976619159</v>
      </c>
      <c r="M469" s="306">
        <f t="shared" ca="1" si="219"/>
        <v>1.1234388734690706</v>
      </c>
      <c r="N469" s="304">
        <f t="shared" ca="1" si="220"/>
        <v>64.368305990709459</v>
      </c>
      <c r="P469" s="310">
        <f t="shared" ca="1" si="221"/>
        <v>23</v>
      </c>
      <c r="Q469" s="304">
        <f t="shared" ca="1" si="222"/>
        <v>0</v>
      </c>
      <c r="R469" s="306">
        <f t="shared" ca="1" si="223"/>
        <v>0</v>
      </c>
      <c r="S469" s="307">
        <f t="shared" ca="1" si="224"/>
        <v>8.1249999999999982</v>
      </c>
      <c r="T469" s="304">
        <f t="shared" ca="1" si="204"/>
        <v>79.706249999999983</v>
      </c>
      <c r="U469" s="311">
        <f t="shared" ca="1" si="205"/>
        <v>0</v>
      </c>
      <c r="V469" s="306">
        <f t="shared" ca="1" si="206"/>
        <v>1.0904976147751686</v>
      </c>
      <c r="W469" s="304">
        <f t="shared" ca="1" si="207"/>
        <v>16.031082807197958</v>
      </c>
      <c r="Y469" s="314" t="str">
        <f t="shared" ca="1" si="225"/>
        <v/>
      </c>
      <c r="Z469" s="315" t="str">
        <f t="shared" ca="1" si="226"/>
        <v/>
      </c>
      <c r="AA469" s="316" t="str">
        <f t="shared" ca="1" si="227"/>
        <v/>
      </c>
      <c r="AC469" s="310" t="e">
        <f t="shared" ca="1" si="228"/>
        <v>#N/A</v>
      </c>
      <c r="AD469" s="323" t="e">
        <f t="shared" ca="1" si="229"/>
        <v>#N/A</v>
      </c>
      <c r="AE469" s="324">
        <f t="shared" ca="1" si="208"/>
        <v>1161.7579250919823</v>
      </c>
      <c r="AG469" s="306">
        <f t="shared" ca="1" si="230"/>
        <v>-10.909331323340748</v>
      </c>
      <c r="AH469" s="304">
        <f t="shared" ca="1" si="231"/>
        <v>-2.0385341921450331</v>
      </c>
    </row>
    <row r="470" spans="1:34" x14ac:dyDescent="0.2">
      <c r="A470" s="347">
        <f t="shared" ca="1" si="209"/>
        <v>0.1</v>
      </c>
      <c r="B470" s="304">
        <f t="shared" ca="1" si="210"/>
        <v>10.599999999999936</v>
      </c>
      <c r="D470" s="306">
        <f t="shared" ca="1" si="211"/>
        <v>-0.85351368087069157</v>
      </c>
      <c r="E470" s="307">
        <f t="shared" ca="1" si="212"/>
        <v>-11.588894527252659</v>
      </c>
      <c r="F470" s="304">
        <f t="shared" ca="1" si="213"/>
        <v>11.62028235316251</v>
      </c>
      <c r="G470" s="306">
        <f t="shared" ca="1" si="214"/>
        <v>29.111159919188097</v>
      </c>
      <c r="H470" s="307">
        <f t="shared" ca="1" si="215"/>
        <v>59.692524306479456</v>
      </c>
      <c r="I470" s="304">
        <f t="shared" ca="1" si="216"/>
        <v>66.412778062058095</v>
      </c>
      <c r="J470" s="306">
        <f t="shared" ca="1" si="217"/>
        <v>329.52323690710961</v>
      </c>
      <c r="K470" s="307">
        <f t="shared" ca="1" si="218"/>
        <v>1167.7851219952665</v>
      </c>
      <c r="L470" s="304">
        <f t="shared" ca="1" si="203"/>
        <v>1213.3868529101667</v>
      </c>
      <c r="M470" s="306">
        <f t="shared" ca="1" si="219"/>
        <v>1.1170490138883036</v>
      </c>
      <c r="N470" s="304">
        <f t="shared" ca="1" si="220"/>
        <v>64.002194005050271</v>
      </c>
      <c r="P470" s="310">
        <f t="shared" ca="1" si="221"/>
        <v>23</v>
      </c>
      <c r="Q470" s="304">
        <f t="shared" ca="1" si="222"/>
        <v>0</v>
      </c>
      <c r="R470" s="306">
        <f t="shared" ca="1" si="223"/>
        <v>0</v>
      </c>
      <c r="S470" s="307">
        <f t="shared" ca="1" si="224"/>
        <v>8.1249999999999982</v>
      </c>
      <c r="T470" s="304">
        <f t="shared" ca="1" si="204"/>
        <v>79.706249999999983</v>
      </c>
      <c r="U470" s="311">
        <f t="shared" ca="1" si="205"/>
        <v>0</v>
      </c>
      <c r="V470" s="306">
        <f t="shared" ca="1" si="206"/>
        <v>1.0898383129175151</v>
      </c>
      <c r="W470" s="304">
        <f t="shared" ca="1" si="207"/>
        <v>15.512563793011701</v>
      </c>
      <c r="Y470" s="314" t="str">
        <f t="shared" ca="1" si="225"/>
        <v/>
      </c>
      <c r="Z470" s="315" t="str">
        <f t="shared" ca="1" si="226"/>
        <v/>
      </c>
      <c r="AA470" s="316" t="str">
        <f t="shared" ca="1" si="227"/>
        <v/>
      </c>
      <c r="AC470" s="310" t="e">
        <f t="shared" ca="1" si="228"/>
        <v>#N/A</v>
      </c>
      <c r="AD470" s="323" t="e">
        <f t="shared" ca="1" si="229"/>
        <v>#N/A</v>
      </c>
      <c r="AE470" s="324">
        <f t="shared" ca="1" si="208"/>
        <v>1167.7851219952665</v>
      </c>
      <c r="AG470" s="306">
        <f t="shared" ca="1" si="230"/>
        <v>-10.817687342552148</v>
      </c>
      <c r="AH470" s="304">
        <f t="shared" ca="1" si="231"/>
        <v>-1.9730563455012875</v>
      </c>
    </row>
    <row r="471" spans="1:34" x14ac:dyDescent="0.2">
      <c r="A471" s="347">
        <f t="shared" ca="1" si="209"/>
        <v>0.1</v>
      </c>
      <c r="B471" s="304">
        <f t="shared" ca="1" si="210"/>
        <v>10.699999999999935</v>
      </c>
      <c r="D471" s="306">
        <f t="shared" ca="1" si="211"/>
        <v>-0.83688941243388715</v>
      </c>
      <c r="E471" s="307">
        <f t="shared" ca="1" si="212"/>
        <v>-11.526044353169778</v>
      </c>
      <c r="F471" s="304">
        <f t="shared" ca="1" si="213"/>
        <v>11.55638707900877</v>
      </c>
      <c r="G471" s="306">
        <f t="shared" ca="1" si="214"/>
        <v>29.027470977944709</v>
      </c>
      <c r="H471" s="307">
        <f t="shared" ca="1" si="215"/>
        <v>58.539919871162475</v>
      </c>
      <c r="I471" s="304">
        <f t="shared" ca="1" si="216"/>
        <v>65.34153571731801</v>
      </c>
      <c r="J471" s="306">
        <f t="shared" ca="1" si="217"/>
        <v>332.43016845196627</v>
      </c>
      <c r="K471" s="307">
        <f t="shared" ca="1" si="218"/>
        <v>1173.6967442041487</v>
      </c>
      <c r="L471" s="304">
        <f t="shared" ca="1" si="203"/>
        <v>1219.8663304856075</v>
      </c>
      <c r="M471" s="306">
        <f t="shared" ca="1" si="219"/>
        <v>1.1104680324248439</v>
      </c>
      <c r="N471" s="304">
        <f t="shared" ca="1" si="220"/>
        <v>63.62513154214021</v>
      </c>
      <c r="P471" s="310">
        <f t="shared" ca="1" si="221"/>
        <v>23</v>
      </c>
      <c r="Q471" s="304">
        <f t="shared" ca="1" si="222"/>
        <v>0</v>
      </c>
      <c r="R471" s="306">
        <f t="shared" ca="1" si="223"/>
        <v>0</v>
      </c>
      <c r="S471" s="307">
        <f t="shared" ca="1" si="224"/>
        <v>8.1249999999999982</v>
      </c>
      <c r="T471" s="304">
        <f t="shared" ca="1" si="204"/>
        <v>79.706249999999983</v>
      </c>
      <c r="U471" s="311">
        <f t="shared" ca="1" si="205"/>
        <v>0</v>
      </c>
      <c r="V471" s="306">
        <f t="shared" ca="1" si="206"/>
        <v>1.0891920181421655</v>
      </c>
      <c r="W471" s="304">
        <f t="shared" ca="1" si="207"/>
        <v>15.007257680503889</v>
      </c>
      <c r="Y471" s="314" t="str">
        <f t="shared" ca="1" si="225"/>
        <v/>
      </c>
      <c r="Z471" s="315" t="str">
        <f t="shared" ca="1" si="226"/>
        <v/>
      </c>
      <c r="AA471" s="316" t="str">
        <f t="shared" ca="1" si="227"/>
        <v/>
      </c>
      <c r="AC471" s="310" t="e">
        <f t="shared" ca="1" si="228"/>
        <v>#N/A</v>
      </c>
      <c r="AD471" s="323" t="e">
        <f t="shared" ca="1" si="229"/>
        <v>#N/A</v>
      </c>
      <c r="AE471" s="324">
        <f t="shared" ca="1" si="208"/>
        <v>1173.6967442041487</v>
      </c>
      <c r="AG471" s="306">
        <f t="shared" ca="1" si="230"/>
        <v>-10.726572882759323</v>
      </c>
      <c r="AH471" s="304">
        <f t="shared" ca="1" si="231"/>
        <v>-1.9092386206783636</v>
      </c>
    </row>
    <row r="472" spans="1:34" x14ac:dyDescent="0.2">
      <c r="A472" s="347">
        <f t="shared" ca="1" si="209"/>
        <v>0.1</v>
      </c>
      <c r="B472" s="304">
        <f t="shared" ca="1" si="210"/>
        <v>10.799999999999935</v>
      </c>
      <c r="D472" s="306">
        <f t="shared" ca="1" si="211"/>
        <v>-0.82053636292087495</v>
      </c>
      <c r="E472" s="307">
        <f t="shared" ca="1" si="212"/>
        <v>-11.464781877941066</v>
      </c>
      <c r="F472" s="304">
        <f t="shared" ca="1" si="213"/>
        <v>11.494107335136613</v>
      </c>
      <c r="G472" s="306">
        <f t="shared" ca="1" si="214"/>
        <v>28.945417341652622</v>
      </c>
      <c r="H472" s="307">
        <f t="shared" ca="1" si="215"/>
        <v>57.393441683368366</v>
      </c>
      <c r="I472" s="304">
        <f t="shared" ca="1" si="216"/>
        <v>64.27942387222096</v>
      </c>
      <c r="J472" s="306">
        <f t="shared" ca="1" si="217"/>
        <v>335.32881286794611</v>
      </c>
      <c r="K472" s="307">
        <f t="shared" ca="1" si="218"/>
        <v>1179.4934122818752</v>
      </c>
      <c r="L472" s="304">
        <f t="shared" ca="1" si="203"/>
        <v>1226.2341221625534</v>
      </c>
      <c r="M472" s="306">
        <f t="shared" ca="1" si="219"/>
        <v>1.1036881803087526</v>
      </c>
      <c r="N472" s="304">
        <f t="shared" ca="1" si="220"/>
        <v>63.236674630165339</v>
      </c>
      <c r="P472" s="310">
        <f t="shared" ca="1" si="221"/>
        <v>23</v>
      </c>
      <c r="Q472" s="304">
        <f t="shared" ca="1" si="222"/>
        <v>0</v>
      </c>
      <c r="R472" s="306">
        <f t="shared" ca="1" si="223"/>
        <v>0</v>
      </c>
      <c r="S472" s="307">
        <f t="shared" ca="1" si="224"/>
        <v>8.1249999999999982</v>
      </c>
      <c r="T472" s="304">
        <f t="shared" ca="1" si="204"/>
        <v>79.706249999999983</v>
      </c>
      <c r="U472" s="311">
        <f t="shared" ca="1" si="205"/>
        <v>0</v>
      </c>
      <c r="V472" s="306">
        <f t="shared" ca="1" si="206"/>
        <v>1.0885586411894614</v>
      </c>
      <c r="W472" s="304">
        <f t="shared" ca="1" si="207"/>
        <v>14.514898240683108</v>
      </c>
      <c r="Y472" s="314" t="str">
        <f t="shared" ca="1" si="225"/>
        <v/>
      </c>
      <c r="Z472" s="315" t="str">
        <f t="shared" ca="1" si="226"/>
        <v/>
      </c>
      <c r="AA472" s="316" t="str">
        <f t="shared" ca="1" si="227"/>
        <v/>
      </c>
      <c r="AC472" s="310" t="e">
        <f t="shared" ca="1" si="228"/>
        <v>#N/A</v>
      </c>
      <c r="AD472" s="323" t="e">
        <f t="shared" ca="1" si="229"/>
        <v>#N/A</v>
      </c>
      <c r="AE472" s="324">
        <f t="shared" ca="1" si="208"/>
        <v>1179.4934122818752</v>
      </c>
      <c r="AG472" s="306">
        <f t="shared" ca="1" si="230"/>
        <v>-10.635891861229505</v>
      </c>
      <c r="AH472" s="304">
        <f t="shared" ca="1" si="231"/>
        <v>-1.8470470991389405</v>
      </c>
    </row>
    <row r="473" spans="1:34" x14ac:dyDescent="0.2">
      <c r="A473" s="347">
        <f t="shared" ca="1" si="209"/>
        <v>0.1</v>
      </c>
      <c r="B473" s="304">
        <f t="shared" ca="1" si="210"/>
        <v>10.899999999999935</v>
      </c>
      <c r="D473" s="306">
        <f t="shared" ca="1" si="211"/>
        <v>-0.80444890700159777</v>
      </c>
      <c r="E473" s="307">
        <f t="shared" ca="1" si="212"/>
        <v>-11.405074304380701</v>
      </c>
      <c r="F473" s="304">
        <f t="shared" ca="1" si="213"/>
        <v>11.433409724680603</v>
      </c>
      <c r="G473" s="306">
        <f t="shared" ca="1" si="214"/>
        <v>28.864972450952461</v>
      </c>
      <c r="H473" s="307">
        <f t="shared" ca="1" si="215"/>
        <v>56.252934252930295</v>
      </c>
      <c r="I473" s="304">
        <f t="shared" ca="1" si="216"/>
        <v>63.22641257147793</v>
      </c>
      <c r="J473" s="306">
        <f t="shared" ca="1" si="217"/>
        <v>338.21933235757638</v>
      </c>
      <c r="K473" s="307">
        <f t="shared" ca="1" si="218"/>
        <v>1185.1757310786902</v>
      </c>
      <c r="L473" s="304">
        <f t="shared" ca="1" si="203"/>
        <v>1232.490904760888</v>
      </c>
      <c r="M473" s="306">
        <f t="shared" ca="1" si="219"/>
        <v>1.0967013235437746</v>
      </c>
      <c r="N473" s="304">
        <f t="shared" ca="1" si="220"/>
        <v>62.836357225469669</v>
      </c>
      <c r="P473" s="310">
        <f t="shared" ca="1" si="221"/>
        <v>23</v>
      </c>
      <c r="Q473" s="304">
        <f t="shared" ca="1" si="222"/>
        <v>0</v>
      </c>
      <c r="R473" s="306">
        <f t="shared" ca="1" si="223"/>
        <v>0</v>
      </c>
      <c r="S473" s="307">
        <f t="shared" ca="1" si="224"/>
        <v>8.1249999999999982</v>
      </c>
      <c r="T473" s="304">
        <f t="shared" ca="1" si="204"/>
        <v>79.706249999999983</v>
      </c>
      <c r="U473" s="311">
        <f t="shared" ca="1" si="205"/>
        <v>0</v>
      </c>
      <c r="V473" s="306">
        <f t="shared" ca="1" si="206"/>
        <v>1.0879380951094457</v>
      </c>
      <c r="W473" s="304">
        <f t="shared" ca="1" si="207"/>
        <v>14.035228278122743</v>
      </c>
      <c r="Y473" s="314" t="str">
        <f t="shared" ca="1" si="225"/>
        <v/>
      </c>
      <c r="Z473" s="315" t="str">
        <f t="shared" ca="1" si="226"/>
        <v/>
      </c>
      <c r="AA473" s="316" t="str">
        <f t="shared" ca="1" si="227"/>
        <v/>
      </c>
      <c r="AC473" s="310" t="e">
        <f t="shared" ca="1" si="228"/>
        <v>#N/A</v>
      </c>
      <c r="AD473" s="323" t="e">
        <f t="shared" ca="1" si="229"/>
        <v>#N/A</v>
      </c>
      <c r="AE473" s="324">
        <f t="shared" ca="1" si="208"/>
        <v>1185.1757310786902</v>
      </c>
      <c r="AG473" s="306">
        <f t="shared" ca="1" si="230"/>
        <v>-10.545545300369429</v>
      </c>
      <c r="AH473" s="304">
        <f t="shared" ca="1" si="231"/>
        <v>-1.7864490142379212</v>
      </c>
    </row>
    <row r="474" spans="1:34" x14ac:dyDescent="0.2">
      <c r="A474" s="347">
        <f t="shared" ca="1" si="209"/>
        <v>0.1</v>
      </c>
      <c r="B474" s="304">
        <f t="shared" ca="1" si="210"/>
        <v>10.999999999999934</v>
      </c>
      <c r="D474" s="306">
        <f t="shared" ca="1" si="211"/>
        <v>-0.78862168974878666</v>
      </c>
      <c r="E474" s="307">
        <f t="shared" ca="1" si="212"/>
        <v>-11.346889880607161</v>
      </c>
      <c r="F474" s="304">
        <f t="shared" ca="1" si="213"/>
        <v>11.374261915929642</v>
      </c>
      <c r="G474" s="306">
        <f t="shared" ca="1" si="214"/>
        <v>28.786110281977582</v>
      </c>
      <c r="H474" s="307">
        <f t="shared" ca="1" si="215"/>
        <v>55.118245264869579</v>
      </c>
      <c r="I474" s="304">
        <f t="shared" ca="1" si="216"/>
        <v>62.182482310088695</v>
      </c>
      <c r="J474" s="306">
        <f t="shared" ca="1" si="217"/>
        <v>341.10188649422287</v>
      </c>
      <c r="K474" s="307">
        <f t="shared" ca="1" si="218"/>
        <v>1190.7442900545802</v>
      </c>
      <c r="L474" s="304">
        <f t="shared" ca="1" si="203"/>
        <v>1238.6373404945873</v>
      </c>
      <c r="M474" s="306">
        <f t="shared" ca="1" si="219"/>
        <v>1.0894989222750082</v>
      </c>
      <c r="N474" s="304">
        <f t="shared" ca="1" si="220"/>
        <v>62.423690030409688</v>
      </c>
      <c r="P474" s="310">
        <f t="shared" ca="1" si="221"/>
        <v>23</v>
      </c>
      <c r="Q474" s="304">
        <f t="shared" ca="1" si="222"/>
        <v>0</v>
      </c>
      <c r="R474" s="306">
        <f t="shared" ca="1" si="223"/>
        <v>0</v>
      </c>
      <c r="S474" s="307">
        <f t="shared" ca="1" si="224"/>
        <v>8.1249999999999982</v>
      </c>
      <c r="T474" s="304">
        <f t="shared" ca="1" si="204"/>
        <v>79.706249999999983</v>
      </c>
      <c r="U474" s="311">
        <f t="shared" ca="1" si="205"/>
        <v>0</v>
      </c>
      <c r="V474" s="306">
        <f t="shared" ca="1" si="206"/>
        <v>1.0873302952127595</v>
      </c>
      <c r="W474" s="304">
        <f t="shared" ca="1" si="207"/>
        <v>13.567999319639886</v>
      </c>
      <c r="Y474" s="314" t="str">
        <f t="shared" ca="1" si="225"/>
        <v/>
      </c>
      <c r="Z474" s="315" t="str">
        <f t="shared" ca="1" si="226"/>
        <v/>
      </c>
      <c r="AA474" s="316" t="str">
        <f t="shared" ca="1" si="227"/>
        <v/>
      </c>
      <c r="AC474" s="310">
        <f t="shared" ca="1" si="228"/>
        <v>10.999999999999934</v>
      </c>
      <c r="AD474" s="323">
        <f t="shared" ca="1" si="229"/>
        <v>341.10188649422287</v>
      </c>
      <c r="AE474" s="324">
        <f t="shared" ca="1" si="208"/>
        <v>1190.7442900545802</v>
      </c>
      <c r="AG474" s="306">
        <f t="shared" ca="1" si="230"/>
        <v>-10.455430996192048</v>
      </c>
      <c r="AH474" s="304">
        <f t="shared" ca="1" si="231"/>
        <v>-1.7274127111535686</v>
      </c>
    </row>
    <row r="475" spans="1:34" x14ac:dyDescent="0.2">
      <c r="A475" s="347">
        <f t="shared" ca="1" si="209"/>
        <v>0.1</v>
      </c>
      <c r="B475" s="304">
        <f t="shared" ca="1" si="210"/>
        <v>11.099999999999934</v>
      </c>
      <c r="D475" s="306">
        <f t="shared" ca="1" si="211"/>
        <v>-0.77304962419039713</v>
      </c>
      <c r="E475" s="307">
        <f t="shared" ca="1" si="212"/>
        <v>-11.29019785829551</v>
      </c>
      <c r="F475" s="304">
        <f t="shared" ca="1" si="213"/>
        <v>11.316632599891252</v>
      </c>
      <c r="G475" s="306">
        <f t="shared" ca="1" si="214"/>
        <v>28.708805319558543</v>
      </c>
      <c r="H475" s="307">
        <f t="shared" ca="1" si="215"/>
        <v>53.98922547904003</v>
      </c>
      <c r="I475" s="304">
        <f t="shared" ca="1" si="216"/>
        <v>61.147624407681924</v>
      </c>
      <c r="J475" s="306">
        <f t="shared" ca="1" si="217"/>
        <v>343.97663227429967</v>
      </c>
      <c r="K475" s="307">
        <f t="shared" ca="1" si="218"/>
        <v>1196.1996635917758</v>
      </c>
      <c r="L475" s="304">
        <f t="shared" ca="1" si="203"/>
        <v>1244.6740773101392</v>
      </c>
      <c r="M475" s="306">
        <f t="shared" ca="1" si="219"/>
        <v>1.0820720092072762</v>
      </c>
      <c r="N475" s="304">
        <f t="shared" ca="1" si="220"/>
        <v>61.998159256818084</v>
      </c>
      <c r="P475" s="310">
        <f t="shared" ca="1" si="221"/>
        <v>23</v>
      </c>
      <c r="Q475" s="304">
        <f t="shared" ca="1" si="222"/>
        <v>0</v>
      </c>
      <c r="R475" s="306">
        <f t="shared" ca="1" si="223"/>
        <v>0</v>
      </c>
      <c r="S475" s="307">
        <f t="shared" ca="1" si="224"/>
        <v>8.1249999999999982</v>
      </c>
      <c r="T475" s="304">
        <f t="shared" ca="1" si="204"/>
        <v>79.706249999999983</v>
      </c>
      <c r="U475" s="311">
        <f t="shared" ca="1" si="205"/>
        <v>0</v>
      </c>
      <c r="V475" s="306">
        <f t="shared" ca="1" si="206"/>
        <v>1.0867351590231609</v>
      </c>
      <c r="W475" s="304">
        <f t="shared" ca="1" si="207"/>
        <v>13.112971316516589</v>
      </c>
      <c r="Y475" s="314" t="str">
        <f t="shared" ca="1" si="225"/>
        <v/>
      </c>
      <c r="Z475" s="315" t="str">
        <f t="shared" ca="1" si="226"/>
        <v/>
      </c>
      <c r="AA475" s="316" t="str">
        <f t="shared" ca="1" si="227"/>
        <v/>
      </c>
      <c r="AC475" s="310" t="e">
        <f t="shared" ca="1" si="228"/>
        <v>#N/A</v>
      </c>
      <c r="AD475" s="323" t="e">
        <f t="shared" ca="1" si="229"/>
        <v>#N/A</v>
      </c>
      <c r="AE475" s="324">
        <f t="shared" ca="1" si="208"/>
        <v>1196.1996635917758</v>
      </c>
      <c r="AG475" s="306">
        <f t="shared" ca="1" si="230"/>
        <v>-10.365443167154645</v>
      </c>
      <c r="AH475" s="304">
        <f t="shared" ca="1" si="231"/>
        <v>-1.6699076085710634</v>
      </c>
    </row>
    <row r="476" spans="1:34" x14ac:dyDescent="0.2">
      <c r="A476" s="347">
        <f t="shared" ca="1" si="209"/>
        <v>0.1</v>
      </c>
      <c r="B476" s="304">
        <f t="shared" ca="1" si="210"/>
        <v>11.199999999999934</v>
      </c>
      <c r="D476" s="306">
        <f t="shared" ca="1" si="211"/>
        <v>-0.75772788953031578</v>
      </c>
      <c r="E476" s="307">
        <f t="shared" ca="1" si="212"/>
        <v>-11.234968452161228</v>
      </c>
      <c r="F476" s="304">
        <f t="shared" ca="1" si="213"/>
        <v>11.260491449116692</v>
      </c>
      <c r="G476" s="306">
        <f t="shared" ca="1" si="214"/>
        <v>28.633032530605512</v>
      </c>
      <c r="H476" s="307">
        <f t="shared" ca="1" si="215"/>
        <v>52.865728633823906</v>
      </c>
      <c r="I476" s="304">
        <f t="shared" ca="1" si="216"/>
        <v>60.121841421265721</v>
      </c>
      <c r="J476" s="306">
        <f t="shared" ca="1" si="217"/>
        <v>346.84372416680787</v>
      </c>
      <c r="K476" s="307">
        <f t="shared" ca="1" si="218"/>
        <v>1201.542411297419</v>
      </c>
      <c r="L476" s="304">
        <f t="shared" ca="1" si="203"/>
        <v>1250.6017492152794</v>
      </c>
      <c r="M476" s="306">
        <f t="shared" ca="1" si="219"/>
        <v>1.0744111670800653</v>
      </c>
      <c r="N476" s="304">
        <f t="shared" ca="1" si="220"/>
        <v>61.559225335412876</v>
      </c>
      <c r="P476" s="310">
        <f t="shared" ca="1" si="221"/>
        <v>23</v>
      </c>
      <c r="Q476" s="304">
        <f t="shared" ca="1" si="222"/>
        <v>0</v>
      </c>
      <c r="R476" s="306">
        <f t="shared" ca="1" si="223"/>
        <v>0</v>
      </c>
      <c r="S476" s="307">
        <f t="shared" ca="1" si="224"/>
        <v>8.1249999999999982</v>
      </c>
      <c r="T476" s="304">
        <f t="shared" ca="1" si="204"/>
        <v>79.706249999999983</v>
      </c>
      <c r="U476" s="311">
        <f t="shared" ca="1" si="205"/>
        <v>0</v>
      </c>
      <c r="V476" s="306">
        <f t="shared" ca="1" si="206"/>
        <v>1.086152606231608</v>
      </c>
      <c r="W476" s="304">
        <f t="shared" ca="1" si="207"/>
        <v>12.669912359604307</v>
      </c>
      <c r="Y476" s="314" t="str">
        <f t="shared" ca="1" si="225"/>
        <v/>
      </c>
      <c r="Z476" s="315" t="str">
        <f t="shared" ca="1" si="226"/>
        <v/>
      </c>
      <c r="AA476" s="316" t="str">
        <f t="shared" ca="1" si="227"/>
        <v/>
      </c>
      <c r="AC476" s="310" t="e">
        <f t="shared" ca="1" si="228"/>
        <v>#N/A</v>
      </c>
      <c r="AD476" s="323" t="e">
        <f t="shared" ca="1" si="229"/>
        <v>#N/A</v>
      </c>
      <c r="AE476" s="324">
        <f t="shared" ca="1" si="208"/>
        <v>1201.542411297419</v>
      </c>
      <c r="AG476" s="306">
        <f t="shared" ca="1" si="230"/>
        <v>-10.275472081960789</v>
      </c>
      <c r="AH476" s="304">
        <f t="shared" ca="1" si="231"/>
        <v>-1.6139041620328114</v>
      </c>
    </row>
    <row r="477" spans="1:34" x14ac:dyDescent="0.2">
      <c r="A477" s="347">
        <f t="shared" ca="1" si="209"/>
        <v>0.1</v>
      </c>
      <c r="B477" s="304">
        <f t="shared" ca="1" si="210"/>
        <v>11.299999999999933</v>
      </c>
      <c r="D477" s="306">
        <f t="shared" ca="1" si="211"/>
        <v>-0.74265193004786889</v>
      </c>
      <c r="E477" s="307">
        <f t="shared" ca="1" si="212"/>
        <v>-11.181172800552327</v>
      </c>
      <c r="F477" s="304">
        <f t="shared" ca="1" si="213"/>
        <v>11.20580907766213</v>
      </c>
      <c r="G477" s="306">
        <f t="shared" ca="1" si="214"/>
        <v>28.558767337600724</v>
      </c>
      <c r="H477" s="307">
        <f t="shared" ca="1" si="215"/>
        <v>51.747611353768676</v>
      </c>
      <c r="I477" s="304">
        <f t="shared" ca="1" si="216"/>
        <v>59.105147598698196</v>
      </c>
      <c r="J477" s="306">
        <f t="shared" ca="1" si="217"/>
        <v>349.70331416021821</v>
      </c>
      <c r="K477" s="307">
        <f t="shared" ca="1" si="218"/>
        <v>1206.7730782967985</v>
      </c>
      <c r="L477" s="304">
        <f t="shared" ca="1" si="203"/>
        <v>1256.4209765984374</v>
      </c>
      <c r="M477" s="306">
        <f t="shared" ca="1" si="219"/>
        <v>1.0665065052181775</v>
      </c>
      <c r="N477" s="304">
        <f t="shared" ca="1" si="220"/>
        <v>61.106321572248682</v>
      </c>
      <c r="P477" s="310">
        <f t="shared" ca="1" si="221"/>
        <v>23</v>
      </c>
      <c r="Q477" s="304">
        <f t="shared" ca="1" si="222"/>
        <v>0</v>
      </c>
      <c r="R477" s="306">
        <f t="shared" ca="1" si="223"/>
        <v>0</v>
      </c>
      <c r="S477" s="307">
        <f t="shared" ca="1" si="224"/>
        <v>8.1249999999999982</v>
      </c>
      <c r="T477" s="304">
        <f t="shared" ca="1" si="204"/>
        <v>79.706249999999983</v>
      </c>
      <c r="U477" s="311">
        <f t="shared" ca="1" si="205"/>
        <v>0</v>
      </c>
      <c r="V477" s="306">
        <f t="shared" ca="1" si="206"/>
        <v>1.0855825586518413</v>
      </c>
      <c r="W477" s="304">
        <f t="shared" ca="1" si="207"/>
        <v>12.238598406686565</v>
      </c>
      <c r="Y477" s="314" t="str">
        <f t="shared" ca="1" si="225"/>
        <v/>
      </c>
      <c r="Z477" s="315" t="str">
        <f t="shared" ca="1" si="226"/>
        <v/>
      </c>
      <c r="AA477" s="316" t="str">
        <f t="shared" ca="1" si="227"/>
        <v/>
      </c>
      <c r="AC477" s="310" t="e">
        <f t="shared" ca="1" si="228"/>
        <v>#N/A</v>
      </c>
      <c r="AD477" s="323" t="e">
        <f t="shared" ca="1" si="229"/>
        <v>#N/A</v>
      </c>
      <c r="AE477" s="324">
        <f t="shared" ca="1" si="208"/>
        <v>1206.7730782967985</v>
      </c>
      <c r="AG477" s="306">
        <f t="shared" ca="1" si="230"/>
        <v>-10.185403664919514</v>
      </c>
      <c r="AH477" s="304">
        <f t="shared" ca="1" si="231"/>
        <v>-1.5593738288743766</v>
      </c>
    </row>
    <row r="478" spans="1:34" x14ac:dyDescent="0.2">
      <c r="A478" s="347">
        <f t="shared" ca="1" si="209"/>
        <v>0.1</v>
      </c>
      <c r="B478" s="304">
        <f t="shared" ca="1" si="210"/>
        <v>11.399999999999933</v>
      </c>
      <c r="D478" s="306">
        <f t="shared" ca="1" si="211"/>
        <v>-0.72781745468886982</v>
      </c>
      <c r="E478" s="307">
        <f t="shared" ca="1" si="212"/>
        <v>-11.12878292702576</v>
      </c>
      <c r="F478" s="304">
        <f t="shared" ca="1" si="213"/>
        <v>11.152557002060552</v>
      </c>
      <c r="G478" s="306">
        <f t="shared" ca="1" si="214"/>
        <v>28.485985592131836</v>
      </c>
      <c r="H478" s="307">
        <f t="shared" ca="1" si="215"/>
        <v>50.6347330610661</v>
      </c>
      <c r="I478" s="304">
        <f t="shared" ca="1" si="216"/>
        <v>58.097569375323808</v>
      </c>
      <c r="J478" s="306">
        <f t="shared" ca="1" si="217"/>
        <v>352.55555180670484</v>
      </c>
      <c r="K478" s="307">
        <f t="shared" ca="1" si="218"/>
        <v>1211.8921955175404</v>
      </c>
      <c r="L478" s="304">
        <f t="shared" ca="1" si="203"/>
        <v>1262.1323665392845</v>
      </c>
      <c r="M478" s="306">
        <f t="shared" ca="1" si="219"/>
        <v>1.0583476351937364</v>
      </c>
      <c r="N478" s="304">
        <f t="shared" ca="1" si="220"/>
        <v>60.638852754252405</v>
      </c>
      <c r="P478" s="310">
        <f t="shared" ca="1" si="221"/>
        <v>23</v>
      </c>
      <c r="Q478" s="304">
        <f t="shared" ca="1" si="222"/>
        <v>0</v>
      </c>
      <c r="R478" s="306">
        <f t="shared" ca="1" si="223"/>
        <v>0</v>
      </c>
      <c r="S478" s="307">
        <f t="shared" ca="1" si="224"/>
        <v>8.1249999999999982</v>
      </c>
      <c r="T478" s="304">
        <f t="shared" ca="1" si="204"/>
        <v>79.706249999999983</v>
      </c>
      <c r="U478" s="311">
        <f t="shared" ca="1" si="205"/>
        <v>0</v>
      </c>
      <c r="V478" s="306">
        <f t="shared" ca="1" si="206"/>
        <v>1.0850249401774066</v>
      </c>
      <c r="W478" s="304">
        <f t="shared" ca="1" si="207"/>
        <v>11.818813021507204</v>
      </c>
      <c r="Y478" s="314" t="str">
        <f t="shared" ca="1" si="225"/>
        <v/>
      </c>
      <c r="Z478" s="315" t="str">
        <f t="shared" ca="1" si="226"/>
        <v/>
      </c>
      <c r="AA478" s="316" t="str">
        <f t="shared" ca="1" si="227"/>
        <v/>
      </c>
      <c r="AC478" s="310" t="e">
        <f t="shared" ca="1" si="228"/>
        <v>#N/A</v>
      </c>
      <c r="AD478" s="323" t="e">
        <f t="shared" ca="1" si="229"/>
        <v>#N/A</v>
      </c>
      <c r="AE478" s="324">
        <f t="shared" ca="1" si="208"/>
        <v>1211.8921955175404</v>
      </c>
      <c r="AG478" s="306">
        <f t="shared" ca="1" si="230"/>
        <v>-10.095119077480001</v>
      </c>
      <c r="AH478" s="304">
        <f t="shared" ca="1" si="231"/>
        <v>-1.506289034669116</v>
      </c>
    </row>
    <row r="479" spans="1:34" x14ac:dyDescent="0.2">
      <c r="A479" s="347">
        <f t="shared" ca="1" si="209"/>
        <v>0.1</v>
      </c>
      <c r="B479" s="304">
        <f t="shared" ca="1" si="210"/>
        <v>11.499999999999932</v>
      </c>
      <c r="D479" s="306">
        <f t="shared" ca="1" si="211"/>
        <v>-0.71322043736308383</v>
      </c>
      <c r="E479" s="307">
        <f t="shared" ca="1" si="212"/>
        <v>-11.077771702782565</v>
      </c>
      <c r="F479" s="304">
        <f t="shared" ca="1" si="213"/>
        <v>11.100707603177488</v>
      </c>
      <c r="G479" s="306">
        <f t="shared" ca="1" si="214"/>
        <v>28.414663548395527</v>
      </c>
      <c r="H479" s="307">
        <f t="shared" ca="1" si="215"/>
        <v>49.526955890787846</v>
      </c>
      <c r="I479" s="304">
        <f t="shared" ca="1" si="216"/>
        <v>57.099145916349421</v>
      </c>
      <c r="J479" s="306">
        <f t="shared" ca="1" si="217"/>
        <v>355.40058426373122</v>
      </c>
      <c r="K479" s="307">
        <f t="shared" ca="1" si="218"/>
        <v>1216.900279965133</v>
      </c>
      <c r="L479" s="304">
        <f t="shared" ca="1" si="203"/>
        <v>1267.736513110757</v>
      </c>
      <c r="M479" s="306">
        <f t="shared" ca="1" si="219"/>
        <v>1.0499236456555416</v>
      </c>
      <c r="N479" s="304">
        <f t="shared" ca="1" si="220"/>
        <v>60.156193707051486</v>
      </c>
      <c r="P479" s="310">
        <f t="shared" ca="1" si="221"/>
        <v>23</v>
      </c>
      <c r="Q479" s="304">
        <f t="shared" ca="1" si="222"/>
        <v>0</v>
      </c>
      <c r="R479" s="306">
        <f t="shared" ca="1" si="223"/>
        <v>0</v>
      </c>
      <c r="S479" s="307">
        <f t="shared" ca="1" si="224"/>
        <v>8.1249999999999982</v>
      </c>
      <c r="T479" s="304">
        <f t="shared" ca="1" si="204"/>
        <v>79.706249999999983</v>
      </c>
      <c r="U479" s="311">
        <f t="shared" ca="1" si="205"/>
        <v>0</v>
      </c>
      <c r="V479" s="306">
        <f t="shared" ca="1" si="206"/>
        <v>1.084479676740062</v>
      </c>
      <c r="W479" s="304">
        <f t="shared" ca="1" si="207"/>
        <v>11.410347123901344</v>
      </c>
      <c r="Y479" s="314" t="str">
        <f t="shared" ca="1" si="225"/>
        <v/>
      </c>
      <c r="Z479" s="315" t="str">
        <f t="shared" ca="1" si="226"/>
        <v/>
      </c>
      <c r="AA479" s="316" t="str">
        <f t="shared" ca="1" si="227"/>
        <v/>
      </c>
      <c r="AC479" s="310" t="e">
        <f t="shared" ca="1" si="228"/>
        <v>#N/A</v>
      </c>
      <c r="AD479" s="323" t="e">
        <f t="shared" ca="1" si="229"/>
        <v>#N/A</v>
      </c>
      <c r="AE479" s="324">
        <f t="shared" ca="1" si="208"/>
        <v>1216.900279965133</v>
      </c>
      <c r="AG479" s="306">
        <f t="shared" ca="1" si="230"/>
        <v>-10.004494274616562</v>
      </c>
      <c r="AH479" s="304">
        <f t="shared" ca="1" si="231"/>
        <v>-1.4546231411085793</v>
      </c>
    </row>
    <row r="480" spans="1:34" x14ac:dyDescent="0.2">
      <c r="A480" s="347">
        <f t="shared" ca="1" si="209"/>
        <v>0.1</v>
      </c>
      <c r="B480" s="304">
        <f t="shared" ca="1" si="210"/>
        <v>11.599999999999932</v>
      </c>
      <c r="D480" s="306">
        <f t="shared" ca="1" si="211"/>
        <v>-0.69885711796496852</v>
      </c>
      <c r="E480" s="307">
        <f t="shared" ca="1" si="212"/>
        <v>-11.028112809833658</v>
      </c>
      <c r="F480" s="304">
        <f t="shared" ca="1" si="213"/>
        <v>11.050234088821265</v>
      </c>
      <c r="G480" s="306">
        <f t="shared" ca="1" si="214"/>
        <v>28.344777836599029</v>
      </c>
      <c r="H480" s="307">
        <f t="shared" ca="1" si="215"/>
        <v>48.424144609804479</v>
      </c>
      <c r="I480" s="304">
        <f t="shared" ca="1" si="216"/>
        <v>56.10992970764989</v>
      </c>
      <c r="J480" s="306">
        <f t="shared" ca="1" si="217"/>
        <v>358.23855633298092</v>
      </c>
      <c r="K480" s="307">
        <f t="shared" ca="1" si="218"/>
        <v>1221.7978349901625</v>
      </c>
      <c r="L480" s="304">
        <f t="shared" ca="1" si="203"/>
        <v>1273.2339976729286</v>
      </c>
      <c r="M480" s="306">
        <f t="shared" ca="1" si="219"/>
        <v>1.0412230764066848</v>
      </c>
      <c r="N480" s="304">
        <f t="shared" ca="1" si="220"/>
        <v>59.657687809730682</v>
      </c>
      <c r="P480" s="310">
        <f t="shared" ca="1" si="221"/>
        <v>23</v>
      </c>
      <c r="Q480" s="304">
        <f t="shared" ca="1" si="222"/>
        <v>0</v>
      </c>
      <c r="R480" s="306">
        <f t="shared" ca="1" si="223"/>
        <v>0</v>
      </c>
      <c r="S480" s="307">
        <f t="shared" ca="1" si="224"/>
        <v>8.1249999999999982</v>
      </c>
      <c r="T480" s="304">
        <f t="shared" ca="1" si="204"/>
        <v>79.706249999999983</v>
      </c>
      <c r="U480" s="311">
        <f t="shared" ca="1" si="205"/>
        <v>0</v>
      </c>
      <c r="V480" s="306">
        <f t="shared" ca="1" si="206"/>
        <v>1.083946696269511</v>
      </c>
      <c r="W480" s="304">
        <f t="shared" ca="1" si="207"/>
        <v>11.012998750494315</v>
      </c>
      <c r="Y480" s="314" t="str">
        <f t="shared" ca="1" si="225"/>
        <v/>
      </c>
      <c r="Z480" s="315" t="str">
        <f t="shared" ca="1" si="226"/>
        <v/>
      </c>
      <c r="AA480" s="316" t="str">
        <f t="shared" ca="1" si="227"/>
        <v/>
      </c>
      <c r="AC480" s="310" t="e">
        <f t="shared" ca="1" si="228"/>
        <v>#N/A</v>
      </c>
      <c r="AD480" s="323" t="e">
        <f t="shared" ca="1" si="229"/>
        <v>#N/A</v>
      </c>
      <c r="AE480" s="324">
        <f t="shared" ca="1" si="208"/>
        <v>1221.7978349901625</v>
      </c>
      <c r="AG480" s="306">
        <f t="shared" ca="1" si="230"/>
        <v>-9.9133995348354524</v>
      </c>
      <c r="AH480" s="304">
        <f t="shared" ca="1" si="231"/>
        <v>-1.4043504152493964</v>
      </c>
    </row>
    <row r="481" spans="1:34" x14ac:dyDescent="0.2">
      <c r="A481" s="347">
        <f t="shared" ca="1" si="209"/>
        <v>0.1</v>
      </c>
      <c r="B481" s="304">
        <f t="shared" ca="1" si="210"/>
        <v>11.699999999999932</v>
      </c>
      <c r="D481" s="306">
        <f t="shared" ca="1" si="211"/>
        <v>-0.6847240041363517</v>
      </c>
      <c r="E481" s="307">
        <f t="shared" ca="1" si="212"/>
        <v>-10.979780704764963</v>
      </c>
      <c r="F481" s="304">
        <f t="shared" ca="1" si="213"/>
        <v>11.001110456975217</v>
      </c>
      <c r="G481" s="306">
        <f t="shared" ca="1" si="214"/>
        <v>28.276305436185392</v>
      </c>
      <c r="H481" s="307">
        <f t="shared" ca="1" si="215"/>
        <v>47.326166539327986</v>
      </c>
      <c r="I481" s="304">
        <f t="shared" ca="1" si="216"/>
        <v>55.129987197791507</v>
      </c>
      <c r="J481" s="306">
        <f t="shared" ca="1" si="217"/>
        <v>361.06961049662016</v>
      </c>
      <c r="K481" s="307">
        <f t="shared" ca="1" si="218"/>
        <v>1226.5853505476191</v>
      </c>
      <c r="L481" s="304">
        <f t="shared" ca="1" si="203"/>
        <v>1278.6253891590791</v>
      </c>
      <c r="M481" s="306">
        <f t="shared" ca="1" si="219"/>
        <v>1.032233891841654</v>
      </c>
      <c r="N481" s="304">
        <f t="shared" ca="1" si="220"/>
        <v>59.142645472890273</v>
      </c>
      <c r="P481" s="310">
        <f t="shared" ca="1" si="221"/>
        <v>23</v>
      </c>
      <c r="Q481" s="304">
        <f t="shared" ca="1" si="222"/>
        <v>0</v>
      </c>
      <c r="R481" s="306">
        <f t="shared" ca="1" si="223"/>
        <v>0</v>
      </c>
      <c r="S481" s="307">
        <f t="shared" ca="1" si="224"/>
        <v>8.1249999999999982</v>
      </c>
      <c r="T481" s="304">
        <f t="shared" ca="1" si="204"/>
        <v>79.706249999999983</v>
      </c>
      <c r="U481" s="311">
        <f t="shared" ca="1" si="205"/>
        <v>0</v>
      </c>
      <c r="V481" s="306">
        <f t="shared" ca="1" si="206"/>
        <v>1.083425928654411</v>
      </c>
      <c r="W481" s="304">
        <f t="shared" ca="1" si="207"/>
        <v>10.626572825459943</v>
      </c>
      <c r="Y481" s="314" t="str">
        <f t="shared" ca="1" si="225"/>
        <v/>
      </c>
      <c r="Z481" s="315" t="str">
        <f t="shared" ca="1" si="226"/>
        <v/>
      </c>
      <c r="AA481" s="316" t="str">
        <f t="shared" ca="1" si="227"/>
        <v/>
      </c>
      <c r="AC481" s="310" t="e">
        <f t="shared" ca="1" si="228"/>
        <v>#N/A</v>
      </c>
      <c r="AD481" s="323" t="e">
        <f t="shared" ca="1" si="229"/>
        <v>#N/A</v>
      </c>
      <c r="AE481" s="324">
        <f t="shared" ca="1" si="208"/>
        <v>1226.5853505476191</v>
      </c>
      <c r="AG481" s="306">
        <f t="shared" ca="1" si="230"/>
        <v>-9.8216989627234543</v>
      </c>
      <c r="AH481" s="304">
        <f t="shared" ca="1" si="231"/>
        <v>-1.355446000060839</v>
      </c>
    </row>
    <row r="482" spans="1:34" x14ac:dyDescent="0.2">
      <c r="A482" s="347">
        <f t="shared" ca="1" si="209"/>
        <v>0.1</v>
      </c>
      <c r="B482" s="304">
        <f t="shared" ca="1" si="210"/>
        <v>11.799999999999931</v>
      </c>
      <c r="D482" s="306">
        <f t="shared" ca="1" si="211"/>
        <v>-0.67081787379127722</v>
      </c>
      <c r="E482" s="307">
        <f t="shared" ca="1" si="212"/>
        <v>-10.932750582966074</v>
      </c>
      <c r="F482" s="304">
        <f t="shared" ca="1" si="213"/>
        <v>10.953311459515012</v>
      </c>
      <c r="G482" s="306">
        <f t="shared" ca="1" si="214"/>
        <v>28.209223648806265</v>
      </c>
      <c r="H482" s="307">
        <f t="shared" ca="1" si="215"/>
        <v>46.23289148103138</v>
      </c>
      <c r="I482" s="304">
        <f t="shared" ca="1" si="216"/>
        <v>54.159399494133929</v>
      </c>
      <c r="J482" s="306">
        <f t="shared" ca="1" si="217"/>
        <v>363.89388695086973</v>
      </c>
      <c r="K482" s="307">
        <f t="shared" ca="1" si="218"/>
        <v>1231.2633034486371</v>
      </c>
      <c r="L482" s="304">
        <f t="shared" ca="1" si="203"/>
        <v>1283.9112443543218</v>
      </c>
      <c r="M482" s="306">
        <f t="shared" ca="1" si="219"/>
        <v>1.0229434538908451</v>
      </c>
      <c r="N482" s="304">
        <f t="shared" ca="1" si="220"/>
        <v>58.610342588480755</v>
      </c>
      <c r="P482" s="310">
        <f t="shared" ca="1" si="221"/>
        <v>23</v>
      </c>
      <c r="Q482" s="304">
        <f t="shared" ca="1" si="222"/>
        <v>0</v>
      </c>
      <c r="R482" s="306">
        <f t="shared" ca="1" si="223"/>
        <v>0</v>
      </c>
      <c r="S482" s="307">
        <f t="shared" ca="1" si="224"/>
        <v>8.1249999999999982</v>
      </c>
      <c r="T482" s="304">
        <f t="shared" ca="1" si="204"/>
        <v>79.706249999999983</v>
      </c>
      <c r="U482" s="311">
        <f t="shared" ca="1" si="205"/>
        <v>0</v>
      </c>
      <c r="V482" s="306">
        <f t="shared" ca="1" si="206"/>
        <v>1.0829173057045944</v>
      </c>
      <c r="W482" s="304">
        <f t="shared" ca="1" si="207"/>
        <v>10.250880940853543</v>
      </c>
      <c r="Y482" s="314" t="str">
        <f t="shared" ca="1" si="225"/>
        <v/>
      </c>
      <c r="Z482" s="315" t="str">
        <f t="shared" ca="1" si="226"/>
        <v/>
      </c>
      <c r="AA482" s="316" t="str">
        <f t="shared" ca="1" si="227"/>
        <v/>
      </c>
      <c r="AC482" s="310" t="e">
        <f t="shared" ca="1" si="228"/>
        <v>#N/A</v>
      </c>
      <c r="AD482" s="323" t="e">
        <f t="shared" ca="1" si="229"/>
        <v>#N/A</v>
      </c>
      <c r="AE482" s="324">
        <f t="shared" ca="1" si="208"/>
        <v>1231.2633034486371</v>
      </c>
      <c r="AG482" s="306">
        <f t="shared" ca="1" si="230"/>
        <v>-9.7292499631715685</v>
      </c>
      <c r="AH482" s="304">
        <f t="shared" ca="1" si="231"/>
        <v>-1.3078858862104548</v>
      </c>
    </row>
    <row r="483" spans="1:34" x14ac:dyDescent="0.2">
      <c r="A483" s="347">
        <f t="shared" ca="1" si="209"/>
        <v>0.1</v>
      </c>
      <c r="B483" s="304">
        <f t="shared" ca="1" si="210"/>
        <v>11.899999999999931</v>
      </c>
      <c r="D483" s="306">
        <f t="shared" ca="1" si="211"/>
        <v>-0.65713577842444582</v>
      </c>
      <c r="E483" s="307">
        <f t="shared" ca="1" si="212"/>
        <v>-10.886998343181492</v>
      </c>
      <c r="F483" s="304">
        <f t="shared" ca="1" si="213"/>
        <v>10.90681256626894</v>
      </c>
      <c r="G483" s="306">
        <f t="shared" ca="1" si="214"/>
        <v>28.143510070963821</v>
      </c>
      <c r="H483" s="307">
        <f t="shared" ca="1" si="215"/>
        <v>45.144191646713232</v>
      </c>
      <c r="I483" s="304">
        <f t="shared" ca="1" si="216"/>
        <v>53.19826311591023</v>
      </c>
      <c r="J483" s="306">
        <f t="shared" ca="1" si="217"/>
        <v>366.71152363685826</v>
      </c>
      <c r="K483" s="307">
        <f t="shared" ca="1" si="218"/>
        <v>1235.8321576050243</v>
      </c>
      <c r="L483" s="304">
        <f t="shared" ca="1" si="203"/>
        <v>1289.0921081671222</v>
      </c>
      <c r="M483" s="306">
        <f t="shared" ca="1" si="219"/>
        <v>1.0133384946645352</v>
      </c>
      <c r="N483" s="304">
        <f t="shared" ca="1" si="220"/>
        <v>58.060018962417956</v>
      </c>
      <c r="P483" s="310">
        <f t="shared" ca="1" si="221"/>
        <v>23</v>
      </c>
      <c r="Q483" s="304">
        <f t="shared" ca="1" si="222"/>
        <v>0</v>
      </c>
      <c r="R483" s="306">
        <f t="shared" ca="1" si="223"/>
        <v>0</v>
      </c>
      <c r="S483" s="307">
        <f t="shared" ca="1" si="224"/>
        <v>8.1249999999999982</v>
      </c>
      <c r="T483" s="304">
        <f t="shared" ca="1" si="204"/>
        <v>79.706249999999983</v>
      </c>
      <c r="U483" s="311">
        <f t="shared" ca="1" si="205"/>
        <v>0</v>
      </c>
      <c r="V483" s="306">
        <f t="shared" ca="1" si="206"/>
        <v>1.0824207611144641</v>
      </c>
      <c r="W483" s="304">
        <f t="shared" ca="1" si="207"/>
        <v>9.8857411460579332</v>
      </c>
      <c r="Y483" s="314" t="str">
        <f t="shared" ca="1" si="225"/>
        <v/>
      </c>
      <c r="Z483" s="315" t="str">
        <f t="shared" ca="1" si="226"/>
        <v/>
      </c>
      <c r="AA483" s="316" t="str">
        <f t="shared" ca="1" si="227"/>
        <v/>
      </c>
      <c r="AC483" s="310" t="e">
        <f t="shared" ca="1" si="228"/>
        <v>#N/A</v>
      </c>
      <c r="AD483" s="323" t="e">
        <f t="shared" ca="1" si="229"/>
        <v>#N/A</v>
      </c>
      <c r="AE483" s="324">
        <f t="shared" ca="1" si="208"/>
        <v>1235.8321576050243</v>
      </c>
      <c r="AG483" s="306">
        <f t="shared" ca="1" si="230"/>
        <v>-9.6359026867018862</v>
      </c>
      <c r="AH483" s="304">
        <f t="shared" ca="1" si="231"/>
        <v>-1.2616468850281286</v>
      </c>
    </row>
    <row r="484" spans="1:34" x14ac:dyDescent="0.2">
      <c r="A484" s="347">
        <f t="shared" ca="1" si="209"/>
        <v>0.1</v>
      </c>
      <c r="B484" s="304">
        <f t="shared" ca="1" si="210"/>
        <v>11.999999999999931</v>
      </c>
      <c r="D484" s="306">
        <f t="shared" ca="1" si="211"/>
        <v>-0.64367504722551661</v>
      </c>
      <c r="E484" s="307">
        <f t="shared" ca="1" si="212"/>
        <v>-10.842500552236936</v>
      </c>
      <c r="F484" s="304">
        <f t="shared" ca="1" si="213"/>
        <v>10.861589929272743</v>
      </c>
      <c r="G484" s="306">
        <f t="shared" ca="1" si="214"/>
        <v>28.07914256624127</v>
      </c>
      <c r="H484" s="307">
        <f t="shared" ca="1" si="215"/>
        <v>44.05994159148954</v>
      </c>
      <c r="I484" s="304">
        <f t="shared" ca="1" si="216"/>
        <v>52.246690807177174</v>
      </c>
      <c r="J484" s="306">
        <f t="shared" ca="1" si="217"/>
        <v>369.52265626871849</v>
      </c>
      <c r="K484" s="307">
        <f t="shared" ca="1" si="218"/>
        <v>1240.2923642669346</v>
      </c>
      <c r="L484" s="304">
        <f t="shared" ca="1" si="203"/>
        <v>1294.1685138940568</v>
      </c>
      <c r="M484" s="306">
        <f t="shared" ca="1" si="219"/>
        <v>1.003405089041278</v>
      </c>
      <c r="N484" s="304">
        <f t="shared" ca="1" si="220"/>
        <v>57.490876744013804</v>
      </c>
      <c r="P484" s="310">
        <f t="shared" ca="1" si="221"/>
        <v>23</v>
      </c>
      <c r="Q484" s="304">
        <f t="shared" ca="1" si="222"/>
        <v>0</v>
      </c>
      <c r="R484" s="306">
        <f t="shared" ca="1" si="223"/>
        <v>0</v>
      </c>
      <c r="S484" s="307">
        <f t="shared" ca="1" si="224"/>
        <v>8.1249999999999982</v>
      </c>
      <c r="T484" s="304">
        <f t="shared" ca="1" si="204"/>
        <v>79.706249999999983</v>
      </c>
      <c r="U484" s="311">
        <f t="shared" ca="1" si="205"/>
        <v>0</v>
      </c>
      <c r="V484" s="306">
        <f t="shared" ca="1" si="206"/>
        <v>1.0819362304275013</v>
      </c>
      <c r="W484" s="304">
        <f t="shared" ca="1" si="207"/>
        <v>9.5309777459012182</v>
      </c>
      <c r="Y484" s="314" t="str">
        <f t="shared" ca="1" si="225"/>
        <v/>
      </c>
      <c r="Z484" s="315" t="str">
        <f t="shared" ca="1" si="226"/>
        <v/>
      </c>
      <c r="AA484" s="316" t="str">
        <f t="shared" ca="1" si="227"/>
        <v/>
      </c>
      <c r="AC484" s="310">
        <f t="shared" ca="1" si="228"/>
        <v>11.999999999999931</v>
      </c>
      <c r="AD484" s="323">
        <f t="shared" ca="1" si="229"/>
        <v>369.52265626871849</v>
      </c>
      <c r="AE484" s="324">
        <f t="shared" ca="1" si="208"/>
        <v>1240.2923642669346</v>
      </c>
      <c r="AG484" s="306">
        <f t="shared" ca="1" si="230"/>
        <v>-9.5414994457213815</v>
      </c>
      <c r="AH484" s="304">
        <f t="shared" ca="1" si="231"/>
        <v>-1.2167066025917459</v>
      </c>
    </row>
    <row r="485" spans="1:34" x14ac:dyDescent="0.2">
      <c r="A485" s="347">
        <f t="shared" ca="1" si="209"/>
        <v>0.1</v>
      </c>
      <c r="B485" s="304">
        <f t="shared" ca="1" si="210"/>
        <v>12.09999999999993</v>
      </c>
      <c r="D485" s="306">
        <f t="shared" ca="1" si="211"/>
        <v>-0.63043329202173159</v>
      </c>
      <c r="E485" s="307">
        <f t="shared" ca="1" si="212"/>
        <v>-10.799234409785834</v>
      </c>
      <c r="F485" s="304">
        <f t="shared" ca="1" si="213"/>
        <v>10.817620347063015</v>
      </c>
      <c r="G485" s="306">
        <f t="shared" ca="1" si="214"/>
        <v>28.016099237039096</v>
      </c>
      <c r="H485" s="307">
        <f t="shared" ca="1" si="215"/>
        <v>42.980018150510958</v>
      </c>
      <c r="I485" s="304">
        <f t="shared" ca="1" si="216"/>
        <v>51.304812412461601</v>
      </c>
      <c r="J485" s="306">
        <f t="shared" ca="1" si="217"/>
        <v>372.32741835888248</v>
      </c>
      <c r="K485" s="307">
        <f t="shared" ca="1" si="218"/>
        <v>1244.6443622540346</v>
      </c>
      <c r="L485" s="304">
        <f t="shared" ca="1" si="203"/>
        <v>1299.1409834781377</v>
      </c>
      <c r="M485" s="306">
        <f t="shared" ca="1" si="219"/>
        <v>0.99312862750870323</v>
      </c>
      <c r="N485" s="304">
        <f t="shared" ca="1" si="220"/>
        <v>56.902078869868724</v>
      </c>
      <c r="P485" s="310">
        <f t="shared" ca="1" si="221"/>
        <v>23</v>
      </c>
      <c r="Q485" s="304">
        <f t="shared" ca="1" si="222"/>
        <v>0</v>
      </c>
      <c r="R485" s="306">
        <f t="shared" ca="1" si="223"/>
        <v>0</v>
      </c>
      <c r="S485" s="307">
        <f t="shared" ca="1" si="224"/>
        <v>8.1249999999999982</v>
      </c>
      <c r="T485" s="304">
        <f t="shared" ca="1" si="204"/>
        <v>79.706249999999983</v>
      </c>
      <c r="U485" s="311">
        <f t="shared" ca="1" si="205"/>
        <v>0</v>
      </c>
      <c r="V485" s="306">
        <f t="shared" ca="1" si="206"/>
        <v>1.0814636510018354</v>
      </c>
      <c r="W485" s="304">
        <f t="shared" ca="1" si="207"/>
        <v>9.1864211070246107</v>
      </c>
      <c r="Y485" s="314" t="str">
        <f t="shared" ca="1" si="225"/>
        <v/>
      </c>
      <c r="Z485" s="315" t="str">
        <f t="shared" ca="1" si="226"/>
        <v/>
      </c>
      <c r="AA485" s="316" t="str">
        <f t="shared" ca="1" si="227"/>
        <v/>
      </c>
      <c r="AC485" s="310" t="e">
        <f t="shared" ca="1" si="228"/>
        <v>#N/A</v>
      </c>
      <c r="AD485" s="323" t="e">
        <f t="shared" ca="1" si="229"/>
        <v>#N/A</v>
      </c>
      <c r="AE485" s="324">
        <f t="shared" ca="1" si="208"/>
        <v>1244.6443622540346</v>
      </c>
      <c r="AG485" s="306">
        <f t="shared" ca="1" si="230"/>
        <v>-9.4458741020465951</v>
      </c>
      <c r="AH485" s="304">
        <f t="shared" ca="1" si="231"/>
        <v>-1.1730434148801503</v>
      </c>
    </row>
    <row r="486" spans="1:34" x14ac:dyDescent="0.2">
      <c r="A486" s="347">
        <f t="shared" ca="1" si="209"/>
        <v>0.1</v>
      </c>
      <c r="B486" s="304">
        <f t="shared" ca="1" si="210"/>
        <v>12.19999999999993</v>
      </c>
      <c r="D486" s="306">
        <f t="shared" ca="1" si="211"/>
        <v>-0.61740841307089345</v>
      </c>
      <c r="E486" s="307">
        <f t="shared" ca="1" si="212"/>
        <v>-10.757177712912387</v>
      </c>
      <c r="F486" s="304">
        <f t="shared" ca="1" si="213"/>
        <v>10.774881228844691</v>
      </c>
      <c r="G486" s="306">
        <f t="shared" ca="1" si="214"/>
        <v>27.954358395732008</v>
      </c>
      <c r="H486" s="307">
        <f t="shared" ca="1" si="215"/>
        <v>41.90430037921972</v>
      </c>
      <c r="I486" s="304">
        <f t="shared" ca="1" si="216"/>
        <v>50.372775817785801</v>
      </c>
      <c r="J486" s="306">
        <f t="shared" ca="1" si="217"/>
        <v>375.12594124052106</v>
      </c>
      <c r="K486" s="307">
        <f t="shared" ca="1" si="218"/>
        <v>1248.8885781805211</v>
      </c>
      <c r="L486" s="304">
        <f t="shared" ca="1" si="203"/>
        <v>1304.0100277610409</v>
      </c>
      <c r="M486" s="306">
        <f t="shared" ca="1" si="219"/>
        <v>0.98249378963951195</v>
      </c>
      <c r="N486" s="304">
        <f t="shared" ca="1" si="220"/>
        <v>56.292747544158161</v>
      </c>
      <c r="P486" s="310">
        <f t="shared" ca="1" si="221"/>
        <v>23</v>
      </c>
      <c r="Q486" s="304">
        <f t="shared" ca="1" si="222"/>
        <v>0</v>
      </c>
      <c r="R486" s="306">
        <f t="shared" ca="1" si="223"/>
        <v>0</v>
      </c>
      <c r="S486" s="307">
        <f t="shared" ca="1" si="224"/>
        <v>8.1249999999999982</v>
      </c>
      <c r="T486" s="304">
        <f t="shared" ca="1" si="204"/>
        <v>79.706249999999983</v>
      </c>
      <c r="U486" s="311">
        <f t="shared" ca="1" si="205"/>
        <v>0</v>
      </c>
      <c r="V486" s="306">
        <f t="shared" ca="1" si="206"/>
        <v>1.081002961976834</v>
      </c>
      <c r="W486" s="304">
        <f t="shared" ca="1" si="207"/>
        <v>8.8519074720961957</v>
      </c>
      <c r="Y486" s="314" t="str">
        <f t="shared" ca="1" si="225"/>
        <v/>
      </c>
      <c r="Z486" s="315" t="str">
        <f t="shared" ca="1" si="226"/>
        <v/>
      </c>
      <c r="AA486" s="316" t="str">
        <f t="shared" ca="1" si="227"/>
        <v/>
      </c>
      <c r="AC486" s="310" t="e">
        <f t="shared" ca="1" si="228"/>
        <v>#N/A</v>
      </c>
      <c r="AD486" s="323" t="e">
        <f t="shared" ca="1" si="229"/>
        <v>#N/A</v>
      </c>
      <c r="AE486" s="324">
        <f t="shared" ca="1" si="208"/>
        <v>1248.8885781805211</v>
      </c>
      <c r="AG486" s="306">
        <f t="shared" ca="1" si="230"/>
        <v>-9.3488514267157079</v>
      </c>
      <c r="AH486" s="304">
        <f t="shared" ca="1" si="231"/>
        <v>-1.1306364439414909</v>
      </c>
    </row>
    <row r="487" spans="1:34" x14ac:dyDescent="0.2">
      <c r="A487" s="347">
        <f t="shared" ca="1" si="209"/>
        <v>0.1</v>
      </c>
      <c r="B487" s="304">
        <f t="shared" ca="1" si="210"/>
        <v>12.29999999999993</v>
      </c>
      <c r="D487" s="306">
        <f t="shared" ca="1" si="211"/>
        <v>-0.60459860572535051</v>
      </c>
      <c r="E487" s="307">
        <f t="shared" ca="1" si="212"/>
        <v>-10.716308820417808</v>
      </c>
      <c r="F487" s="304">
        <f t="shared" ca="1" si="213"/>
        <v>10.733350558358259</v>
      </c>
      <c r="G487" s="306">
        <f t="shared" ca="1" si="214"/>
        <v>27.893898535159472</v>
      </c>
      <c r="H487" s="307">
        <f t="shared" ca="1" si="215"/>
        <v>40.832669497177939</v>
      </c>
      <c r="I487" s="304">
        <f t="shared" ca="1" si="216"/>
        <v>49.45074795951561</v>
      </c>
      <c r="J487" s="306">
        <f t="shared" ca="1" si="217"/>
        <v>377.91835408706561</v>
      </c>
      <c r="K487" s="307">
        <f t="shared" ca="1" si="218"/>
        <v>1253.0254266743409</v>
      </c>
      <c r="L487" s="304">
        <f t="shared" ca="1" si="203"/>
        <v>1308.7761467295661</v>
      </c>
      <c r="M487" s="306">
        <f t="shared" ca="1" si="219"/>
        <v>0.9714845186737876</v>
      </c>
      <c r="N487" s="304">
        <f t="shared" ca="1" si="220"/>
        <v>55.66196278230624</v>
      </c>
      <c r="P487" s="310">
        <f t="shared" ca="1" si="221"/>
        <v>23</v>
      </c>
      <c r="Q487" s="304">
        <f t="shared" ca="1" si="222"/>
        <v>0</v>
      </c>
      <c r="R487" s="306">
        <f t="shared" ca="1" si="223"/>
        <v>0</v>
      </c>
      <c r="S487" s="307">
        <f t="shared" ca="1" si="224"/>
        <v>8.1249999999999982</v>
      </c>
      <c r="T487" s="304">
        <f t="shared" ca="1" si="204"/>
        <v>79.706249999999983</v>
      </c>
      <c r="U487" s="311">
        <f t="shared" ca="1" si="205"/>
        <v>0</v>
      </c>
      <c r="V487" s="306">
        <f t="shared" ca="1" si="206"/>
        <v>1.0805541042406541</v>
      </c>
      <c r="W487" s="304">
        <f t="shared" ca="1" si="207"/>
        <v>8.5272787814827549</v>
      </c>
      <c r="Y487" s="314" t="str">
        <f t="shared" ca="1" si="225"/>
        <v/>
      </c>
      <c r="Z487" s="315" t="str">
        <f t="shared" ca="1" si="226"/>
        <v/>
      </c>
      <c r="AA487" s="316" t="str">
        <f t="shared" ca="1" si="227"/>
        <v/>
      </c>
      <c r="AC487" s="310" t="e">
        <f t="shared" ca="1" si="228"/>
        <v>#N/A</v>
      </c>
      <c r="AD487" s="323" t="e">
        <f t="shared" ca="1" si="229"/>
        <v>#N/A</v>
      </c>
      <c r="AE487" s="324">
        <f t="shared" ca="1" si="208"/>
        <v>1253.0254266743409</v>
      </c>
      <c r="AG487" s="306">
        <f t="shared" ca="1" si="230"/>
        <v>-9.2502464339627046</v>
      </c>
      <c r="AH487" s="304">
        <f t="shared" ca="1" si="231"/>
        <v>-1.0894655350272244</v>
      </c>
    </row>
    <row r="488" spans="1:34" x14ac:dyDescent="0.2">
      <c r="A488" s="347">
        <f t="shared" ca="1" si="209"/>
        <v>0.1</v>
      </c>
      <c r="B488" s="304">
        <f t="shared" ca="1" si="210"/>
        <v>12.399999999999929</v>
      </c>
      <c r="D488" s="306">
        <f t="shared" ca="1" si="211"/>
        <v>-0.59200236798515993</v>
      </c>
      <c r="E488" s="307">
        <f t="shared" ca="1" si="212"/>
        <v>-10.676606616605254</v>
      </c>
      <c r="F488" s="304">
        <f t="shared" ca="1" si="213"/>
        <v>10.693006857261391</v>
      </c>
      <c r="G488" s="306">
        <f t="shared" ca="1" si="214"/>
        <v>27.834698298360955</v>
      </c>
      <c r="H488" s="307">
        <f t="shared" ca="1" si="215"/>
        <v>39.765008835517413</v>
      </c>
      <c r="I488" s="304">
        <f t="shared" ca="1" si="216"/>
        <v>48.538915903113825</v>
      </c>
      <c r="J488" s="306">
        <f t="shared" ca="1" si="217"/>
        <v>380.70478392874162</v>
      </c>
      <c r="K488" s="307">
        <f t="shared" ca="1" si="218"/>
        <v>1257.0553105909758</v>
      </c>
      <c r="L488" s="304">
        <f t="shared" ca="1" si="203"/>
        <v>1313.4398297566602</v>
      </c>
      <c r="M488" s="306">
        <f t="shared" ca="1" si="219"/>
        <v>0.96008399778253295</v>
      </c>
      <c r="N488" s="304">
        <f t="shared" ca="1" si="220"/>
        <v>55.008761050986628</v>
      </c>
      <c r="P488" s="310">
        <f t="shared" ca="1" si="221"/>
        <v>23</v>
      </c>
      <c r="Q488" s="304">
        <f t="shared" ca="1" si="222"/>
        <v>0</v>
      </c>
      <c r="R488" s="306">
        <f t="shared" ca="1" si="223"/>
        <v>0</v>
      </c>
      <c r="S488" s="307">
        <f t="shared" ca="1" si="224"/>
        <v>8.1249999999999982</v>
      </c>
      <c r="T488" s="304">
        <f t="shared" ca="1" si="204"/>
        <v>79.706249999999983</v>
      </c>
      <c r="U488" s="311">
        <f t="shared" ca="1" si="205"/>
        <v>0</v>
      </c>
      <c r="V488" s="306">
        <f t="shared" ca="1" si="206"/>
        <v>1.080117020398708</v>
      </c>
      <c r="W488" s="304">
        <f t="shared" ca="1" si="207"/>
        <v>8.2123825020064825</v>
      </c>
      <c r="Y488" s="314" t="str">
        <f t="shared" ca="1" si="225"/>
        <v/>
      </c>
      <c r="Z488" s="315" t="str">
        <f t="shared" ca="1" si="226"/>
        <v/>
      </c>
      <c r="AA488" s="316" t="str">
        <f t="shared" ca="1" si="227"/>
        <v/>
      </c>
      <c r="AC488" s="310" t="e">
        <f t="shared" ca="1" si="228"/>
        <v>#N/A</v>
      </c>
      <c r="AD488" s="323" t="e">
        <f t="shared" ca="1" si="229"/>
        <v>#N/A</v>
      </c>
      <c r="AE488" s="324">
        <f t="shared" ca="1" si="208"/>
        <v>1257.0553105909758</v>
      </c>
      <c r="AG488" s="306">
        <f t="shared" ca="1" si="230"/>
        <v>-9.1498636923106655</v>
      </c>
      <c r="AH488" s="304">
        <f t="shared" ca="1" si="231"/>
        <v>-1.0495112346440316</v>
      </c>
    </row>
    <row r="489" spans="1:34" x14ac:dyDescent="0.2">
      <c r="A489" s="347">
        <f t="shared" ca="1" si="209"/>
        <v>0.1</v>
      </c>
      <c r="B489" s="304">
        <f t="shared" ca="1" si="210"/>
        <v>12.499999999999929</v>
      </c>
      <c r="D489" s="306">
        <f t="shared" ca="1" si="211"/>
        <v>-0.57961850895472766</v>
      </c>
      <c r="E489" s="307">
        <f t="shared" ca="1" si="212"/>
        <v>-10.638050474366787</v>
      </c>
      <c r="F489" s="304">
        <f t="shared" ca="1" si="213"/>
        <v>10.653829147827476</v>
      </c>
      <c r="G489" s="306">
        <f t="shared" ca="1" si="214"/>
        <v>27.776736447465481</v>
      </c>
      <c r="H489" s="307">
        <f t="shared" ca="1" si="215"/>
        <v>38.701203788080733</v>
      </c>
      <c r="I489" s="304">
        <f t="shared" ca="1" si="216"/>
        <v>47.637487993370428</v>
      </c>
      <c r="J489" s="306">
        <f t="shared" ca="1" si="217"/>
        <v>383.48535566603294</v>
      </c>
      <c r="K489" s="307">
        <f t="shared" ca="1" si="218"/>
        <v>1260.9786212221557</v>
      </c>
      <c r="L489" s="304">
        <f t="shared" ca="1" si="203"/>
        <v>1318.0015558373339</v>
      </c>
      <c r="M489" s="306">
        <f t="shared" ca="1" si="219"/>
        <v>0.94827462870868362</v>
      </c>
      <c r="N489" s="304">
        <f t="shared" ca="1" si="220"/>
        <v>54.332134044342745</v>
      </c>
      <c r="P489" s="310">
        <f t="shared" ca="1" si="221"/>
        <v>23</v>
      </c>
      <c r="Q489" s="304">
        <f t="shared" ca="1" si="222"/>
        <v>0</v>
      </c>
      <c r="R489" s="306">
        <f t="shared" ca="1" si="223"/>
        <v>0</v>
      </c>
      <c r="S489" s="307">
        <f t="shared" ca="1" si="224"/>
        <v>8.1249999999999982</v>
      </c>
      <c r="T489" s="304">
        <f t="shared" ca="1" si="204"/>
        <v>79.706249999999983</v>
      </c>
      <c r="U489" s="311">
        <f t="shared" ca="1" si="205"/>
        <v>0</v>
      </c>
      <c r="V489" s="306">
        <f t="shared" ca="1" si="206"/>
        <v>1.0796916547429984</v>
      </c>
      <c r="W489" s="304">
        <f t="shared" ca="1" si="207"/>
        <v>7.9070714624268437</v>
      </c>
      <c r="Y489" s="314" t="str">
        <f t="shared" ca="1" si="225"/>
        <v/>
      </c>
      <c r="Z489" s="315" t="str">
        <f t="shared" ca="1" si="226"/>
        <v/>
      </c>
      <c r="AA489" s="316" t="str">
        <f t="shared" ca="1" si="227"/>
        <v/>
      </c>
      <c r="AC489" s="310" t="e">
        <f t="shared" ca="1" si="228"/>
        <v>#N/A</v>
      </c>
      <c r="AD489" s="323" t="e">
        <f t="shared" ca="1" si="229"/>
        <v>#N/A</v>
      </c>
      <c r="AE489" s="324">
        <f t="shared" ca="1" si="208"/>
        <v>1260.9786212221557</v>
      </c>
      <c r="AG489" s="306">
        <f t="shared" ca="1" si="230"/>
        <v>-9.0474966170928397</v>
      </c>
      <c r="AH489" s="304">
        <f t="shared" ca="1" si="231"/>
        <v>-1.0107547694777212</v>
      </c>
    </row>
    <row r="490" spans="1:34" x14ac:dyDescent="0.2">
      <c r="A490" s="347">
        <f t="shared" ca="1" si="209"/>
        <v>0.1</v>
      </c>
      <c r="B490" s="304">
        <f t="shared" ca="1" si="210"/>
        <v>12.599999999999929</v>
      </c>
      <c r="D490" s="306">
        <f t="shared" ca="1" si="211"/>
        <v>-0.56744615821161448</v>
      </c>
      <c r="E490" s="307">
        <f t="shared" ca="1" si="212"/>
        <v>-10.600620217362327</v>
      </c>
      <c r="F490" s="304">
        <f t="shared" ca="1" si="213"/>
        <v>10.615796914750208</v>
      </c>
      <c r="G490" s="306">
        <f t="shared" ca="1" si="214"/>
        <v>27.719991831644318</v>
      </c>
      <c r="H490" s="307">
        <f t="shared" ca="1" si="215"/>
        <v>37.641141766344504</v>
      </c>
      <c r="I490" s="304">
        <f t="shared" ca="1" si="216"/>
        <v>46.746695076983492</v>
      </c>
      <c r="J490" s="306">
        <f t="shared" ca="1" si="217"/>
        <v>386.26019207998843</v>
      </c>
      <c r="K490" s="307">
        <f t="shared" ca="1" si="218"/>
        <v>1264.795738499877</v>
      </c>
      <c r="L490" s="304">
        <f t="shared" ca="1" si="203"/>
        <v>1322.4617938198135</v>
      </c>
      <c r="M490" s="306">
        <f t="shared" ca="1" si="219"/>
        <v>0.93603801362289529</v>
      </c>
      <c r="N490" s="304">
        <f t="shared" ca="1" si="220"/>
        <v>53.631027644400959</v>
      </c>
      <c r="P490" s="310">
        <f t="shared" ca="1" si="221"/>
        <v>23</v>
      </c>
      <c r="Q490" s="304">
        <f t="shared" ca="1" si="222"/>
        <v>0</v>
      </c>
      <c r="R490" s="306">
        <f t="shared" ca="1" si="223"/>
        <v>0</v>
      </c>
      <c r="S490" s="307">
        <f t="shared" ca="1" si="224"/>
        <v>8.1249999999999982</v>
      </c>
      <c r="T490" s="304">
        <f t="shared" ca="1" si="204"/>
        <v>79.706249999999983</v>
      </c>
      <c r="U490" s="311">
        <f t="shared" ca="1" si="205"/>
        <v>0</v>
      </c>
      <c r="V490" s="306">
        <f t="shared" ca="1" si="206"/>
        <v>1.0792779532222632</v>
      </c>
      <c r="W490" s="304">
        <f t="shared" ca="1" si="207"/>
        <v>7.6112036952996212</v>
      </c>
      <c r="Y490" s="314" t="str">
        <f t="shared" ca="1" si="225"/>
        <v/>
      </c>
      <c r="Z490" s="315" t="str">
        <f t="shared" ca="1" si="226"/>
        <v/>
      </c>
      <c r="AA490" s="316" t="str">
        <f t="shared" ca="1" si="227"/>
        <v/>
      </c>
      <c r="AC490" s="310" t="e">
        <f t="shared" ca="1" si="228"/>
        <v>#N/A</v>
      </c>
      <c r="AD490" s="323" t="e">
        <f t="shared" ca="1" si="229"/>
        <v>#N/A</v>
      </c>
      <c r="AE490" s="324">
        <f t="shared" ca="1" si="208"/>
        <v>1264.795738499877</v>
      </c>
      <c r="AG490" s="306">
        <f t="shared" ca="1" si="230"/>
        <v>-8.9429267503829468</v>
      </c>
      <c r="AH490" s="304">
        <f t="shared" ca="1" si="231"/>
        <v>-0.9731780261448425</v>
      </c>
    </row>
    <row r="491" spans="1:34" x14ac:dyDescent="0.2">
      <c r="A491" s="347">
        <f t="shared" ca="1" si="209"/>
        <v>0.1</v>
      </c>
      <c r="B491" s="304">
        <f t="shared" ca="1" si="210"/>
        <v>12.699999999999928</v>
      </c>
      <c r="D491" s="306">
        <f t="shared" ca="1" si="211"/>
        <v>-0.55548477608849389</v>
      </c>
      <c r="E491" s="307">
        <f t="shared" ca="1" si="212"/>
        <v>-10.564296081066082</v>
      </c>
      <c r="F491" s="304">
        <f t="shared" ca="1" si="213"/>
        <v>10.578890065828942</v>
      </c>
      <c r="G491" s="306">
        <f t="shared" ca="1" si="214"/>
        <v>27.66444335403547</v>
      </c>
      <c r="H491" s="307">
        <f t="shared" ca="1" si="215"/>
        <v>36.584712158237892</v>
      </c>
      <c r="I491" s="304">
        <f t="shared" ca="1" si="216"/>
        <v>45.86679179744052</v>
      </c>
      <c r="J491" s="306">
        <f t="shared" ca="1" si="217"/>
        <v>389.02941383927242</v>
      </c>
      <c r="K491" s="307">
        <f t="shared" ca="1" si="218"/>
        <v>1268.507031196106</v>
      </c>
      <c r="L491" s="304">
        <f t="shared" ca="1" si="203"/>
        <v>1326.821002632264</v>
      </c>
      <c r="M491" s="306">
        <f t="shared" ca="1" si="219"/>
        <v>0.92335494119436834</v>
      </c>
      <c r="N491" s="304">
        <f t="shared" ca="1" si="220"/>
        <v>52.904341122987624</v>
      </c>
      <c r="P491" s="310">
        <f t="shared" ca="1" si="221"/>
        <v>23</v>
      </c>
      <c r="Q491" s="304">
        <f t="shared" ca="1" si="222"/>
        <v>0</v>
      </c>
      <c r="R491" s="306">
        <f t="shared" ca="1" si="223"/>
        <v>0</v>
      </c>
      <c r="S491" s="307">
        <f t="shared" ca="1" si="224"/>
        <v>8.1249999999999982</v>
      </c>
      <c r="T491" s="304">
        <f t="shared" ca="1" si="204"/>
        <v>79.706249999999983</v>
      </c>
      <c r="U491" s="311">
        <f t="shared" ca="1" si="205"/>
        <v>0</v>
      </c>
      <c r="V491" s="306">
        <f t="shared" ca="1" si="206"/>
        <v>1.0788758634128877</v>
      </c>
      <c r="W491" s="304">
        <f t="shared" ca="1" si="207"/>
        <v>7.3246422848757824</v>
      </c>
      <c r="Y491" s="314" t="str">
        <f t="shared" ca="1" si="225"/>
        <v/>
      </c>
      <c r="Z491" s="315" t="str">
        <f t="shared" ca="1" si="226"/>
        <v/>
      </c>
      <c r="AA491" s="316" t="str">
        <f t="shared" ca="1" si="227"/>
        <v/>
      </c>
      <c r="AC491" s="310" t="e">
        <f t="shared" ca="1" si="228"/>
        <v>#N/A</v>
      </c>
      <c r="AD491" s="323" t="e">
        <f t="shared" ca="1" si="229"/>
        <v>#N/A</v>
      </c>
      <c r="AE491" s="324">
        <f t="shared" ca="1" si="208"/>
        <v>1268.507031196106</v>
      </c>
      <c r="AG491" s="306">
        <f t="shared" ca="1" si="230"/>
        <v>-8.8359230363687065</v>
      </c>
      <c r="AH491" s="304">
        <f t="shared" ca="1" si="231"/>
        <v>-0.93676353172918436</v>
      </c>
    </row>
    <row r="492" spans="1:34" x14ac:dyDescent="0.2">
      <c r="A492" s="347">
        <f t="shared" ca="1" si="209"/>
        <v>0.1</v>
      </c>
      <c r="B492" s="304">
        <f t="shared" ca="1" si="210"/>
        <v>12.799999999999928</v>
      </c>
      <c r="D492" s="306">
        <f t="shared" ca="1" si="211"/>
        <v>-0.54373416485895332</v>
      </c>
      <c r="E492" s="307">
        <f t="shared" ca="1" si="212"/>
        <v>-10.529058672440737</v>
      </c>
      <c r="F492" s="304">
        <f t="shared" ca="1" si="213"/>
        <v>10.543088891294351</v>
      </c>
      <c r="G492" s="306">
        <f t="shared" ca="1" si="214"/>
        <v>27.610069937549575</v>
      </c>
      <c r="H492" s="307">
        <f t="shared" ca="1" si="215"/>
        <v>35.531806290993821</v>
      </c>
      <c r="I492" s="304">
        <f t="shared" ca="1" si="216"/>
        <v>44.998057960950796</v>
      </c>
      <c r="J492" s="306">
        <f t="shared" ca="1" si="217"/>
        <v>391.79313950385165</v>
      </c>
      <c r="K492" s="307">
        <f t="shared" ca="1" si="218"/>
        <v>1272.1128571185677</v>
      </c>
      <c r="L492" s="304">
        <f t="shared" ca="1" si="203"/>
        <v>1331.0796315054372</v>
      </c>
      <c r="M492" s="306">
        <f t="shared" ca="1" si="219"/>
        <v>0.91020537806395541</v>
      </c>
      <c r="N492" s="304">
        <f t="shared" ca="1" si="220"/>
        <v>52.150926653174125</v>
      </c>
      <c r="P492" s="310">
        <f t="shared" ca="1" si="221"/>
        <v>23</v>
      </c>
      <c r="Q492" s="304">
        <f t="shared" ca="1" si="222"/>
        <v>0</v>
      </c>
      <c r="R492" s="306">
        <f t="shared" ca="1" si="223"/>
        <v>0</v>
      </c>
      <c r="S492" s="307">
        <f t="shared" ca="1" si="224"/>
        <v>8.1249999999999982</v>
      </c>
      <c r="T492" s="304">
        <f t="shared" ca="1" si="204"/>
        <v>79.706249999999983</v>
      </c>
      <c r="U492" s="311">
        <f t="shared" ca="1" si="205"/>
        <v>0</v>
      </c>
      <c r="V492" s="306">
        <f t="shared" ca="1" si="206"/>
        <v>1.0784853344905267</v>
      </c>
      <c r="W492" s="304">
        <f t="shared" ca="1" si="207"/>
        <v>7.0472552207118841</v>
      </c>
      <c r="Y492" s="314" t="str">
        <f t="shared" ca="1" si="225"/>
        <v/>
      </c>
      <c r="Z492" s="315" t="str">
        <f t="shared" ca="1" si="226"/>
        <v/>
      </c>
      <c r="AA492" s="316" t="str">
        <f t="shared" ca="1" si="227"/>
        <v/>
      </c>
      <c r="AC492" s="310" t="e">
        <f t="shared" ca="1" si="228"/>
        <v>#N/A</v>
      </c>
      <c r="AD492" s="323" t="e">
        <f t="shared" ca="1" si="229"/>
        <v>#N/A</v>
      </c>
      <c r="AE492" s="324">
        <f t="shared" ca="1" si="208"/>
        <v>1272.1128571185677</v>
      </c>
      <c r="AG492" s="306">
        <f t="shared" ca="1" si="230"/>
        <v>-8.7262411027006177</v>
      </c>
      <c r="AH492" s="304">
        <f t="shared" ca="1" si="231"/>
        <v>-0.90149443506163496</v>
      </c>
    </row>
    <row r="493" spans="1:34" x14ac:dyDescent="0.2">
      <c r="A493" s="347">
        <f t="shared" ca="1" si="209"/>
        <v>0.1</v>
      </c>
      <c r="B493" s="304">
        <f t="shared" ca="1" si="210"/>
        <v>12.899999999999928</v>
      </c>
      <c r="D493" s="306">
        <f t="shared" ca="1" si="211"/>
        <v>-0.53219448080446485</v>
      </c>
      <c r="E493" s="307">
        <f t="shared" ca="1" si="212"/>
        <v>-10.49488892798359</v>
      </c>
      <c r="F493" s="304">
        <f t="shared" ca="1" si="213"/>
        <v>10.508374021517852</v>
      </c>
      <c r="G493" s="306">
        <f t="shared" ca="1" si="214"/>
        <v>27.556850489469127</v>
      </c>
      <c r="H493" s="307">
        <f t="shared" ca="1" si="215"/>
        <v>34.482317398195462</v>
      </c>
      <c r="I493" s="304">
        <f t="shared" ca="1" si="216"/>
        <v>44.14079997064902</v>
      </c>
      <c r="J493" s="306">
        <f t="shared" ca="1" si="217"/>
        <v>394.55148552520257</v>
      </c>
      <c r="K493" s="307">
        <f t="shared" ca="1" si="218"/>
        <v>1275.6135633030271</v>
      </c>
      <c r="L493" s="304">
        <f t="shared" ca="1" si="203"/>
        <v>1335.2381201915973</v>
      </c>
      <c r="M493" s="306">
        <f t="shared" ca="1" si="219"/>
        <v>0.8965684671196863</v>
      </c>
      <c r="N493" s="304">
        <f t="shared" ca="1" si="220"/>
        <v>51.369589210471744</v>
      </c>
      <c r="P493" s="310">
        <f t="shared" ca="1" si="221"/>
        <v>23</v>
      </c>
      <c r="Q493" s="304">
        <f t="shared" ca="1" si="222"/>
        <v>0</v>
      </c>
      <c r="R493" s="306">
        <f t="shared" ca="1" si="223"/>
        <v>0</v>
      </c>
      <c r="S493" s="307">
        <f t="shared" ca="1" si="224"/>
        <v>8.1249999999999982</v>
      </c>
      <c r="T493" s="304">
        <f t="shared" ca="1" si="204"/>
        <v>79.706249999999983</v>
      </c>
      <c r="U493" s="311">
        <f t="shared" ca="1" si="205"/>
        <v>0</v>
      </c>
      <c r="V493" s="306">
        <f t="shared" ca="1" si="206"/>
        <v>1.0781063172023875</v>
      </c>
      <c r="W493" s="304">
        <f t="shared" ca="1" si="207"/>
        <v>6.7789152566714916</v>
      </c>
      <c r="Y493" s="314" t="str">
        <f t="shared" ca="1" si="225"/>
        <v/>
      </c>
      <c r="Z493" s="315" t="str">
        <f t="shared" ca="1" si="226"/>
        <v/>
      </c>
      <c r="AA493" s="316" t="str">
        <f t="shared" ca="1" si="227"/>
        <v/>
      </c>
      <c r="AC493" s="310" t="e">
        <f t="shared" ca="1" si="228"/>
        <v>#N/A</v>
      </c>
      <c r="AD493" s="323" t="e">
        <f t="shared" ca="1" si="229"/>
        <v>#N/A</v>
      </c>
      <c r="AE493" s="324">
        <f t="shared" ca="1" si="208"/>
        <v>1275.6135633030271</v>
      </c>
      <c r="AG493" s="306">
        <f t="shared" ca="1" si="230"/>
        <v>-8.6136225613637158</v>
      </c>
      <c r="AH493" s="304">
        <f t="shared" ca="1" si="231"/>
        <v>-0.86735448870300136</v>
      </c>
    </row>
    <row r="494" spans="1:34" x14ac:dyDescent="0.2">
      <c r="A494" s="347">
        <f t="shared" ca="1" si="209"/>
        <v>0.1</v>
      </c>
      <c r="B494" s="304">
        <f t="shared" ca="1" si="210"/>
        <v>12.999999999999927</v>
      </c>
      <c r="D494" s="306">
        <f t="shared" ca="1" si="211"/>
        <v>-0.52086624712275142</v>
      </c>
      <c r="E494" s="307">
        <f t="shared" ca="1" si="212"/>
        <v>-10.461768069872765</v>
      </c>
      <c r="F494" s="304">
        <f t="shared" ca="1" si="213"/>
        <v>10.474726382832205</v>
      </c>
      <c r="G494" s="306">
        <f t="shared" ca="1" si="214"/>
        <v>27.504763864756853</v>
      </c>
      <c r="H494" s="307">
        <f t="shared" ca="1" si="215"/>
        <v>33.436140591208186</v>
      </c>
      <c r="I494" s="304">
        <f t="shared" ca="1" si="216"/>
        <v>43.295352324367038</v>
      </c>
      <c r="J494" s="306">
        <f t="shared" ca="1" si="217"/>
        <v>397.30456624291389</v>
      </c>
      <c r="K494" s="307">
        <f t="shared" ca="1" si="218"/>
        <v>1279.0094862024973</v>
      </c>
      <c r="L494" s="304">
        <f t="shared" ca="1" si="203"/>
        <v>1339.2968991801056</v>
      </c>
      <c r="M494" s="306">
        <f t="shared" ca="1" si="219"/>
        <v>0.88242253421504113</v>
      </c>
      <c r="N494" s="304">
        <f t="shared" ca="1" si="220"/>
        <v>50.559086957760336</v>
      </c>
      <c r="P494" s="310">
        <f t="shared" ca="1" si="221"/>
        <v>23</v>
      </c>
      <c r="Q494" s="304">
        <f t="shared" ca="1" si="222"/>
        <v>0</v>
      </c>
      <c r="R494" s="306">
        <f t="shared" ca="1" si="223"/>
        <v>0</v>
      </c>
      <c r="S494" s="307">
        <f t="shared" ca="1" si="224"/>
        <v>8.1249999999999982</v>
      </c>
      <c r="T494" s="304">
        <f t="shared" ca="1" si="204"/>
        <v>79.706249999999983</v>
      </c>
      <c r="U494" s="311">
        <f t="shared" ca="1" si="205"/>
        <v>0</v>
      </c>
      <c r="V494" s="306">
        <f t="shared" ca="1" si="206"/>
        <v>1.0777387638401144</v>
      </c>
      <c r="W494" s="304">
        <f t="shared" ca="1" si="207"/>
        <v>6.5194997750034629</v>
      </c>
      <c r="Y494" s="314" t="str">
        <f t="shared" ca="1" si="225"/>
        <v/>
      </c>
      <c r="Z494" s="315" t="str">
        <f t="shared" ca="1" si="226"/>
        <v/>
      </c>
      <c r="AA494" s="316" t="str">
        <f t="shared" ca="1" si="227"/>
        <v/>
      </c>
      <c r="AC494" s="310">
        <f t="shared" ca="1" si="228"/>
        <v>12.999999999999927</v>
      </c>
      <c r="AD494" s="323">
        <f t="shared" ca="1" si="229"/>
        <v>397.30456624291389</v>
      </c>
      <c r="AE494" s="324">
        <f t="shared" ca="1" si="208"/>
        <v>1279.0094862024973</v>
      </c>
      <c r="AG494" s="306">
        <f t="shared" ca="1" si="230"/>
        <v>-8.4977943462295755</v>
      </c>
      <c r="AH494" s="304">
        <f t="shared" ca="1" si="231"/>
        <v>-0.83432803159033764</v>
      </c>
    </row>
    <row r="495" spans="1:34" x14ac:dyDescent="0.2">
      <c r="A495" s="347">
        <f t="shared" ca="1" si="209"/>
        <v>0.1</v>
      </c>
      <c r="B495" s="304">
        <f t="shared" ca="1" si="210"/>
        <v>13.099999999999927</v>
      </c>
      <c r="D495" s="306">
        <f t="shared" ca="1" si="211"/>
        <v>-0.50975036761627501</v>
      </c>
      <c r="E495" s="307">
        <f t="shared" ca="1" si="212"/>
        <v>-10.429677559925436</v>
      </c>
      <c r="F495" s="304">
        <f t="shared" ca="1" si="213"/>
        <v>10.442127151174569</v>
      </c>
      <c r="G495" s="306">
        <f t="shared" ca="1" si="214"/>
        <v>27.453788827995226</v>
      </c>
      <c r="H495" s="307">
        <f t="shared" ca="1" si="215"/>
        <v>32.393172835215644</v>
      </c>
      <c r="I495" s="304">
        <f t="shared" ca="1" si="216"/>
        <v>42.462079168880891</v>
      </c>
      <c r="J495" s="306">
        <f t="shared" ca="1" si="217"/>
        <v>400.05249387755151</v>
      </c>
      <c r="K495" s="307">
        <f t="shared" ca="1" si="218"/>
        <v>1282.3009518738186</v>
      </c>
      <c r="L495" s="304">
        <f t="shared" ca="1" si="203"/>
        <v>1343.2563899100385</v>
      </c>
      <c r="M495" s="306">
        <f t="shared" ca="1" si="219"/>
        <v>0.86774510523845061</v>
      </c>
      <c r="N495" s="304">
        <f t="shared" ca="1" si="220"/>
        <v>49.718132223298682</v>
      </c>
      <c r="P495" s="310">
        <f t="shared" ca="1" si="221"/>
        <v>23</v>
      </c>
      <c r="Q495" s="304">
        <f t="shared" ca="1" si="222"/>
        <v>0</v>
      </c>
      <c r="R495" s="306">
        <f t="shared" ca="1" si="223"/>
        <v>0</v>
      </c>
      <c r="S495" s="307">
        <f t="shared" ca="1" si="224"/>
        <v>8.1249999999999982</v>
      </c>
      <c r="T495" s="304">
        <f t="shared" ca="1" si="204"/>
        <v>79.706249999999983</v>
      </c>
      <c r="U495" s="311">
        <f t="shared" ca="1" si="205"/>
        <v>0</v>
      </c>
      <c r="V495" s="306">
        <f t="shared" ca="1" si="206"/>
        <v>1.0773826282132222</v>
      </c>
      <c r="W495" s="304">
        <f t="shared" ca="1" si="207"/>
        <v>6.2688906551878194</v>
      </c>
      <c r="Y495" s="314" t="str">
        <f t="shared" ca="1" si="225"/>
        <v/>
      </c>
      <c r="Z495" s="315" t="str">
        <f t="shared" ca="1" si="226"/>
        <v/>
      </c>
      <c r="AA495" s="316" t="str">
        <f t="shared" ca="1" si="227"/>
        <v/>
      </c>
      <c r="AC495" s="310" t="e">
        <f t="shared" ca="1" si="228"/>
        <v>#N/A</v>
      </c>
      <c r="AD495" s="323" t="e">
        <f t="shared" ca="1" si="229"/>
        <v>#N/A</v>
      </c>
      <c r="AE495" s="324">
        <f t="shared" ca="1" si="208"/>
        <v>1282.3009518738186</v>
      </c>
      <c r="AG495" s="306">
        <f t="shared" ca="1" si="230"/>
        <v>-8.3784681087289883</v>
      </c>
      <c r="AH495" s="304">
        <f t="shared" ca="1" si="231"/>
        <v>-0.80239997230811866</v>
      </c>
    </row>
    <row r="496" spans="1:34" x14ac:dyDescent="0.2">
      <c r="A496" s="347">
        <f t="shared" ca="1" si="209"/>
        <v>0.1</v>
      </c>
      <c r="B496" s="304">
        <f t="shared" ca="1" si="210"/>
        <v>13.199999999999926</v>
      </c>
      <c r="D496" s="306">
        <f t="shared" ca="1" si="211"/>
        <v>-0.49884814107287373</v>
      </c>
      <c r="E496" s="307">
        <f t="shared" ca="1" si="212"/>
        <v>-10.3985990510651</v>
      </c>
      <c r="F496" s="304">
        <f t="shared" ca="1" si="213"/>
        <v>10.410557703248363</v>
      </c>
      <c r="G496" s="306">
        <f t="shared" ca="1" si="214"/>
        <v>27.403904013887939</v>
      </c>
      <c r="H496" s="307">
        <f t="shared" ca="1" si="215"/>
        <v>31.353312930109134</v>
      </c>
      <c r="I496" s="304">
        <f t="shared" ca="1" si="216"/>
        <v>41.64137590060794</v>
      </c>
      <c r="J496" s="306">
        <f t="shared" ca="1" si="217"/>
        <v>402.79537851964568</v>
      </c>
      <c r="K496" s="307">
        <f t="shared" ca="1" si="218"/>
        <v>1285.4882761620847</v>
      </c>
      <c r="L496" s="304">
        <f t="shared" ca="1" si="203"/>
        <v>1347.1170049802479</v>
      </c>
      <c r="M496" s="306">
        <f t="shared" ca="1" si="219"/>
        <v>0.85251293573807807</v>
      </c>
      <c r="N496" s="304">
        <f t="shared" ca="1" si="220"/>
        <v>48.845393198099437</v>
      </c>
      <c r="P496" s="310">
        <f t="shared" ca="1" si="221"/>
        <v>23</v>
      </c>
      <c r="Q496" s="304">
        <f t="shared" ca="1" si="222"/>
        <v>0</v>
      </c>
      <c r="R496" s="306">
        <f t="shared" ca="1" si="223"/>
        <v>0</v>
      </c>
      <c r="S496" s="307">
        <f t="shared" ca="1" si="224"/>
        <v>8.1249999999999982</v>
      </c>
      <c r="T496" s="304">
        <f t="shared" ca="1" si="204"/>
        <v>79.706249999999983</v>
      </c>
      <c r="U496" s="311">
        <f t="shared" ca="1" si="205"/>
        <v>0</v>
      </c>
      <c r="V496" s="306">
        <f t="shared" ca="1" si="206"/>
        <v>1.0770378656230213</v>
      </c>
      <c r="W496" s="304">
        <f t="shared" ca="1" si="207"/>
        <v>6.0269741472436644</v>
      </c>
      <c r="Y496" s="314" t="str">
        <f t="shared" ca="1" si="225"/>
        <v/>
      </c>
      <c r="Z496" s="315" t="str">
        <f t="shared" ca="1" si="226"/>
        <v/>
      </c>
      <c r="AA496" s="316" t="str">
        <f t="shared" ca="1" si="227"/>
        <v/>
      </c>
      <c r="AC496" s="310" t="e">
        <f t="shared" ca="1" si="228"/>
        <v>#N/A</v>
      </c>
      <c r="AD496" s="323" t="e">
        <f t="shared" ca="1" si="229"/>
        <v>#N/A</v>
      </c>
      <c r="AE496" s="324">
        <f t="shared" ca="1" si="208"/>
        <v>1285.4882761620847</v>
      </c>
      <c r="AG496" s="306">
        <f t="shared" ca="1" si="230"/>
        <v>-8.2553396981185188</v>
      </c>
      <c r="AH496" s="304">
        <f t="shared" ca="1" si="231"/>
        <v>-0.77155577294619337</v>
      </c>
    </row>
    <row r="497" spans="1:34" x14ac:dyDescent="0.2">
      <c r="A497" s="347">
        <f t="shared" ca="1" si="209"/>
        <v>0.1</v>
      </c>
      <c r="B497" s="304">
        <f t="shared" ca="1" si="210"/>
        <v>13.299999999999926</v>
      </c>
      <c r="D497" s="306">
        <f t="shared" ca="1" si="211"/>
        <v>-0.48816127621784128</v>
      </c>
      <c r="E497" s="307">
        <f t="shared" ca="1" si="212"/>
        <v>-10.368514335981574</v>
      </c>
      <c r="F497" s="304">
        <f t="shared" ca="1" si="213"/>
        <v>10.379999564886988</v>
      </c>
      <c r="G497" s="306">
        <f t="shared" ca="1" si="214"/>
        <v>27.355087886266155</v>
      </c>
      <c r="H497" s="307">
        <f t="shared" ca="1" si="215"/>
        <v>30.316461496510975</v>
      </c>
      <c r="I497" s="304">
        <f t="shared" ca="1" si="216"/>
        <v>40.833670799167415</v>
      </c>
      <c r="J497" s="306">
        <f t="shared" ca="1" si="217"/>
        <v>405.53332811465339</v>
      </c>
      <c r="K497" s="307">
        <f t="shared" ca="1" si="218"/>
        <v>1288.5717648834157</v>
      </c>
      <c r="L497" s="304">
        <f t="shared" ca="1" si="203"/>
        <v>1350.8791483572866</v>
      </c>
      <c r="M497" s="306">
        <f t="shared" ca="1" si="219"/>
        <v>0.83670205562672595</v>
      </c>
      <c r="N497" s="304">
        <f t="shared" ca="1" si="220"/>
        <v>47.939496497331632</v>
      </c>
      <c r="P497" s="310">
        <f t="shared" ca="1" si="221"/>
        <v>23</v>
      </c>
      <c r="Q497" s="304">
        <f t="shared" ca="1" si="222"/>
        <v>0</v>
      </c>
      <c r="R497" s="306">
        <f t="shared" ca="1" si="223"/>
        <v>0</v>
      </c>
      <c r="S497" s="307">
        <f t="shared" ca="1" si="224"/>
        <v>8.1249999999999982</v>
      </c>
      <c r="T497" s="304">
        <f t="shared" ca="1" si="204"/>
        <v>79.706249999999983</v>
      </c>
      <c r="U497" s="311">
        <f t="shared" ca="1" si="205"/>
        <v>0</v>
      </c>
      <c r="V497" s="306">
        <f t="shared" ca="1" si="206"/>
        <v>1.0767044328369648</v>
      </c>
      <c r="W497" s="304">
        <f t="shared" ca="1" si="207"/>
        <v>5.7936407491955872</v>
      </c>
      <c r="Y497" s="314" t="str">
        <f t="shared" ca="1" si="225"/>
        <v/>
      </c>
      <c r="Z497" s="315" t="str">
        <f t="shared" ca="1" si="226"/>
        <v/>
      </c>
      <c r="AA497" s="316" t="str">
        <f t="shared" ca="1" si="227"/>
        <v/>
      </c>
      <c r="AC497" s="310" t="e">
        <f t="shared" ca="1" si="228"/>
        <v>#N/A</v>
      </c>
      <c r="AD497" s="323" t="e">
        <f t="shared" ca="1" si="229"/>
        <v>#N/A</v>
      </c>
      <c r="AE497" s="324">
        <f t="shared" ca="1" si="208"/>
        <v>1288.5717648834157</v>
      </c>
      <c r="AG497" s="306">
        <f t="shared" ca="1" si="230"/>
        <v>-8.1280887586661699</v>
      </c>
      <c r="AH497" s="304">
        <f t="shared" ca="1" si="231"/>
        <v>-0.74178143350691272</v>
      </c>
    </row>
    <row r="498" spans="1:34" x14ac:dyDescent="0.2">
      <c r="A498" s="347">
        <f t="shared" ca="1" si="209"/>
        <v>0.1</v>
      </c>
      <c r="B498" s="304">
        <f t="shared" ca="1" si="210"/>
        <v>13.399999999999926</v>
      </c>
      <c r="D498" s="306">
        <f t="shared" ca="1" si="211"/>
        <v>-0.47769190707700793</v>
      </c>
      <c r="E498" s="307">
        <f t="shared" ca="1" si="212"/>
        <v>-10.339405292657304</v>
      </c>
      <c r="F498" s="304">
        <f t="shared" ca="1" si="213"/>
        <v>10.350434356292336</v>
      </c>
      <c r="G498" s="306">
        <f t="shared" ca="1" si="214"/>
        <v>27.307318695558454</v>
      </c>
      <c r="H498" s="307">
        <f t="shared" ca="1" si="215"/>
        <v>29.282520967245244</v>
      </c>
      <c r="I498" s="304">
        <f t="shared" ca="1" si="216"/>
        <v>40.039426675939723</v>
      </c>
      <c r="J498" s="306">
        <f t="shared" ca="1" si="217"/>
        <v>408.26644844374459</v>
      </c>
      <c r="K498" s="307">
        <f t="shared" ca="1" si="218"/>
        <v>1291.5517140066036</v>
      </c>
      <c r="L498" s="304">
        <f t="shared" ca="1" si="203"/>
        <v>1354.5432155816457</v>
      </c>
      <c r="M498" s="306">
        <f t="shared" ca="1" si="219"/>
        <v>0.82028783183311915</v>
      </c>
      <c r="N498" s="304">
        <f t="shared" ca="1" si="220"/>
        <v>46.999030749974743</v>
      </c>
      <c r="P498" s="310">
        <f t="shared" ca="1" si="221"/>
        <v>23</v>
      </c>
      <c r="Q498" s="304">
        <f t="shared" ca="1" si="222"/>
        <v>0</v>
      </c>
      <c r="R498" s="306">
        <f t="shared" ca="1" si="223"/>
        <v>0</v>
      </c>
      <c r="S498" s="307">
        <f t="shared" ca="1" si="224"/>
        <v>8.1249999999999982</v>
      </c>
      <c r="T498" s="304">
        <f t="shared" ca="1" si="204"/>
        <v>79.706249999999983</v>
      </c>
      <c r="U498" s="311">
        <f t="shared" ca="1" si="205"/>
        <v>0</v>
      </c>
      <c r="V498" s="306">
        <f t="shared" ca="1" si="206"/>
        <v>1.076382288063366</v>
      </c>
      <c r="W498" s="304">
        <f t="shared" ca="1" si="207"/>
        <v>5.5687850883959022</v>
      </c>
      <c r="Y498" s="314" t="str">
        <f t="shared" ca="1" si="225"/>
        <v/>
      </c>
      <c r="Z498" s="315" t="str">
        <f t="shared" ca="1" si="226"/>
        <v/>
      </c>
      <c r="AA498" s="316" t="str">
        <f t="shared" ca="1" si="227"/>
        <v/>
      </c>
      <c r="AC498" s="310" t="e">
        <f t="shared" ca="1" si="228"/>
        <v>#N/A</v>
      </c>
      <c r="AD498" s="323" t="e">
        <f t="shared" ca="1" si="229"/>
        <v>#N/A</v>
      </c>
      <c r="AE498" s="324">
        <f t="shared" ca="1" si="208"/>
        <v>1291.5517140066036</v>
      </c>
      <c r="AG498" s="306">
        <f t="shared" ca="1" si="230"/>
        <v>-7.9963784828028306</v>
      </c>
      <c r="AH498" s="304">
        <f t="shared" ca="1" si="231"/>
        <v>-0.71306347682407245</v>
      </c>
    </row>
    <row r="499" spans="1:34" x14ac:dyDescent="0.2">
      <c r="A499" s="347">
        <f t="shared" ca="1" si="209"/>
        <v>0.1</v>
      </c>
      <c r="B499" s="304">
        <f t="shared" ca="1" si="210"/>
        <v>13.499999999999925</v>
      </c>
      <c r="D499" s="306">
        <f t="shared" ca="1" si="211"/>
        <v>-0.46744260854273906</v>
      </c>
      <c r="E499" s="307">
        <f t="shared" ca="1" si="212"/>
        <v>-10.311253826427965</v>
      </c>
      <c r="F499" s="304">
        <f t="shared" ca="1" si="213"/>
        <v>10.321843733815514</v>
      </c>
      <c r="G499" s="306">
        <f t="shared" ca="1" si="214"/>
        <v>27.260574434704179</v>
      </c>
      <c r="H499" s="307">
        <f t="shared" ca="1" si="215"/>
        <v>28.251395584602449</v>
      </c>
      <c r="I499" s="304">
        <f t="shared" ca="1" si="216"/>
        <v>39.259142514677286</v>
      </c>
      <c r="J499" s="306">
        <f t="shared" ca="1" si="217"/>
        <v>410.99484310025775</v>
      </c>
      <c r="K499" s="307">
        <f t="shared" ca="1" si="218"/>
        <v>1294.4284098341959</v>
      </c>
      <c r="L499" s="304">
        <f t="shared" ca="1" si="203"/>
        <v>1358.1095939727732</v>
      </c>
      <c r="M499" s="306">
        <f t="shared" ca="1" si="219"/>
        <v>0.80324505212007491</v>
      </c>
      <c r="N499" s="304">
        <f t="shared" ca="1" si="220"/>
        <v>46.022551401246133</v>
      </c>
      <c r="P499" s="310">
        <f t="shared" ca="1" si="221"/>
        <v>23</v>
      </c>
      <c r="Q499" s="304">
        <f t="shared" ca="1" si="222"/>
        <v>0</v>
      </c>
      <c r="R499" s="306">
        <f t="shared" ca="1" si="223"/>
        <v>0</v>
      </c>
      <c r="S499" s="307">
        <f t="shared" ca="1" si="224"/>
        <v>8.1249999999999982</v>
      </c>
      <c r="T499" s="304">
        <f t="shared" ca="1" si="204"/>
        <v>79.706249999999983</v>
      </c>
      <c r="U499" s="311">
        <f t="shared" ca="1" si="205"/>
        <v>0</v>
      </c>
      <c r="V499" s="306">
        <f t="shared" ca="1" si="206"/>
        <v>1.0760713909264086</v>
      </c>
      <c r="W499" s="304">
        <f t="shared" ca="1" si="207"/>
        <v>5.3523058063993965</v>
      </c>
      <c r="Y499" s="314" t="str">
        <f t="shared" ca="1" si="225"/>
        <v/>
      </c>
      <c r="Z499" s="315" t="str">
        <f t="shared" ca="1" si="226"/>
        <v/>
      </c>
      <c r="AA499" s="316" t="str">
        <f t="shared" ca="1" si="227"/>
        <v/>
      </c>
      <c r="AC499" s="310" t="e">
        <f t="shared" ca="1" si="228"/>
        <v>#N/A</v>
      </c>
      <c r="AD499" s="323" t="e">
        <f t="shared" ca="1" si="229"/>
        <v>#N/A</v>
      </c>
      <c r="AE499" s="324">
        <f t="shared" ca="1" si="208"/>
        <v>1294.4284098341959</v>
      </c>
      <c r="AG499" s="306">
        <f t="shared" ca="1" si="230"/>
        <v>-7.8598555668988794</v>
      </c>
      <c r="AH499" s="304">
        <f t="shared" ca="1" si="231"/>
        <v>-0.68538893395641887</v>
      </c>
    </row>
    <row r="500" spans="1:34" x14ac:dyDescent="0.2">
      <c r="A500" s="347">
        <f t="shared" ca="1" si="209"/>
        <v>0.1</v>
      </c>
      <c r="B500" s="304">
        <f t="shared" ca="1" si="210"/>
        <v>13.599999999999925</v>
      </c>
      <c r="D500" s="306">
        <f t="shared" ca="1" si="211"/>
        <v>-0.45741641187823662</v>
      </c>
      <c r="E500" s="307">
        <f t="shared" ca="1" si="212"/>
        <v>-10.284041808246355</v>
      </c>
      <c r="F500" s="304">
        <f t="shared" ca="1" si="213"/>
        <v>10.294209327948142</v>
      </c>
      <c r="G500" s="306">
        <f t="shared" ca="1" si="214"/>
        <v>27.214832793516354</v>
      </c>
      <c r="H500" s="307">
        <f t="shared" ca="1" si="215"/>
        <v>27.222991403777812</v>
      </c>
      <c r="I500" s="304">
        <f t="shared" ca="1" si="216"/>
        <v>38.493355075249205</v>
      </c>
      <c r="J500" s="306">
        <f t="shared" ca="1" si="217"/>
        <v>413.71861346166878</v>
      </c>
      <c r="K500" s="307">
        <f t="shared" ca="1" si="218"/>
        <v>1297.2021291836149</v>
      </c>
      <c r="L500" s="304">
        <f t="shared" ca="1" si="203"/>
        <v>1361.5786628333854</v>
      </c>
      <c r="M500" s="306">
        <f t="shared" ca="1" si="219"/>
        <v>0.78554803364521586</v>
      </c>
      <c r="N500" s="304">
        <f t="shared" ca="1" si="220"/>
        <v>45.008586932671662</v>
      </c>
      <c r="P500" s="310">
        <f t="shared" ca="1" si="221"/>
        <v>23</v>
      </c>
      <c r="Q500" s="304">
        <f t="shared" ca="1" si="222"/>
        <v>0</v>
      </c>
      <c r="R500" s="306">
        <f t="shared" ca="1" si="223"/>
        <v>0</v>
      </c>
      <c r="S500" s="307">
        <f t="shared" ca="1" si="224"/>
        <v>8.1249999999999982</v>
      </c>
      <c r="T500" s="304">
        <f t="shared" ca="1" si="204"/>
        <v>79.706249999999983</v>
      </c>
      <c r="U500" s="311">
        <f t="shared" ca="1" si="205"/>
        <v>0</v>
      </c>
      <c r="V500" s="306">
        <f t="shared" ca="1" si="206"/>
        <v>1.0757717024413818</v>
      </c>
      <c r="W500" s="304">
        <f t="shared" ca="1" si="207"/>
        <v>5.1441054470852547</v>
      </c>
      <c r="Y500" s="314" t="str">
        <f t="shared" ca="1" si="225"/>
        <v/>
      </c>
      <c r="Z500" s="315" t="str">
        <f t="shared" ca="1" si="226"/>
        <v/>
      </c>
      <c r="AA500" s="316" t="str">
        <f t="shared" ca="1" si="227"/>
        <v/>
      </c>
      <c r="AC500" s="310" t="e">
        <f t="shared" ca="1" si="228"/>
        <v>#N/A</v>
      </c>
      <c r="AD500" s="323" t="e">
        <f t="shared" ca="1" si="229"/>
        <v>#N/A</v>
      </c>
      <c r="AE500" s="324">
        <f t="shared" ca="1" si="208"/>
        <v>1297.2021291836149</v>
      </c>
      <c r="AG500" s="306">
        <f t="shared" ca="1" si="230"/>
        <v>-7.7181504248020323</v>
      </c>
      <c r="AH500" s="304">
        <f t="shared" ca="1" si="231"/>
        <v>-0.65874533001838742</v>
      </c>
    </row>
    <row r="501" spans="1:34" x14ac:dyDescent="0.2">
      <c r="A501" s="347">
        <f t="shared" ca="1" si="209"/>
        <v>0.1</v>
      </c>
      <c r="B501" s="304">
        <f t="shared" ca="1" si="210"/>
        <v>13.699999999999925</v>
      </c>
      <c r="D501" s="306">
        <f t="shared" ca="1" si="211"/>
        <v>-0.44761681982923374</v>
      </c>
      <c r="E501" s="307">
        <f t="shared" ca="1" si="212"/>
        <v>-10.257751008828563</v>
      </c>
      <c r="F501" s="304">
        <f t="shared" ca="1" si="213"/>
        <v>10.267512677202665</v>
      </c>
      <c r="G501" s="306">
        <f t="shared" ca="1" si="214"/>
        <v>27.170071111533431</v>
      </c>
      <c r="H501" s="307">
        <f t="shared" ca="1" si="215"/>
        <v>26.197216302894955</v>
      </c>
      <c r="I501" s="304">
        <f t="shared" ca="1" si="216"/>
        <v>37.742640424676821</v>
      </c>
      <c r="J501" s="306">
        <f t="shared" ca="1" si="217"/>
        <v>416.43785865692126</v>
      </c>
      <c r="K501" s="307">
        <f t="shared" ca="1" si="218"/>
        <v>1299.8731395689485</v>
      </c>
      <c r="L501" s="304">
        <f t="shared" ca="1" si="203"/>
        <v>1364.9507936536017</v>
      </c>
      <c r="M501" s="306">
        <f t="shared" ca="1" si="219"/>
        <v>0.76717076017859087</v>
      </c>
      <c r="N501" s="304">
        <f t="shared" ca="1" si="220"/>
        <v>43.955646724076296</v>
      </c>
      <c r="P501" s="310">
        <f t="shared" ca="1" si="221"/>
        <v>23</v>
      </c>
      <c r="Q501" s="304">
        <f t="shared" ca="1" si="222"/>
        <v>0</v>
      </c>
      <c r="R501" s="306">
        <f t="shared" ca="1" si="223"/>
        <v>0</v>
      </c>
      <c r="S501" s="307">
        <f t="shared" ca="1" si="224"/>
        <v>8.1249999999999982</v>
      </c>
      <c r="T501" s="304">
        <f t="shared" ca="1" si="204"/>
        <v>79.706249999999983</v>
      </c>
      <c r="U501" s="311">
        <f t="shared" ca="1" si="205"/>
        <v>0</v>
      </c>
      <c r="V501" s="306">
        <f t="shared" ca="1" si="206"/>
        <v>1.0754831849900692</v>
      </c>
      <c r="W501" s="304">
        <f t="shared" ca="1" si="207"/>
        <v>4.9440903477175686</v>
      </c>
      <c r="Y501" s="314" t="str">
        <f t="shared" ca="1" si="225"/>
        <v/>
      </c>
      <c r="Z501" s="315" t="str">
        <f t="shared" ca="1" si="226"/>
        <v/>
      </c>
      <c r="AA501" s="316" t="str">
        <f t="shared" ca="1" si="227"/>
        <v/>
      </c>
      <c r="AC501" s="310" t="e">
        <f t="shared" ca="1" si="228"/>
        <v>#N/A</v>
      </c>
      <c r="AD501" s="323" t="e">
        <f t="shared" ca="1" si="229"/>
        <v>#N/A</v>
      </c>
      <c r="AE501" s="324">
        <f t="shared" ca="1" si="208"/>
        <v>1299.8731395689485</v>
      </c>
      <c r="AG501" s="306">
        <f t="shared" ca="1" si="230"/>
        <v>-7.5708777235174418</v>
      </c>
      <c r="AH501" s="304">
        <f t="shared" ca="1" si="231"/>
        <v>-0.63312067041049302</v>
      </c>
    </row>
    <row r="502" spans="1:34" x14ac:dyDescent="0.2">
      <c r="A502" s="347">
        <f t="shared" ca="1" si="209"/>
        <v>0.1</v>
      </c>
      <c r="B502" s="304">
        <f t="shared" ca="1" si="210"/>
        <v>13.799999999999924</v>
      </c>
      <c r="D502" s="306">
        <f t="shared" ca="1" si="211"/>
        <v>-0.43804782093543587</v>
      </c>
      <c r="E502" s="307">
        <f t="shared" ca="1" si="212"/>
        <v>-10.23236302838332</v>
      </c>
      <c r="F502" s="304">
        <f t="shared" ca="1" si="213"/>
        <v>10.241735157582047</v>
      </c>
      <c r="G502" s="306">
        <f t="shared" ca="1" si="214"/>
        <v>27.126266329439886</v>
      </c>
      <c r="H502" s="307">
        <f t="shared" ca="1" si="215"/>
        <v>25.173980000056623</v>
      </c>
      <c r="I502" s="304">
        <f t="shared" ca="1" si="216"/>
        <v>37.007615351694234</v>
      </c>
      <c r="J502" s="306">
        <f t="shared" ca="1" si="217"/>
        <v>419.15267552896995</v>
      </c>
      <c r="K502" s="307">
        <f t="shared" ca="1" si="218"/>
        <v>1302.4416993840962</v>
      </c>
      <c r="L502" s="304">
        <f t="shared" ca="1" si="203"/>
        <v>1368.2263503154827</v>
      </c>
      <c r="M502" s="306">
        <f t="shared" ca="1" si="219"/>
        <v>0.74808705218986948</v>
      </c>
      <c r="N502" s="304">
        <f t="shared" ca="1" si="220"/>
        <v>42.86223079886247</v>
      </c>
      <c r="P502" s="310">
        <f t="shared" ca="1" si="221"/>
        <v>23</v>
      </c>
      <c r="Q502" s="304">
        <f t="shared" ca="1" si="222"/>
        <v>0</v>
      </c>
      <c r="R502" s="306">
        <f t="shared" ca="1" si="223"/>
        <v>0</v>
      </c>
      <c r="S502" s="307">
        <f t="shared" ca="1" si="224"/>
        <v>8.1249999999999982</v>
      </c>
      <c r="T502" s="304">
        <f t="shared" ca="1" si="204"/>
        <v>79.706249999999983</v>
      </c>
      <c r="U502" s="311">
        <f t="shared" ca="1" si="205"/>
        <v>0</v>
      </c>
      <c r="V502" s="306">
        <f t="shared" ca="1" si="206"/>
        <v>1.0752058022962083</v>
      </c>
      <c r="W502" s="304">
        <f t="shared" ca="1" si="207"/>
        <v>4.7521705326311663</v>
      </c>
      <c r="Y502" s="314" t="str">
        <f t="shared" ca="1" si="225"/>
        <v/>
      </c>
      <c r="Z502" s="315" t="str">
        <f t="shared" ca="1" si="226"/>
        <v/>
      </c>
      <c r="AA502" s="316" t="str">
        <f t="shared" ca="1" si="227"/>
        <v/>
      </c>
      <c r="AC502" s="310" t="e">
        <f t="shared" ca="1" si="228"/>
        <v>#N/A</v>
      </c>
      <c r="AD502" s="323" t="e">
        <f t="shared" ca="1" si="229"/>
        <v>#N/A</v>
      </c>
      <c r="AE502" s="324">
        <f t="shared" ca="1" si="208"/>
        <v>1302.4416993840962</v>
      </c>
      <c r="AG502" s="306">
        <f t="shared" ca="1" si="230"/>
        <v>-7.4176373152294737</v>
      </c>
      <c r="AH502" s="304">
        <f t="shared" ca="1" si="231"/>
        <v>-0.60850342741139318</v>
      </c>
    </row>
    <row r="503" spans="1:34" x14ac:dyDescent="0.2">
      <c r="A503" s="347">
        <f t="shared" ca="1" si="209"/>
        <v>0.1</v>
      </c>
      <c r="B503" s="304">
        <f t="shared" ca="1" si="210"/>
        <v>13.899999999999924</v>
      </c>
      <c r="D503" s="306">
        <f t="shared" ca="1" si="211"/>
        <v>-0.42871390254643976</v>
      </c>
      <c r="E503" s="307">
        <f t="shared" ca="1" si="212"/>
        <v>-10.207859221662856</v>
      </c>
      <c r="F503" s="304">
        <f t="shared" ca="1" si="213"/>
        <v>10.216857907376612</v>
      </c>
      <c r="G503" s="306">
        <f t="shared" ca="1" si="214"/>
        <v>27.083394939185244</v>
      </c>
      <c r="H503" s="307">
        <f t="shared" ca="1" si="215"/>
        <v>24.153194077890337</v>
      </c>
      <c r="I503" s="304">
        <f t="shared" ca="1" si="216"/>
        <v>36.288938612146289</v>
      </c>
      <c r="J503" s="306">
        <f t="shared" ca="1" si="217"/>
        <v>421.86315859240119</v>
      </c>
      <c r="K503" s="307">
        <f t="shared" ca="1" si="218"/>
        <v>1304.9080580879936</v>
      </c>
      <c r="L503" s="304">
        <f t="shared" ca="1" si="203"/>
        <v>1371.4056892985882</v>
      </c>
      <c r="M503" s="306">
        <f t="shared" ca="1" si="219"/>
        <v>0.72827077424368436</v>
      </c>
      <c r="N503" s="304">
        <f t="shared" ca="1" si="220"/>
        <v>41.726841706887889</v>
      </c>
      <c r="P503" s="310">
        <f t="shared" ca="1" si="221"/>
        <v>23</v>
      </c>
      <c r="Q503" s="304">
        <f t="shared" ca="1" si="222"/>
        <v>0</v>
      </c>
      <c r="R503" s="306">
        <f t="shared" ca="1" si="223"/>
        <v>0</v>
      </c>
      <c r="S503" s="307">
        <f t="shared" ca="1" si="224"/>
        <v>8.1249999999999982</v>
      </c>
      <c r="T503" s="304">
        <f t="shared" ca="1" si="204"/>
        <v>79.706249999999983</v>
      </c>
      <c r="U503" s="311">
        <f t="shared" ca="1" si="205"/>
        <v>0</v>
      </c>
      <c r="V503" s="306">
        <f t="shared" ca="1" si="206"/>
        <v>1.0749395194009348</v>
      </c>
      <c r="W503" s="304">
        <f t="shared" ca="1" si="207"/>
        <v>4.5682596092238654</v>
      </c>
      <c r="Y503" s="314" t="str">
        <f t="shared" ca="1" si="225"/>
        <v/>
      </c>
      <c r="Z503" s="315" t="str">
        <f t="shared" ca="1" si="226"/>
        <v/>
      </c>
      <c r="AA503" s="316" t="str">
        <f t="shared" ca="1" si="227"/>
        <v/>
      </c>
      <c r="AC503" s="310" t="e">
        <f t="shared" ca="1" si="228"/>
        <v>#N/A</v>
      </c>
      <c r="AD503" s="323" t="e">
        <f t="shared" ca="1" si="229"/>
        <v>#N/A</v>
      </c>
      <c r="AE503" s="324">
        <f t="shared" ca="1" si="208"/>
        <v>1304.9080580879936</v>
      </c>
      <c r="AG503" s="306">
        <f t="shared" ca="1" si="230"/>
        <v>-7.2580156499288124</v>
      </c>
      <c r="AH503" s="304">
        <f t="shared" ca="1" si="231"/>
        <v>-0.58488252709306676</v>
      </c>
    </row>
    <row r="504" spans="1:34" x14ac:dyDescent="0.2">
      <c r="A504" s="347">
        <f t="shared" ca="1" si="209"/>
        <v>0.1</v>
      </c>
      <c r="B504" s="304">
        <f t="shared" ca="1" si="210"/>
        <v>13.999999999999924</v>
      </c>
      <c r="D504" s="306">
        <f t="shared" ca="1" si="211"/>
        <v>-0.41962006194845131</v>
      </c>
      <c r="E504" s="307">
        <f t="shared" ca="1" si="212"/>
        <v>-10.18422061813061</v>
      </c>
      <c r="F504" s="304">
        <f t="shared" ca="1" si="213"/>
        <v>10.192861747082917</v>
      </c>
      <c r="G504" s="306">
        <f t="shared" ca="1" si="214"/>
        <v>27.0414329329904</v>
      </c>
      <c r="H504" s="307">
        <f t="shared" ca="1" si="215"/>
        <v>23.134772016077275</v>
      </c>
      <c r="I504" s="304">
        <f t="shared" ca="1" si="216"/>
        <v>35.587311942675441</v>
      </c>
      <c r="J504" s="306">
        <f t="shared" ca="1" si="217"/>
        <v>424.56939998600996</v>
      </c>
      <c r="K504" s="307">
        <f t="shared" ca="1" si="218"/>
        <v>1307.272456392692</v>
      </c>
      <c r="L504" s="304">
        <f t="shared" ca="1" si="203"/>
        <v>1374.4891598872155</v>
      </c>
      <c r="M504" s="306">
        <f t="shared" ca="1" si="219"/>
        <v>0.70769608425389263</v>
      </c>
      <c r="N504" s="304">
        <f t="shared" ca="1" si="220"/>
        <v>40.547998805682766</v>
      </c>
      <c r="P504" s="310">
        <f t="shared" ca="1" si="221"/>
        <v>23</v>
      </c>
      <c r="Q504" s="304">
        <f t="shared" ca="1" si="222"/>
        <v>0</v>
      </c>
      <c r="R504" s="306">
        <f t="shared" ca="1" si="223"/>
        <v>0</v>
      </c>
      <c r="S504" s="307">
        <f t="shared" ca="1" si="224"/>
        <v>8.1249999999999982</v>
      </c>
      <c r="T504" s="304">
        <f t="shared" ca="1" si="204"/>
        <v>79.706249999999983</v>
      </c>
      <c r="U504" s="311">
        <f t="shared" ca="1" si="205"/>
        <v>0</v>
      </c>
      <c r="V504" s="306">
        <f t="shared" ca="1" si="206"/>
        <v>1.074684302638127</v>
      </c>
      <c r="W504" s="304">
        <f t="shared" ca="1" si="207"/>
        <v>4.3922746659294036</v>
      </c>
      <c r="Y504" s="314" t="str">
        <f t="shared" ca="1" si="225"/>
        <v/>
      </c>
      <c r="Z504" s="315" t="str">
        <f t="shared" ca="1" si="226"/>
        <v/>
      </c>
      <c r="AA504" s="316" t="str">
        <f t="shared" ca="1" si="227"/>
        <v/>
      </c>
      <c r="AC504" s="310">
        <f t="shared" ca="1" si="228"/>
        <v>13.999999999999924</v>
      </c>
      <c r="AD504" s="323">
        <f t="shared" ca="1" si="229"/>
        <v>424.56939998600996</v>
      </c>
      <c r="AE504" s="324">
        <f t="shared" ca="1" si="208"/>
        <v>1307.272456392692</v>
      </c>
      <c r="AG504" s="306">
        <f t="shared" ca="1" si="230"/>
        <v>-7.0915877627178574</v>
      </c>
      <c r="AH504" s="304">
        <f t="shared" ca="1" si="231"/>
        <v>-0.56224733651986047</v>
      </c>
    </row>
    <row r="505" spans="1:34" x14ac:dyDescent="0.2">
      <c r="A505" s="347">
        <f t="shared" ca="1" si="209"/>
        <v>0.1</v>
      </c>
      <c r="B505" s="304">
        <f t="shared" ca="1" si="210"/>
        <v>14.099999999999923</v>
      </c>
      <c r="D505" s="306">
        <f t="shared" ca="1" si="211"/>
        <v>-0.41077181489964654</v>
      </c>
      <c r="E505" s="307">
        <f t="shared" ca="1" si="212"/>
        <v>-10.161427837122488</v>
      </c>
      <c r="F505" s="304">
        <f t="shared" ca="1" si="213"/>
        <v>10.169727094320857</v>
      </c>
      <c r="G505" s="306">
        <f t="shared" ca="1" si="214"/>
        <v>27.000355751500436</v>
      </c>
      <c r="H505" s="307">
        <f t="shared" ca="1" si="215"/>
        <v>22.118629232365027</v>
      </c>
      <c r="I505" s="304">
        <f t="shared" ca="1" si="216"/>
        <v>34.903480769493683</v>
      </c>
      <c r="J505" s="306">
        <f t="shared" ca="1" si="217"/>
        <v>427.2714894202345</v>
      </c>
      <c r="K505" s="307">
        <f t="shared" ca="1" si="218"/>
        <v>1309.5351264551141</v>
      </c>
      <c r="L505" s="304">
        <f t="shared" ca="1" si="203"/>
        <v>1377.477104380032</v>
      </c>
      <c r="M505" s="306">
        <f t="shared" ca="1" si="219"/>
        <v>0.68633772909431801</v>
      </c>
      <c r="N505" s="304">
        <f t="shared" ca="1" si="220"/>
        <v>39.324255197697674</v>
      </c>
      <c r="P505" s="310">
        <f t="shared" ca="1" si="221"/>
        <v>23</v>
      </c>
      <c r="Q505" s="304">
        <f t="shared" ca="1" si="222"/>
        <v>0</v>
      </c>
      <c r="R505" s="306">
        <f t="shared" ca="1" si="223"/>
        <v>0</v>
      </c>
      <c r="S505" s="307">
        <f t="shared" ca="1" si="224"/>
        <v>8.1249999999999982</v>
      </c>
      <c r="T505" s="304">
        <f t="shared" ca="1" si="204"/>
        <v>79.706249999999983</v>
      </c>
      <c r="U505" s="311">
        <f t="shared" ca="1" si="205"/>
        <v>0</v>
      </c>
      <c r="V505" s="306">
        <f t="shared" ca="1" si="206"/>
        <v>1.074440119609557</v>
      </c>
      <c r="W505" s="304">
        <f t="shared" ca="1" si="207"/>
        <v>4.2241361718378885</v>
      </c>
      <c r="Y505" s="314" t="str">
        <f t="shared" ca="1" si="225"/>
        <v/>
      </c>
      <c r="Z505" s="315" t="str">
        <f t="shared" ca="1" si="226"/>
        <v/>
      </c>
      <c r="AA505" s="316" t="str">
        <f t="shared" ca="1" si="227"/>
        <v/>
      </c>
      <c r="AC505" s="310" t="e">
        <f t="shared" ca="1" si="228"/>
        <v>#N/A</v>
      </c>
      <c r="AD505" s="323" t="e">
        <f t="shared" ca="1" si="229"/>
        <v>#N/A</v>
      </c>
      <c r="AE505" s="324">
        <f t="shared" ca="1" si="208"/>
        <v>1309.5351264551141</v>
      </c>
      <c r="AG505" s="306">
        <f t="shared" ca="1" si="230"/>
        <v>-6.9179199387014165</v>
      </c>
      <c r="AH505" s="304">
        <f t="shared" ca="1" si="231"/>
        <v>-0.54058765119131136</v>
      </c>
    </row>
    <row r="506" spans="1:34" x14ac:dyDescent="0.2">
      <c r="A506" s="347">
        <f t="shared" ca="1" si="209"/>
        <v>0.1</v>
      </c>
      <c r="B506" s="304">
        <f t="shared" ca="1" si="210"/>
        <v>14.199999999999923</v>
      </c>
      <c r="D506" s="306">
        <f t="shared" ca="1" si="211"/>
        <v>-0.40217520075520818</v>
      </c>
      <c r="E506" s="307">
        <f t="shared" ca="1" si="212"/>
        <v>-10.139460997989335</v>
      </c>
      <c r="F506" s="304">
        <f t="shared" ca="1" si="213"/>
        <v>10.147433873736226</v>
      </c>
      <c r="G506" s="306">
        <f t="shared" ca="1" si="214"/>
        <v>26.960138231424914</v>
      </c>
      <c r="H506" s="307">
        <f t="shared" ca="1" si="215"/>
        <v>21.104683132566095</v>
      </c>
      <c r="I506" s="304">
        <f t="shared" ca="1" si="216"/>
        <v>34.238234527842685</v>
      </c>
      <c r="J506" s="306">
        <f t="shared" ca="1" si="217"/>
        <v>429.96951411938079</v>
      </c>
      <c r="K506" s="307">
        <f t="shared" ca="1" si="218"/>
        <v>1311.6962920733606</v>
      </c>
      <c r="L506" s="304">
        <f t="shared" ca="1" si="203"/>
        <v>1380.3698583028606</v>
      </c>
      <c r="M506" s="306">
        <f t="shared" ca="1" si="219"/>
        <v>0.66417139078235232</v>
      </c>
      <c r="N506" s="304">
        <f t="shared" ca="1" si="220"/>
        <v>38.054217565162894</v>
      </c>
      <c r="P506" s="310">
        <f t="shared" ca="1" si="221"/>
        <v>23</v>
      </c>
      <c r="Q506" s="304">
        <f t="shared" ca="1" si="222"/>
        <v>0</v>
      </c>
      <c r="R506" s="306">
        <f t="shared" ca="1" si="223"/>
        <v>0</v>
      </c>
      <c r="S506" s="307">
        <f t="shared" ca="1" si="224"/>
        <v>8.1249999999999982</v>
      </c>
      <c r="T506" s="304">
        <f t="shared" ca="1" si="204"/>
        <v>79.706249999999983</v>
      </c>
      <c r="U506" s="311">
        <f t="shared" ca="1" si="205"/>
        <v>0</v>
      </c>
      <c r="V506" s="306">
        <f t="shared" ca="1" si="206"/>
        <v>1.0742069391597415</v>
      </c>
      <c r="W506" s="304">
        <f t="shared" ca="1" si="207"/>
        <v>4.0637678776224062</v>
      </c>
      <c r="Y506" s="314" t="str">
        <f t="shared" ca="1" si="225"/>
        <v/>
      </c>
      <c r="Z506" s="315" t="str">
        <f t="shared" ca="1" si="226"/>
        <v/>
      </c>
      <c r="AA506" s="316" t="str">
        <f t="shared" ca="1" si="227"/>
        <v/>
      </c>
      <c r="AC506" s="310" t="e">
        <f t="shared" ca="1" si="228"/>
        <v>#N/A</v>
      </c>
      <c r="AD506" s="323" t="e">
        <f t="shared" ca="1" si="229"/>
        <v>#N/A</v>
      </c>
      <c r="AE506" s="324">
        <f t="shared" ca="1" si="208"/>
        <v>1311.6962920733606</v>
      </c>
      <c r="AG506" s="306">
        <f t="shared" ca="1" si="230"/>
        <v>-6.7365731652437866</v>
      </c>
      <c r="AH506" s="304">
        <f t="shared" ca="1" si="231"/>
        <v>-0.51989368268774028</v>
      </c>
    </row>
    <row r="507" spans="1:34" x14ac:dyDescent="0.2">
      <c r="A507" s="347">
        <f t="shared" ca="1" si="209"/>
        <v>0.1</v>
      </c>
      <c r="B507" s="304">
        <f t="shared" ca="1" si="210"/>
        <v>14.299999999999923</v>
      </c>
      <c r="D507" s="306">
        <f t="shared" ca="1" si="211"/>
        <v>-0.39383678324087507</v>
      </c>
      <c r="E507" s="307">
        <f t="shared" ca="1" si="212"/>
        <v>-10.118299625354275</v>
      </c>
      <c r="F507" s="304">
        <f t="shared" ca="1" si="213"/>
        <v>10.125961422022009</v>
      </c>
      <c r="G507" s="306">
        <f t="shared" ca="1" si="214"/>
        <v>26.920754553100828</v>
      </c>
      <c r="H507" s="307">
        <f t="shared" ca="1" si="215"/>
        <v>20.092853170030669</v>
      </c>
      <c r="I507" s="304">
        <f t="shared" ca="1" si="216"/>
        <v>33.592406496419848</v>
      </c>
      <c r="J507" s="306">
        <f t="shared" ca="1" si="217"/>
        <v>432.66355875860705</v>
      </c>
      <c r="K507" s="307">
        <f t="shared" ca="1" si="218"/>
        <v>1313.7561688884905</v>
      </c>
      <c r="L507" s="304">
        <f t="shared" ca="1" si="203"/>
        <v>1383.1677506254355</v>
      </c>
      <c r="M507" s="306">
        <f t="shared" ca="1" si="219"/>
        <v>0.64117408686964383</v>
      </c>
      <c r="N507" s="304">
        <f t="shared" ca="1" si="220"/>
        <v>36.736569110785005</v>
      </c>
      <c r="P507" s="310">
        <f t="shared" ca="1" si="221"/>
        <v>23</v>
      </c>
      <c r="Q507" s="304">
        <f t="shared" ca="1" si="222"/>
        <v>0</v>
      </c>
      <c r="R507" s="306">
        <f t="shared" ca="1" si="223"/>
        <v>0</v>
      </c>
      <c r="S507" s="307">
        <f t="shared" ca="1" si="224"/>
        <v>8.1249999999999982</v>
      </c>
      <c r="T507" s="304">
        <f t="shared" ca="1" si="204"/>
        <v>79.706249999999983</v>
      </c>
      <c r="U507" s="311">
        <f t="shared" ca="1" si="205"/>
        <v>0</v>
      </c>
      <c r="V507" s="306">
        <f t="shared" ca="1" si="206"/>
        <v>1.0739847313503985</v>
      </c>
      <c r="W507" s="304">
        <f t="shared" ca="1" si="207"/>
        <v>3.9110967174223661</v>
      </c>
      <c r="Y507" s="314" t="str">
        <f t="shared" ca="1" si="225"/>
        <v/>
      </c>
      <c r="Z507" s="315" t="str">
        <f t="shared" ca="1" si="226"/>
        <v/>
      </c>
      <c r="AA507" s="316" t="str">
        <f t="shared" ca="1" si="227"/>
        <v/>
      </c>
      <c r="AC507" s="310" t="e">
        <f t="shared" ca="1" si="228"/>
        <v>#N/A</v>
      </c>
      <c r="AD507" s="323" t="e">
        <f t="shared" ca="1" si="229"/>
        <v>#N/A</v>
      </c>
      <c r="AE507" s="324">
        <f t="shared" ca="1" si="208"/>
        <v>1313.7561688884905</v>
      </c>
      <c r="AG507" s="306">
        <f t="shared" ca="1" si="230"/>
        <v>-6.5471074849951414</v>
      </c>
      <c r="AH507" s="304">
        <f t="shared" ca="1" si="231"/>
        <v>-0.50015604647660394</v>
      </c>
    </row>
    <row r="508" spans="1:34" x14ac:dyDescent="0.2">
      <c r="A508" s="347">
        <f t="shared" ca="1" si="209"/>
        <v>0.1</v>
      </c>
      <c r="B508" s="304">
        <f t="shared" ca="1" si="210"/>
        <v>14.399999999999922</v>
      </c>
      <c r="D508" s="306">
        <f t="shared" ca="1" si="211"/>
        <v>-0.38576364581089212</v>
      </c>
      <c r="E508" s="307">
        <f t="shared" ca="1" si="212"/>
        <v>-10.097922549805395</v>
      </c>
      <c r="F508" s="304">
        <f t="shared" ca="1" si="213"/>
        <v>10.105288388378513</v>
      </c>
      <c r="G508" s="306">
        <f t="shared" ca="1" si="214"/>
        <v>26.882178188519738</v>
      </c>
      <c r="H508" s="307">
        <f t="shared" ca="1" si="215"/>
        <v>19.08306091505013</v>
      </c>
      <c r="I508" s="304">
        <f t="shared" ca="1" si="216"/>
        <v>32.966873040172317</v>
      </c>
      <c r="J508" s="306">
        <f t="shared" ca="1" si="217"/>
        <v>435.35370539568805</v>
      </c>
      <c r="K508" s="307">
        <f t="shared" ca="1" si="218"/>
        <v>1315.7149645927445</v>
      </c>
      <c r="L508" s="304">
        <f t="shared" ca="1" si="203"/>
        <v>1385.8711039829941</v>
      </c>
      <c r="M508" s="306">
        <f t="shared" ca="1" si="219"/>
        <v>0.61732462770949681</v>
      </c>
      <c r="N508" s="304">
        <f t="shared" ca="1" si="220"/>
        <v>35.370095757238957</v>
      </c>
      <c r="P508" s="310">
        <f t="shared" ca="1" si="221"/>
        <v>23</v>
      </c>
      <c r="Q508" s="304">
        <f t="shared" ca="1" si="222"/>
        <v>0</v>
      </c>
      <c r="R508" s="306">
        <f t="shared" ca="1" si="223"/>
        <v>0</v>
      </c>
      <c r="S508" s="307">
        <f t="shared" ca="1" si="224"/>
        <v>8.1249999999999982</v>
      </c>
      <c r="T508" s="304">
        <f t="shared" ca="1" si="204"/>
        <v>79.706249999999983</v>
      </c>
      <c r="U508" s="311">
        <f t="shared" ca="1" si="205"/>
        <v>0</v>
      </c>
      <c r="V508" s="306">
        <f t="shared" ca="1" si="206"/>
        <v>1.0737734674343908</v>
      </c>
      <c r="W508" s="304">
        <f t="shared" ca="1" si="207"/>
        <v>3.7660527113262154</v>
      </c>
      <c r="Y508" s="314" t="str">
        <f t="shared" ca="1" si="225"/>
        <v/>
      </c>
      <c r="Z508" s="315" t="str">
        <f t="shared" ca="1" si="226"/>
        <v/>
      </c>
      <c r="AA508" s="316" t="str">
        <f t="shared" ca="1" si="227"/>
        <v/>
      </c>
      <c r="AC508" s="310" t="e">
        <f t="shared" ca="1" si="228"/>
        <v>#N/A</v>
      </c>
      <c r="AD508" s="323" t="e">
        <f t="shared" ca="1" si="229"/>
        <v>#N/A</v>
      </c>
      <c r="AE508" s="324">
        <f t="shared" ca="1" si="208"/>
        <v>1315.7149645927445</v>
      </c>
      <c r="AG508" s="306">
        <f t="shared" ca="1" si="230"/>
        <v>-6.3490873618326971</v>
      </c>
      <c r="AH508" s="304">
        <f t="shared" ca="1" si="231"/>
        <v>-0.48136574983659902</v>
      </c>
    </row>
    <row r="509" spans="1:34" x14ac:dyDescent="0.2">
      <c r="A509" s="347">
        <f t="shared" ca="1" si="209"/>
        <v>0.1</v>
      </c>
      <c r="B509" s="304">
        <f t="shared" ca="1" si="210"/>
        <v>14.499999999999922</v>
      </c>
      <c r="D509" s="306">
        <f t="shared" ca="1" si="211"/>
        <v>-0.37796338040912753</v>
      </c>
      <c r="E509" s="307">
        <f t="shared" ca="1" si="212"/>
        <v>-10.078307804576859</v>
      </c>
      <c r="F509" s="304">
        <f t="shared" ca="1" si="213"/>
        <v>10.085392630965099</v>
      </c>
      <c r="G509" s="306">
        <f t="shared" ca="1" si="214"/>
        <v>26.844381850478825</v>
      </c>
      <c r="H509" s="307">
        <f t="shared" ca="1" si="215"/>
        <v>18.075230134592445</v>
      </c>
      <c r="I509" s="304">
        <f t="shared" ca="1" si="216"/>
        <v>32.362552145231</v>
      </c>
      <c r="J509" s="306">
        <f t="shared" ca="1" si="217"/>
        <v>438.04003339763796</v>
      </c>
      <c r="K509" s="307">
        <f t="shared" ca="1" si="218"/>
        <v>1317.5728791452266</v>
      </c>
      <c r="L509" s="304">
        <f t="shared" ca="1" si="203"/>
        <v>1388.4802349036322</v>
      </c>
      <c r="M509" s="306">
        <f t="shared" ca="1" si="219"/>
        <v>0.59260413183766747</v>
      </c>
      <c r="N509" s="304">
        <f t="shared" ca="1" si="220"/>
        <v>33.953715676312562</v>
      </c>
      <c r="P509" s="310">
        <f t="shared" ca="1" si="221"/>
        <v>23</v>
      </c>
      <c r="Q509" s="304">
        <f t="shared" ca="1" si="222"/>
        <v>0</v>
      </c>
      <c r="R509" s="306">
        <f t="shared" ca="1" si="223"/>
        <v>0</v>
      </c>
      <c r="S509" s="307">
        <f t="shared" ca="1" si="224"/>
        <v>8.1249999999999982</v>
      </c>
      <c r="T509" s="304">
        <f t="shared" ca="1" si="204"/>
        <v>79.706249999999983</v>
      </c>
      <c r="U509" s="311">
        <f t="shared" ca="1" si="205"/>
        <v>0</v>
      </c>
      <c r="V509" s="306">
        <f t="shared" ca="1" si="206"/>
        <v>1.0735731198290506</v>
      </c>
      <c r="W509" s="304">
        <f t="shared" ca="1" si="207"/>
        <v>3.6285688680892365</v>
      </c>
      <c r="Y509" s="314" t="str">
        <f t="shared" ca="1" si="225"/>
        <v/>
      </c>
      <c r="Z509" s="315" t="str">
        <f t="shared" ca="1" si="226"/>
        <v/>
      </c>
      <c r="AA509" s="316" t="str">
        <f t="shared" ca="1" si="227"/>
        <v/>
      </c>
      <c r="AC509" s="310" t="e">
        <f t="shared" ca="1" si="228"/>
        <v>#N/A</v>
      </c>
      <c r="AD509" s="323" t="e">
        <f t="shared" ca="1" si="229"/>
        <v>#N/A</v>
      </c>
      <c r="AE509" s="324">
        <f t="shared" ca="1" si="208"/>
        <v>1317.5728791452266</v>
      </c>
      <c r="AG509" s="306">
        <f t="shared" ca="1" si="230"/>
        <v>-6.1420881637611444</v>
      </c>
      <c r="AH509" s="304">
        <f t="shared" ca="1" si="231"/>
        <v>-0.46351417985553434</v>
      </c>
    </row>
    <row r="510" spans="1:34" x14ac:dyDescent="0.2">
      <c r="A510" s="347">
        <f t="shared" ca="1" si="209"/>
        <v>0.1</v>
      </c>
      <c r="B510" s="304">
        <f t="shared" ca="1" si="210"/>
        <v>14.599999999999921</v>
      </c>
      <c r="D510" s="306">
        <f t="shared" ca="1" si="211"/>
        <v>-0.37044406834977761</v>
      </c>
      <c r="E510" s="307">
        <f t="shared" ca="1" si="212"/>
        <v>-10.059432519054168</v>
      </c>
      <c r="F510" s="304">
        <f t="shared" ca="1" si="213"/>
        <v>10.066251110179003</v>
      </c>
      <c r="G510" s="306">
        <f t="shared" ca="1" si="214"/>
        <v>26.807337443643849</v>
      </c>
      <c r="H510" s="307">
        <f t="shared" ca="1" si="215"/>
        <v>17.069286882687027</v>
      </c>
      <c r="I510" s="304">
        <f t="shared" ca="1" si="216"/>
        <v>31.780401122403429</v>
      </c>
      <c r="J510" s="306">
        <f t="shared" ca="1" si="217"/>
        <v>440.72261936234406</v>
      </c>
      <c r="K510" s="307">
        <f t="shared" ca="1" si="218"/>
        <v>1319.3301049960905</v>
      </c>
      <c r="L510" s="304">
        <f t="shared" ca="1" si="203"/>
        <v>1390.9954540423923</v>
      </c>
      <c r="M510" s="306">
        <f t="shared" ca="1" si="219"/>
        <v>0.56699659871853936</v>
      </c>
      <c r="N510" s="304">
        <f t="shared" ca="1" si="220"/>
        <v>32.486512104845048</v>
      </c>
      <c r="P510" s="310">
        <f t="shared" ca="1" si="221"/>
        <v>23</v>
      </c>
      <c r="Q510" s="304">
        <f t="shared" ca="1" si="222"/>
        <v>0</v>
      </c>
      <c r="R510" s="306">
        <f t="shared" ca="1" si="223"/>
        <v>0</v>
      </c>
      <c r="S510" s="307">
        <f t="shared" ca="1" si="224"/>
        <v>8.1249999999999982</v>
      </c>
      <c r="T510" s="304">
        <f t="shared" ca="1" si="204"/>
        <v>79.706249999999983</v>
      </c>
      <c r="U510" s="311">
        <f t="shared" ca="1" si="205"/>
        <v>0</v>
      </c>
      <c r="V510" s="306">
        <f t="shared" ca="1" si="206"/>
        <v>1.0733836620887574</v>
      </c>
      <c r="W510" s="304">
        <f t="shared" ca="1" si="207"/>
        <v>3.4985810877168313</v>
      </c>
      <c r="Y510" s="314" t="str">
        <f t="shared" ca="1" si="225"/>
        <v/>
      </c>
      <c r="Z510" s="315" t="str">
        <f t="shared" ca="1" si="226"/>
        <v/>
      </c>
      <c r="AA510" s="316" t="str">
        <f t="shared" ca="1" si="227"/>
        <v/>
      </c>
      <c r="AC510" s="310" t="e">
        <f t="shared" ca="1" si="228"/>
        <v>#N/A</v>
      </c>
      <c r="AD510" s="323" t="e">
        <f t="shared" ca="1" si="229"/>
        <v>#N/A</v>
      </c>
      <c r="AE510" s="324">
        <f t="shared" ca="1" si="208"/>
        <v>1319.3301049960905</v>
      </c>
      <c r="AG510" s="306">
        <f t="shared" ca="1" si="230"/>
        <v>-5.9257038496141305</v>
      </c>
      <c r="AH510" s="304">
        <f t="shared" ca="1" si="231"/>
        <v>-0.44659309145713688</v>
      </c>
    </row>
    <row r="511" spans="1:34" x14ac:dyDescent="0.2">
      <c r="A511" s="347">
        <f t="shared" ca="1" si="209"/>
        <v>0.1</v>
      </c>
      <c r="B511" s="304">
        <f t="shared" ca="1" si="210"/>
        <v>14.699999999999921</v>
      </c>
      <c r="D511" s="306">
        <f t="shared" ca="1" si="211"/>
        <v>-0.36321425195803575</v>
      </c>
      <c r="E511" s="307">
        <f t="shared" ca="1" si="212"/>
        <v>-10.041272810273901</v>
      </c>
      <c r="F511" s="304">
        <f t="shared" ca="1" si="213"/>
        <v>10.047839779931374</v>
      </c>
      <c r="G511" s="306">
        <f t="shared" ca="1" si="214"/>
        <v>26.771016018448044</v>
      </c>
      <c r="H511" s="307">
        <f t="shared" ca="1" si="215"/>
        <v>16.065159601659637</v>
      </c>
      <c r="I511" s="304">
        <f t="shared" ca="1" si="216"/>
        <v>31.221413351845534</v>
      </c>
      <c r="J511" s="306">
        <f t="shared" ca="1" si="217"/>
        <v>443.40153703544865</v>
      </c>
      <c r="K511" s="307">
        <f t="shared" ca="1" si="218"/>
        <v>1320.9868273203078</v>
      </c>
      <c r="L511" s="304">
        <f t="shared" ca="1" si="203"/>
        <v>1393.4170664231049</v>
      </c>
      <c r="M511" s="306">
        <f t="shared" ca="1" si="219"/>
        <v>0.54048953550151357</v>
      </c>
      <c r="N511" s="304">
        <f t="shared" ca="1" si="220"/>
        <v>30.967769255223001</v>
      </c>
      <c r="P511" s="310">
        <f t="shared" ca="1" si="221"/>
        <v>23</v>
      </c>
      <c r="Q511" s="304">
        <f t="shared" ca="1" si="222"/>
        <v>0</v>
      </c>
      <c r="R511" s="306">
        <f t="shared" ca="1" si="223"/>
        <v>0</v>
      </c>
      <c r="S511" s="307">
        <f t="shared" ca="1" si="224"/>
        <v>8.1249999999999982</v>
      </c>
      <c r="T511" s="304">
        <f t="shared" ca="1" si="204"/>
        <v>79.706249999999983</v>
      </c>
      <c r="U511" s="311">
        <f t="shared" ca="1" si="205"/>
        <v>0</v>
      </c>
      <c r="V511" s="306">
        <f t="shared" ca="1" si="206"/>
        <v>1.0732050688766588</v>
      </c>
      <c r="W511" s="304">
        <f t="shared" ca="1" si="207"/>
        <v>3.3760280635408644</v>
      </c>
      <c r="Y511" s="314" t="str">
        <f t="shared" ca="1" si="225"/>
        <v/>
      </c>
      <c r="Z511" s="315" t="str">
        <f t="shared" ca="1" si="226"/>
        <v/>
      </c>
      <c r="AA511" s="316" t="str">
        <f t="shared" ca="1" si="227"/>
        <v/>
      </c>
      <c r="AC511" s="310" t="e">
        <f t="shared" ca="1" si="228"/>
        <v>#N/A</v>
      </c>
      <c r="AD511" s="323" t="e">
        <f t="shared" ca="1" si="229"/>
        <v>#N/A</v>
      </c>
      <c r="AE511" s="324">
        <f t="shared" ca="1" si="208"/>
        <v>1320.9868273203078</v>
      </c>
      <c r="AG511" s="306">
        <f t="shared" ca="1" si="230"/>
        <v>-5.6995559176495219</v>
      </c>
      <c r="AH511" s="304">
        <f t="shared" ca="1" si="231"/>
        <v>-0.43059459541130241</v>
      </c>
    </row>
    <row r="512" spans="1:34" x14ac:dyDescent="0.2">
      <c r="A512" s="347">
        <f t="shared" ca="1" si="209"/>
        <v>0.1</v>
      </c>
      <c r="B512" s="304">
        <f t="shared" ca="1" si="210"/>
        <v>14.799999999999921</v>
      </c>
      <c r="D512" s="306">
        <f t="shared" ca="1" si="211"/>
        <v>-0.3562828955755884</v>
      </c>
      <c r="E512" s="307">
        <f t="shared" ca="1" si="212"/>
        <v>-10.023803673974085</v>
      </c>
      <c r="F512" s="304">
        <f t="shared" ca="1" si="213"/>
        <v>10.030133478476548</v>
      </c>
      <c r="G512" s="306">
        <f t="shared" ca="1" si="214"/>
        <v>26.735387728890487</v>
      </c>
      <c r="H512" s="307">
        <f t="shared" ca="1" si="215"/>
        <v>15.062779234262228</v>
      </c>
      <c r="I512" s="304">
        <f t="shared" ca="1" si="216"/>
        <v>30.686613942796448</v>
      </c>
      <c r="J512" s="306">
        <f t="shared" ca="1" si="217"/>
        <v>446.07685722281559</v>
      </c>
      <c r="K512" s="307">
        <f t="shared" ca="1" si="218"/>
        <v>1322.5432242621039</v>
      </c>
      <c r="L512" s="304">
        <f t="shared" ca="1" si="203"/>
        <v>1395.7453716890434</v>
      </c>
      <c r="M512" s="306">
        <f t="shared" ca="1" si="219"/>
        <v>0.51307463115923713</v>
      </c>
      <c r="N512" s="304">
        <f t="shared" ca="1" si="220"/>
        <v>29.397010940655687</v>
      </c>
      <c r="P512" s="310">
        <f t="shared" ca="1" si="221"/>
        <v>23</v>
      </c>
      <c r="Q512" s="304">
        <f t="shared" ca="1" si="222"/>
        <v>0</v>
      </c>
      <c r="R512" s="306">
        <f t="shared" ca="1" si="223"/>
        <v>0</v>
      </c>
      <c r="S512" s="307">
        <f t="shared" ca="1" si="224"/>
        <v>8.1249999999999982</v>
      </c>
      <c r="T512" s="304">
        <f t="shared" ca="1" si="204"/>
        <v>79.706249999999983</v>
      </c>
      <c r="U512" s="311">
        <f t="shared" ca="1" si="205"/>
        <v>0</v>
      </c>
      <c r="V512" s="306">
        <f t="shared" ca="1" si="206"/>
        <v>1.0730373159354079</v>
      </c>
      <c r="W512" s="304">
        <f t="shared" ca="1" si="207"/>
        <v>3.2608511834174041</v>
      </c>
      <c r="Y512" s="314" t="str">
        <f t="shared" ca="1" si="225"/>
        <v/>
      </c>
      <c r="Z512" s="315" t="str">
        <f t="shared" ca="1" si="226"/>
        <v/>
      </c>
      <c r="AA512" s="316" t="str">
        <f t="shared" ca="1" si="227"/>
        <v/>
      </c>
      <c r="AC512" s="310" t="e">
        <f t="shared" ca="1" si="228"/>
        <v>#N/A</v>
      </c>
      <c r="AD512" s="323" t="e">
        <f t="shared" ca="1" si="229"/>
        <v>#N/A</v>
      </c>
      <c r="AE512" s="324">
        <f t="shared" ca="1" si="208"/>
        <v>1322.5432242621039</v>
      </c>
      <c r="AG512" s="306">
        <f t="shared" ca="1" si="230"/>
        <v>-5.4633036314022698</v>
      </c>
      <c r="AH512" s="304">
        <f t="shared" ca="1" si="231"/>
        <v>-0.41551114628195263</v>
      </c>
    </row>
    <row r="513" spans="1:34" x14ac:dyDescent="0.2">
      <c r="A513" s="347">
        <f t="shared" ca="1" si="209"/>
        <v>0.1</v>
      </c>
      <c r="B513" s="304">
        <f t="shared" ca="1" si="210"/>
        <v>14.89999999999992</v>
      </c>
      <c r="D513" s="306">
        <f t="shared" ca="1" si="211"/>
        <v>-0.34965933455751685</v>
      </c>
      <c r="E513" s="307">
        <f t="shared" ca="1" si="212"/>
        <v>-10.006998877182825</v>
      </c>
      <c r="F513" s="304">
        <f t="shared" ca="1" si="213"/>
        <v>10.013105820782158</v>
      </c>
      <c r="G513" s="306">
        <f t="shared" ca="1" si="214"/>
        <v>26.700421795434735</v>
      </c>
      <c r="H513" s="307">
        <f t="shared" ca="1" si="215"/>
        <v>14.062079346543946</v>
      </c>
      <c r="I513" s="304">
        <f t="shared" ca="1" si="216"/>
        <v>30.177054190272187</v>
      </c>
      <c r="J513" s="306">
        <f t="shared" ca="1" si="217"/>
        <v>448.74864769903184</v>
      </c>
      <c r="K513" s="307">
        <f t="shared" ca="1" si="218"/>
        <v>1323.9994671911443</v>
      </c>
      <c r="L513" s="304">
        <f t="shared" ca="1" si="203"/>
        <v>1397.9806643634752</v>
      </c>
      <c r="M513" s="306">
        <f t="shared" ca="1" si="219"/>
        <v>0.48474846744133665</v>
      </c>
      <c r="N513" s="304">
        <f t="shared" ca="1" si="220"/>
        <v>27.774041309823389</v>
      </c>
      <c r="P513" s="310">
        <f t="shared" ca="1" si="221"/>
        <v>23</v>
      </c>
      <c r="Q513" s="304">
        <f t="shared" ca="1" si="222"/>
        <v>0</v>
      </c>
      <c r="R513" s="306">
        <f t="shared" ca="1" si="223"/>
        <v>0</v>
      </c>
      <c r="S513" s="307">
        <f t="shared" ca="1" si="224"/>
        <v>8.1249999999999982</v>
      </c>
      <c r="T513" s="304">
        <f t="shared" ca="1" si="204"/>
        <v>79.706249999999983</v>
      </c>
      <c r="U513" s="311">
        <f t="shared" ca="1" si="205"/>
        <v>0</v>
      </c>
      <c r="V513" s="306">
        <f t="shared" ca="1" si="206"/>
        <v>1.0728803800567912</v>
      </c>
      <c r="W513" s="304">
        <f t="shared" ca="1" si="207"/>
        <v>3.1529944296793615</v>
      </c>
      <c r="Y513" s="314" t="str">
        <f t="shared" ca="1" si="225"/>
        <v/>
      </c>
      <c r="Z513" s="315" t="str">
        <f t="shared" ca="1" si="226"/>
        <v/>
      </c>
      <c r="AA513" s="316" t="str">
        <f t="shared" ca="1" si="227"/>
        <v/>
      </c>
      <c r="AC513" s="310" t="e">
        <f t="shared" ca="1" si="228"/>
        <v>#N/A</v>
      </c>
      <c r="AD513" s="323" t="e">
        <f t="shared" ca="1" si="229"/>
        <v>#N/A</v>
      </c>
      <c r="AE513" s="324">
        <f t="shared" ca="1" si="208"/>
        <v>1323.9994671911443</v>
      </c>
      <c r="AG513" s="306">
        <f t="shared" ca="1" si="230"/>
        <v>-5.2166554793352944</v>
      </c>
      <c r="AH513" s="304">
        <f t="shared" ca="1" si="231"/>
        <v>-0.4013355302667575</v>
      </c>
    </row>
    <row r="514" spans="1:34" x14ac:dyDescent="0.2">
      <c r="A514" s="347">
        <f t="shared" ca="1" si="209"/>
        <v>0.1</v>
      </c>
      <c r="B514" s="304">
        <f t="shared" ca="1" si="210"/>
        <v>14.99999999999992</v>
      </c>
      <c r="D514" s="306">
        <f t="shared" ca="1" si="211"/>
        <v>-0.34335321098467958</v>
      </c>
      <c r="E514" s="307">
        <f t="shared" ca="1" si="212"/>
        <v>-9.9908308547988085</v>
      </c>
      <c r="F514" s="304">
        <f t="shared" ca="1" si="213"/>
        <v>9.9967290948936576</v>
      </c>
      <c r="G514" s="306">
        <f t="shared" ca="1" si="214"/>
        <v>26.666086474336268</v>
      </c>
      <c r="H514" s="307">
        <f t="shared" ca="1" si="215"/>
        <v>13.062996261064065</v>
      </c>
      <c r="I514" s="304">
        <f t="shared" ca="1" si="216"/>
        <v>29.693804727137167</v>
      </c>
      <c r="J514" s="306">
        <f t="shared" ca="1" si="217"/>
        <v>451.4169731125204</v>
      </c>
      <c r="K514" s="307">
        <f t="shared" ca="1" si="218"/>
        <v>1325.3557209715248</v>
      </c>
      <c r="L514" s="304">
        <f t="shared" ca="1" si="203"/>
        <v>1400.1232341212042</v>
      </c>
      <c r="M514" s="306">
        <f t="shared" ca="1" si="219"/>
        <v>0.45551325154208067</v>
      </c>
      <c r="N514" s="304">
        <f t="shared" ca="1" si="220"/>
        <v>26.09898682564226</v>
      </c>
      <c r="P514" s="310">
        <f t="shared" ca="1" si="221"/>
        <v>23</v>
      </c>
      <c r="Q514" s="304">
        <f t="shared" ca="1" si="222"/>
        <v>0</v>
      </c>
      <c r="R514" s="306">
        <f t="shared" ca="1" si="223"/>
        <v>0</v>
      </c>
      <c r="S514" s="307">
        <f t="shared" ca="1" si="224"/>
        <v>8.1249999999999982</v>
      </c>
      <c r="T514" s="304">
        <f t="shared" ca="1" si="204"/>
        <v>79.706249999999983</v>
      </c>
      <c r="U514" s="311">
        <f t="shared" ca="1" si="205"/>
        <v>0</v>
      </c>
      <c r="V514" s="306">
        <f t="shared" ca="1" si="206"/>
        <v>1.0727342390501373</v>
      </c>
      <c r="W514" s="304">
        <f t="shared" ca="1" si="207"/>
        <v>3.0524042774888711</v>
      </c>
      <c r="Y514" s="314" t="str">
        <f t="shared" ca="1" si="225"/>
        <v/>
      </c>
      <c r="Z514" s="315" t="str">
        <f t="shared" ca="1" si="226"/>
        <v/>
      </c>
      <c r="AA514" s="316" t="str">
        <f t="shared" ca="1" si="227"/>
        <v/>
      </c>
      <c r="AC514" s="310">
        <f t="shared" ca="1" si="228"/>
        <v>14.99999999999992</v>
      </c>
      <c r="AD514" s="323">
        <f t="shared" ca="1" si="229"/>
        <v>451.4169731125204</v>
      </c>
      <c r="AE514" s="324">
        <f t="shared" ca="1" si="208"/>
        <v>1325.3557209715248</v>
      </c>
      <c r="AG514" s="306">
        <f t="shared" ca="1" si="230"/>
        <v>-4.9593817485482763</v>
      </c>
      <c r="AH514" s="304">
        <f t="shared" ca="1" si="231"/>
        <v>-0.3880608528836138</v>
      </c>
    </row>
    <row r="515" spans="1:34" x14ac:dyDescent="0.2">
      <c r="A515" s="347">
        <f t="shared" ca="1" si="209"/>
        <v>0.1</v>
      </c>
      <c r="B515" s="304">
        <f t="shared" ca="1" si="210"/>
        <v>15.09999999999992</v>
      </c>
      <c r="D515" s="306">
        <f t="shared" ca="1" si="211"/>
        <v>-0.33737439500825073</v>
      </c>
      <c r="E515" s="307">
        <f t="shared" ca="1" si="212"/>
        <v>-9.9752706130992639</v>
      </c>
      <c r="F515" s="304">
        <f t="shared" ca="1" si="213"/>
        <v>9.9809741652290107</v>
      </c>
      <c r="G515" s="306">
        <f t="shared" ca="1" si="214"/>
        <v>26.632349034835443</v>
      </c>
      <c r="H515" s="307">
        <f t="shared" ca="1" si="215"/>
        <v>12.065469199754139</v>
      </c>
      <c r="I515" s="304">
        <f t="shared" ca="1" si="216"/>
        <v>29.237947296681348</v>
      </c>
      <c r="J515" s="306">
        <f t="shared" ca="1" si="217"/>
        <v>454.08189488797899</v>
      </c>
      <c r="K515" s="307">
        <f t="shared" ca="1" si="218"/>
        <v>1326.6121442445656</v>
      </c>
      <c r="L515" s="304">
        <f t="shared" ca="1" si="203"/>
        <v>1402.173366072192</v>
      </c>
      <c r="M515" s="306">
        <f t="shared" ca="1" si="219"/>
        <v>0.42537755040335345</v>
      </c>
      <c r="N515" s="304">
        <f t="shared" ca="1" si="220"/>
        <v>24.372338337725601</v>
      </c>
      <c r="P515" s="310">
        <f t="shared" ca="1" si="221"/>
        <v>23</v>
      </c>
      <c r="Q515" s="304">
        <f t="shared" ca="1" si="222"/>
        <v>0</v>
      </c>
      <c r="R515" s="306">
        <f t="shared" ca="1" si="223"/>
        <v>0</v>
      </c>
      <c r="S515" s="307">
        <f t="shared" ca="1" si="224"/>
        <v>8.1249999999999982</v>
      </c>
      <c r="T515" s="304">
        <f t="shared" ca="1" si="204"/>
        <v>79.706249999999983</v>
      </c>
      <c r="U515" s="311">
        <f t="shared" ca="1" si="205"/>
        <v>0</v>
      </c>
      <c r="V515" s="306">
        <f t="shared" ca="1" si="206"/>
        <v>1.0725988717093859</v>
      </c>
      <c r="W515" s="304">
        <f t="shared" ca="1" si="207"/>
        <v>2.959029591252432</v>
      </c>
      <c r="Y515" s="314" t="str">
        <f t="shared" ca="1" si="225"/>
        <v/>
      </c>
      <c r="Z515" s="315" t="str">
        <f t="shared" ca="1" si="226"/>
        <v/>
      </c>
      <c r="AA515" s="316" t="str">
        <f t="shared" ca="1" si="227"/>
        <v/>
      </c>
      <c r="AC515" s="310" t="e">
        <f t="shared" ca="1" si="228"/>
        <v>#N/A</v>
      </c>
      <c r="AD515" s="323" t="e">
        <f t="shared" ca="1" si="229"/>
        <v>#N/A</v>
      </c>
      <c r="AE515" s="324">
        <f t="shared" ca="1" si="208"/>
        <v>1326.6121442445656</v>
      </c>
      <c r="AG515" s="306">
        <f t="shared" ca="1" si="230"/>
        <v>-4.691327999009351</v>
      </c>
      <c r="AH515" s="304">
        <f t="shared" ca="1" si="231"/>
        <v>-0.37568052646016881</v>
      </c>
    </row>
    <row r="516" spans="1:34" x14ac:dyDescent="0.2">
      <c r="A516" s="347">
        <f t="shared" ca="1" si="209"/>
        <v>0.1</v>
      </c>
      <c r="B516" s="304">
        <f t="shared" ca="1" si="210"/>
        <v>15.199999999999919</v>
      </c>
      <c r="D516" s="306">
        <f t="shared" ca="1" si="211"/>
        <v>-0.33173289104890219</v>
      </c>
      <c r="E516" s="307">
        <f t="shared" ca="1" si="212"/>
        <v>-9.9602876435818928</v>
      </c>
      <c r="F516" s="304">
        <f t="shared" ca="1" si="213"/>
        <v>9.9658103862101353</v>
      </c>
      <c r="G516" s="306">
        <f t="shared" ca="1" si="214"/>
        <v>26.599175745730552</v>
      </c>
      <c r="H516" s="307">
        <f t="shared" ca="1" si="215"/>
        <v>11.069440435395949</v>
      </c>
      <c r="I516" s="304">
        <f t="shared" ca="1" si="216"/>
        <v>28.810565109088699</v>
      </c>
      <c r="J516" s="306">
        <f t="shared" ca="1" si="217"/>
        <v>456.7434711270073</v>
      </c>
      <c r="K516" s="307">
        <f t="shared" ca="1" si="218"/>
        <v>1327.7688897263231</v>
      </c>
      <c r="L516" s="304">
        <f t="shared" ref="L516:L579" ca="1" si="232">SQRT(pos_x^2+pos_z^2)</f>
        <v>1404.1313410583143</v>
      </c>
      <c r="M516" s="306">
        <f t="shared" ca="1" si="219"/>
        <v>0.39435700141873198</v>
      </c>
      <c r="N516" s="304">
        <f t="shared" ca="1" si="220"/>
        <v>22.594991802727961</v>
      </c>
      <c r="P516" s="310">
        <f t="shared" ca="1" si="221"/>
        <v>23</v>
      </c>
      <c r="Q516" s="304">
        <f t="shared" ca="1" si="222"/>
        <v>0</v>
      </c>
      <c r="R516" s="306">
        <f t="shared" ca="1" si="223"/>
        <v>0</v>
      </c>
      <c r="S516" s="307">
        <f t="shared" ca="1" si="224"/>
        <v>8.1249999999999982</v>
      </c>
      <c r="T516" s="304">
        <f t="shared" ref="T516:T579" ca="1" si="233">m*g</f>
        <v>79.706249999999983</v>
      </c>
      <c r="U516" s="311">
        <f t="shared" ref="U516:U579" ca="1" si="234">IF(pos_xz&lt;L_rampe,Poids*COS(Beta),0)</f>
        <v>0</v>
      </c>
      <c r="V516" s="306">
        <f t="shared" ref="V516:V579" ca="1" si="235">Rho_moyen*(20000-Alt_rampe-pos_z)/(20000+Alt_rampe+pos_z)</f>
        <v>1.0724742577787174</v>
      </c>
      <c r="W516" s="304">
        <f t="shared" ref="W516:W579" ca="1" si="236">1/2*Rho*Sref*Cx*vit_xz^2</f>
        <v>2.8728215187886921</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1327.7688897263231</v>
      </c>
      <c r="AG516" s="306">
        <f t="shared" ca="1" si="230"/>
        <v>-4.4124291153545441</v>
      </c>
      <c r="AH516" s="304">
        <f t="shared" ca="1" si="231"/>
        <v>-0.36418825738491478</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-0.32643872850666761</v>
      </c>
      <c r="E517" s="307">
        <f t="shared" ref="E517:E580" ca="1" si="241">IF(AND(L516&lt;L_rampe,Poussee&lt;Poids*SIN(M516)),0,(-W516+Poussee)/m*SIN(M516)+U516/m*COS(M516)-Poids/m)</f>
        <v>-9.9458498509710758</v>
      </c>
      <c r="F517" s="304">
        <f t="shared" ref="F517:F580" ca="1" si="242">SQRT(acc_x^2+acc_z^2)</f>
        <v>9.9512055300616939</v>
      </c>
      <c r="G517" s="306">
        <f t="shared" ref="G517:G580" ca="1" si="243">G516+acc_x*pas</f>
        <v>26.566531872879885</v>
      </c>
      <c r="H517" s="307">
        <f t="shared" ref="H517:H580" ca="1" si="244">H516+acc_z*pas</f>
        <v>10.074855450298841</v>
      </c>
      <c r="I517" s="304">
        <f t="shared" ref="I517:I580" ca="1" si="245">SQRT(vit_x^2+vit_z^2)</f>
        <v>28.412731795748876</v>
      </c>
      <c r="J517" s="306">
        <f t="shared" ref="J517:J580" ca="1" si="246">J516+0.5*(vit_x+G516)*pas*(K516&gt;=0)</f>
        <v>459.40175650793782</v>
      </c>
      <c r="K517" s="307">
        <f t="shared" ref="K517:K580" ca="1" si="247">K516+0.5*(vit_z+H516)*pas</f>
        <v>1328.8261045206079</v>
      </c>
      <c r="L517" s="304">
        <f t="shared" ca="1" si="232"/>
        <v>1405.997435964231</v>
      </c>
      <c r="M517" s="306">
        <f t="shared" ref="M517:M580" ca="1" si="248">IF(AND(L516&gt;L_rampe,G517&gt;0),ATAN2(G517,H517),$M$4)</f>
        <v>0.36247496935348239</v>
      </c>
      <c r="N517" s="304">
        <f t="shared" ref="N517:N580" ca="1" si="249">DEGREES(Beta)</f>
        <v>20.768285923088399</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8.1249999999999982</v>
      </c>
      <c r="T517" s="304">
        <f t="shared" ca="1" si="233"/>
        <v>79.706249999999983</v>
      </c>
      <c r="U517" s="311">
        <f t="shared" ca="1" si="234"/>
        <v>0</v>
      </c>
      <c r="V517" s="306">
        <f t="shared" ca="1" si="235"/>
        <v>1.0723603779166511</v>
      </c>
      <c r="W517" s="304">
        <f t="shared" ca="1" si="236"/>
        <v>2.7937333829751343</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1328.8261045206079</v>
      </c>
      <c r="AG517" s="306">
        <f t="shared" ref="AG517:AG580" ca="1" si="259">IF(AND(L516&lt;L_rampe,Poussee&lt;Poids*SIN(M516)),0,(-W516+Poussee)/m-Poids*SIN(M516)/m)</f>
        <v>-4.1227234927442451</v>
      </c>
      <c r="AH517" s="304">
        <f t="shared" ref="AH517:AH580" ca="1" si="260">IF(AND(L516&lt;L_rampe,Poussee&lt;Poids*SIN(M516)), g*SIN(M516), (-W516+Poussee)/m)</f>
        <v>-0.35357803308168528</v>
      </c>
    </row>
    <row r="518" spans="1:34" x14ac:dyDescent="0.2">
      <c r="A518" s="347">
        <f t="shared" ca="1" si="238"/>
        <v>0.1</v>
      </c>
      <c r="B518" s="304">
        <f t="shared" ca="1" si="239"/>
        <v>15.399999999999919</v>
      </c>
      <c r="D518" s="306">
        <f t="shared" ca="1" si="240"/>
        <v>-0.32150183720640668</v>
      </c>
      <c r="E518" s="307">
        <f t="shared" ca="1" si="241"/>
        <v>-9.9319234995504502</v>
      </c>
      <c r="F518" s="304">
        <f t="shared" ca="1" si="242"/>
        <v>9.9371257329395597</v>
      </c>
      <c r="G518" s="306">
        <f t="shared" ca="1" si="243"/>
        <v>26.534381689159243</v>
      </c>
      <c r="H518" s="307">
        <f t="shared" ca="1" si="244"/>
        <v>9.0816631003437962</v>
      </c>
      <c r="I518" s="304">
        <f t="shared" ca="1" si="245"/>
        <v>28.045499038065547</v>
      </c>
      <c r="J518" s="306">
        <f t="shared" ca="1" si="246"/>
        <v>462.05680218603976</v>
      </c>
      <c r="K518" s="307">
        <f t="shared" ca="1" si="247"/>
        <v>1329.7839304481402</v>
      </c>
      <c r="L518" s="304">
        <f t="shared" ca="1" si="232"/>
        <v>1407.7719240432709</v>
      </c>
      <c r="M518" s="306">
        <f t="shared" ca="1" si="248"/>
        <v>0.32976311505068612</v>
      </c>
      <c r="N518" s="304">
        <f t="shared" ca="1" si="249"/>
        <v>18.89403473149131</v>
      </c>
      <c r="P518" s="310">
        <f t="shared" ca="1" si="250"/>
        <v>23</v>
      </c>
      <c r="Q518" s="304">
        <f t="shared" ca="1" si="251"/>
        <v>0</v>
      </c>
      <c r="R518" s="306">
        <f t="shared" ca="1" si="252"/>
        <v>0</v>
      </c>
      <c r="S518" s="307">
        <f t="shared" ca="1" si="253"/>
        <v>8.1249999999999982</v>
      </c>
      <c r="T518" s="304">
        <f t="shared" ca="1" si="233"/>
        <v>79.706249999999983</v>
      </c>
      <c r="U518" s="311">
        <f t="shared" ca="1" si="234"/>
        <v>0</v>
      </c>
      <c r="V518" s="306">
        <f t="shared" ca="1" si="235"/>
        <v>1.0722572136585404</v>
      </c>
      <c r="W518" s="304">
        <f t="shared" ca="1" si="236"/>
        <v>2.7217205706470851</v>
      </c>
      <c r="Y518" s="314" t="str">
        <f t="shared" ca="1" si="254"/>
        <v/>
      </c>
      <c r="Z518" s="315" t="str">
        <f t="shared" ca="1" si="255"/>
        <v/>
      </c>
      <c r="AA518" s="316" t="str">
        <f t="shared" ca="1" si="256"/>
        <v/>
      </c>
      <c r="AC518" s="310" t="e">
        <f t="shared" ca="1" si="257"/>
        <v>#N/A</v>
      </c>
      <c r="AD518" s="323" t="e">
        <f t="shared" ca="1" si="258"/>
        <v>#N/A</v>
      </c>
      <c r="AE518" s="324">
        <f t="shared" ca="1" si="237"/>
        <v>1329.7839304481402</v>
      </c>
      <c r="AG518" s="306">
        <f t="shared" ca="1" si="259"/>
        <v>-3.8223667892074982</v>
      </c>
      <c r="AH518" s="304">
        <f t="shared" ca="1" si="260"/>
        <v>-0.34384410867386278</v>
      </c>
    </row>
    <row r="519" spans="1:34" x14ac:dyDescent="0.2">
      <c r="A519" s="347">
        <f t="shared" ca="1" si="238"/>
        <v>0.1</v>
      </c>
      <c r="B519" s="304">
        <f t="shared" ca="1" si="239"/>
        <v>15.499999999999918</v>
      </c>
      <c r="D519" s="306">
        <f t="shared" ca="1" si="240"/>
        <v>-0.31693190850510256</v>
      </c>
      <c r="E519" s="307">
        <f t="shared" ca="1" si="241"/>
        <v>-9.9184731821721055</v>
      </c>
      <c r="F519" s="304">
        <f t="shared" ca="1" si="242"/>
        <v>9.9235354637395208</v>
      </c>
      <c r="G519" s="306">
        <f t="shared" ca="1" si="243"/>
        <v>26.502688498308732</v>
      </c>
      <c r="H519" s="307">
        <f t="shared" ca="1" si="244"/>
        <v>8.0898157821265855</v>
      </c>
      <c r="I519" s="304">
        <f t="shared" ca="1" si="245"/>
        <v>27.709883020812814</v>
      </c>
      <c r="J519" s="306">
        <f t="shared" ca="1" si="246"/>
        <v>464.70865569541314</v>
      </c>
      <c r="K519" s="307">
        <f t="shared" ca="1" si="247"/>
        <v>1330.6425043922636</v>
      </c>
      <c r="L519" s="304">
        <f t="shared" ca="1" si="232"/>
        <v>1409.455075259071</v>
      </c>
      <c r="M519" s="306">
        <f t="shared" ca="1" si="248"/>
        <v>0.29626183855420085</v>
      </c>
      <c r="N519" s="304">
        <f t="shared" ca="1" si="249"/>
        <v>16.974552979941883</v>
      </c>
      <c r="P519" s="310">
        <f t="shared" ca="1" si="250"/>
        <v>23</v>
      </c>
      <c r="Q519" s="304">
        <f t="shared" ca="1" si="251"/>
        <v>0</v>
      </c>
      <c r="R519" s="306">
        <f t="shared" ca="1" si="252"/>
        <v>0</v>
      </c>
      <c r="S519" s="307">
        <f t="shared" ca="1" si="253"/>
        <v>8.1249999999999982</v>
      </c>
      <c r="T519" s="304">
        <f t="shared" ca="1" si="233"/>
        <v>79.706249999999983</v>
      </c>
      <c r="U519" s="311">
        <f t="shared" ca="1" si="234"/>
        <v>0</v>
      </c>
      <c r="V519" s="306">
        <f t="shared" ca="1" si="235"/>
        <v>1.0721647473774054</v>
      </c>
      <c r="W519" s="304">
        <f t="shared" ca="1" si="236"/>
        <v>2.6567404185808776</v>
      </c>
      <c r="Y519" s="314" t="str">
        <f t="shared" ca="1" si="254"/>
        <v/>
      </c>
      <c r="Z519" s="315" t="str">
        <f t="shared" ca="1" si="255"/>
        <v/>
      </c>
      <c r="AA519" s="316" t="str">
        <f t="shared" ca="1" si="256"/>
        <v/>
      </c>
      <c r="AC519" s="310" t="e">
        <f t="shared" ca="1" si="257"/>
        <v>#N/A</v>
      </c>
      <c r="AD519" s="323" t="e">
        <f t="shared" ca="1" si="258"/>
        <v>#N/A</v>
      </c>
      <c r="AE519" s="324">
        <f t="shared" ca="1" si="237"/>
        <v>1330.6425043922636</v>
      </c>
      <c r="AG519" s="306">
        <f t="shared" ca="1" si="259"/>
        <v>-3.5116445603751725</v>
      </c>
      <c r="AH519" s="304">
        <f t="shared" ca="1" si="260"/>
        <v>-0.33498099331041054</v>
      </c>
    </row>
    <row r="520" spans="1:34" x14ac:dyDescent="0.2">
      <c r="A520" s="347">
        <f t="shared" ca="1" si="238"/>
        <v>0.1</v>
      </c>
      <c r="B520" s="304">
        <f t="shared" ca="1" si="239"/>
        <v>15.599999999999918</v>
      </c>
      <c r="D520" s="306">
        <f t="shared" ca="1" si="240"/>
        <v>-0.31273824380389442</v>
      </c>
      <c r="E520" s="307">
        <f t="shared" ca="1" si="241"/>
        <v>-9.9054618162818002</v>
      </c>
      <c r="F520" s="304">
        <f t="shared" ca="1" si="242"/>
        <v>9.9103975199259438</v>
      </c>
      <c r="G520" s="306">
        <f t="shared" ca="1" si="243"/>
        <v>26.471414673928344</v>
      </c>
      <c r="H520" s="307">
        <f t="shared" ca="1" si="244"/>
        <v>7.0992696004984053</v>
      </c>
      <c r="I520" s="304">
        <f t="shared" ca="1" si="245"/>
        <v>27.406849941203195</v>
      </c>
      <c r="J520" s="306">
        <f t="shared" ca="1" si="246"/>
        <v>467.35736085402499</v>
      </c>
      <c r="K520" s="307">
        <f t="shared" ca="1" si="247"/>
        <v>1331.4019586613949</v>
      </c>
      <c r="L520" s="304">
        <f t="shared" ca="1" si="232"/>
        <v>1411.0471566435467</v>
      </c>
      <c r="M520" s="306">
        <f t="shared" ca="1" si="248"/>
        <v>0.26202055829315796</v>
      </c>
      <c r="N520" s="304">
        <f t="shared" ca="1" si="249"/>
        <v>15.012672135859512</v>
      </c>
      <c r="P520" s="310">
        <f t="shared" ca="1" si="250"/>
        <v>23</v>
      </c>
      <c r="Q520" s="304">
        <f t="shared" ca="1" si="251"/>
        <v>0</v>
      </c>
      <c r="R520" s="306">
        <f t="shared" ca="1" si="252"/>
        <v>0</v>
      </c>
      <c r="S520" s="307">
        <f t="shared" ca="1" si="253"/>
        <v>8.1249999999999982</v>
      </c>
      <c r="T520" s="304">
        <f t="shared" ca="1" si="233"/>
        <v>79.706249999999983</v>
      </c>
      <c r="U520" s="311">
        <f t="shared" ca="1" si="234"/>
        <v>0</v>
      </c>
      <c r="V520" s="306">
        <f t="shared" ca="1" si="235"/>
        <v>1.0720829622430916</v>
      </c>
      <c r="W520" s="304">
        <f t="shared" ca="1" si="236"/>
        <v>2.5987520964630937</v>
      </c>
      <c r="Y520" s="314" t="str">
        <f t="shared" ca="1" si="254"/>
        <v/>
      </c>
      <c r="Z520" s="315" t="str">
        <f t="shared" ca="1" si="255"/>
        <v>Para</v>
      </c>
      <c r="AA520" s="316" t="str">
        <f t="shared" ca="1" si="256"/>
        <v/>
      </c>
      <c r="AC520" s="310" t="e">
        <f t="shared" ca="1" si="257"/>
        <v>#N/A</v>
      </c>
      <c r="AD520" s="323" t="e">
        <f t="shared" ca="1" si="258"/>
        <v>#N/A</v>
      </c>
      <c r="AE520" s="324">
        <f t="shared" ca="1" si="237"/>
        <v>1331.4019586613949</v>
      </c>
      <c r="AG520" s="306">
        <f t="shared" ca="1" si="259"/>
        <v>-3.1909829976993471</v>
      </c>
      <c r="AH520" s="304">
        <f t="shared" ca="1" si="260"/>
        <v>-0.32698343613303116</v>
      </c>
    </row>
    <row r="521" spans="1:34" x14ac:dyDescent="0.2">
      <c r="A521" s="347">
        <f t="shared" ca="1" si="238"/>
        <v>0.1</v>
      </c>
      <c r="B521" s="304">
        <f t="shared" ca="1" si="239"/>
        <v>15.699999999999918</v>
      </c>
      <c r="D521" s="306">
        <f t="shared" ca="1" si="240"/>
        <v>-0.30892959310559015</v>
      </c>
      <c r="E521" s="307">
        <f t="shared" ca="1" si="241"/>
        <v>-9.89285067103682</v>
      </c>
      <c r="F521" s="304">
        <f t="shared" ca="1" si="242"/>
        <v>9.8976730544572966</v>
      </c>
      <c r="G521" s="306">
        <f t="shared" ca="1" si="243"/>
        <v>26.440521714617784</v>
      </c>
      <c r="H521" s="307">
        <f t="shared" ca="1" si="244"/>
        <v>6.1099845333947229</v>
      </c>
      <c r="I521" s="304">
        <f t="shared" ca="1" si="245"/>
        <v>27.137300888988523</v>
      </c>
      <c r="J521" s="306">
        <f t="shared" ca="1" si="246"/>
        <v>470.00295767345227</v>
      </c>
      <c r="K521" s="307">
        <f t="shared" ca="1" si="247"/>
        <v>1332.0624213680896</v>
      </c>
      <c r="L521" s="304">
        <f t="shared" ca="1" si="232"/>
        <v>1412.5484326715352</v>
      </c>
      <c r="M521" s="306">
        <f t="shared" ca="1" si="248"/>
        <v>0.22709778956311585</v>
      </c>
      <c r="N521" s="304">
        <f t="shared" ca="1" si="249"/>
        <v>13.011744878716653</v>
      </c>
      <c r="P521" s="310">
        <f t="shared" ca="1" si="250"/>
        <v>23</v>
      </c>
      <c r="Q521" s="304">
        <f t="shared" ca="1" si="251"/>
        <v>0</v>
      </c>
      <c r="R521" s="306">
        <f t="shared" ca="1" si="252"/>
        <v>0</v>
      </c>
      <c r="S521" s="307">
        <f t="shared" ca="1" si="253"/>
        <v>8.1249999999999982</v>
      </c>
      <c r="T521" s="304">
        <f t="shared" ca="1" si="233"/>
        <v>79.706249999999983</v>
      </c>
      <c r="U521" s="311">
        <f t="shared" ca="1" si="234"/>
        <v>0</v>
      </c>
      <c r="V521" s="306">
        <f t="shared" ca="1" si="235"/>
        <v>1.072011842179744</v>
      </c>
      <c r="W521" s="304">
        <f t="shared" ca="1" si="236"/>
        <v>2.5477164868288753</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-2.860956934617553</v>
      </c>
      <c r="AH521" s="304">
        <f t="shared" ca="1" si="260"/>
        <v>-0.31984641187238083</v>
      </c>
    </row>
    <row r="522" spans="1:34" x14ac:dyDescent="0.2">
      <c r="A522" s="347">
        <f t="shared" ca="1" si="238"/>
        <v>0.1</v>
      </c>
      <c r="B522" s="304">
        <f t="shared" ca="1" si="239"/>
        <v>15.799999999999917</v>
      </c>
      <c r="D522" s="306">
        <f t="shared" ca="1" si="240"/>
        <v>-0.30551398718460526</v>
      </c>
      <c r="E522" s="307">
        <f t="shared" ca="1" si="241"/>
        <v>-9.8805994290347794</v>
      </c>
      <c r="F522" s="304">
        <f t="shared" ca="1" si="242"/>
        <v>9.8853216373271255</v>
      </c>
      <c r="G522" s="306">
        <f t="shared" ca="1" si="243"/>
        <v>26.409970315899322</v>
      </c>
      <c r="H522" s="307">
        <f t="shared" ca="1" si="244"/>
        <v>5.1219245904912452</v>
      </c>
      <c r="I522" s="304">
        <f t="shared" ca="1" si="245"/>
        <v>26.902056493832628</v>
      </c>
      <c r="J522" s="306">
        <f t="shared" ca="1" si="246"/>
        <v>472.64548227497812</v>
      </c>
      <c r="K522" s="307">
        <f t="shared" ca="1" si="247"/>
        <v>1332.6240168242839</v>
      </c>
      <c r="L522" s="304">
        <f t="shared" ca="1" si="232"/>
        <v>1413.9591656521895</v>
      </c>
      <c r="M522" s="306">
        <f t="shared" ca="1" si="248"/>
        <v>0.19156099020365688</v>
      </c>
      <c r="N522" s="304">
        <f t="shared" ca="1" si="249"/>
        <v>10.975636258016447</v>
      </c>
      <c r="P522" s="310">
        <f t="shared" ca="1" si="250"/>
        <v>23</v>
      </c>
      <c r="Q522" s="304">
        <f t="shared" ca="1" si="251"/>
        <v>0</v>
      </c>
      <c r="R522" s="306">
        <f t="shared" ca="1" si="252"/>
        <v>0</v>
      </c>
      <c r="S522" s="307">
        <f t="shared" ca="1" si="253"/>
        <v>8.1249999999999982</v>
      </c>
      <c r="T522" s="304">
        <f t="shared" ca="1" si="233"/>
        <v>79.706249999999983</v>
      </c>
      <c r="U522" s="311">
        <f t="shared" ca="1" si="234"/>
        <v>0</v>
      </c>
      <c r="V522" s="306">
        <f t="shared" ca="1" si="235"/>
        <v>1.0719513718216493</v>
      </c>
      <c r="W522" s="304">
        <f t="shared" ca="1" si="236"/>
        <v>2.503596062043536</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-2.5222942835895452</v>
      </c>
      <c r="AH522" s="304">
        <f t="shared" ca="1" si="260"/>
        <v>-0.31356510607124627</v>
      </c>
    </row>
    <row r="523" spans="1:34" x14ac:dyDescent="0.2">
      <c r="A523" s="347">
        <f t="shared" ca="1" si="238"/>
        <v>0.1</v>
      </c>
      <c r="B523" s="304">
        <f t="shared" ca="1" si="239"/>
        <v>15.899999999999917</v>
      </c>
      <c r="D523" s="306">
        <f t="shared" ca="1" si="240"/>
        <v>-0.30249856782043827</v>
      </c>
      <c r="E523" s="307">
        <f t="shared" ca="1" si="241"/>
        <v>-9.868666285292079</v>
      </c>
      <c r="F523" s="304">
        <f t="shared" ca="1" si="242"/>
        <v>9.8733013543593398</v>
      </c>
      <c r="G523" s="306">
        <f t="shared" ca="1" si="243"/>
        <v>26.37972045911728</v>
      </c>
      <c r="H523" s="307">
        <f t="shared" ca="1" si="244"/>
        <v>4.1350579619620369</v>
      </c>
      <c r="I523" s="304">
        <f t="shared" ca="1" si="245"/>
        <v>26.701841806324079</v>
      </c>
      <c r="J523" s="306">
        <f t="shared" ca="1" si="246"/>
        <v>475.28496681372894</v>
      </c>
      <c r="K523" s="307">
        <f t="shared" ca="1" si="247"/>
        <v>1333.0868659519065</v>
      </c>
      <c r="L523" s="304">
        <f t="shared" ca="1" si="232"/>
        <v>1415.2796161368974</v>
      </c>
      <c r="M523" s="306">
        <f t="shared" ca="1" si="248"/>
        <v>0.15548614937099359</v>
      </c>
      <c r="N523" s="304">
        <f t="shared" ca="1" si="249"/>
        <v>8.9087001316986321</v>
      </c>
      <c r="P523" s="310">
        <f t="shared" ca="1" si="250"/>
        <v>23</v>
      </c>
      <c r="Q523" s="304">
        <f t="shared" ca="1" si="251"/>
        <v>0</v>
      </c>
      <c r="R523" s="306">
        <f t="shared" ca="1" si="252"/>
        <v>0</v>
      </c>
      <c r="S523" s="307">
        <f t="shared" ca="1" si="253"/>
        <v>8.1249999999999982</v>
      </c>
      <c r="T523" s="304">
        <f t="shared" ca="1" si="233"/>
        <v>79.706249999999983</v>
      </c>
      <c r="U523" s="311">
        <f t="shared" ca="1" si="234"/>
        <v>0</v>
      </c>
      <c r="V523" s="306">
        <f t="shared" ca="1" si="235"/>
        <v>1.0719015364675197</v>
      </c>
      <c r="W523" s="304">
        <f t="shared" ca="1" si="236"/>
        <v>2.4663547585006818</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-2.1758761354229055</v>
      </c>
      <c r="AH523" s="304">
        <f t="shared" ca="1" si="260"/>
        <v>-0.30813489994381987</v>
      </c>
    </row>
    <row r="524" spans="1:34" x14ac:dyDescent="0.2">
      <c r="A524" s="347">
        <f t="shared" ca="1" si="238"/>
        <v>0.1</v>
      </c>
      <c r="B524" s="304">
        <f t="shared" ca="1" si="239"/>
        <v>15.999999999999917</v>
      </c>
      <c r="D524" s="306">
        <f t="shared" ca="1" si="240"/>
        <v>-0.29988942130392932</v>
      </c>
      <c r="E524" s="307">
        <f t="shared" ca="1" si="241"/>
        <v>-9.8570080849110138</v>
      </c>
      <c r="F524" s="304">
        <f t="shared" ca="1" si="242"/>
        <v>9.8615689446969395</v>
      </c>
      <c r="G524" s="306">
        <f t="shared" ca="1" si="243"/>
        <v>26.349731516986886</v>
      </c>
      <c r="H524" s="307">
        <f t="shared" ca="1" si="244"/>
        <v>3.1493571534709357</v>
      </c>
      <c r="I524" s="304">
        <f t="shared" ca="1" si="245"/>
        <v>26.537271930200561</v>
      </c>
      <c r="J524" s="306">
        <f t="shared" ca="1" si="246"/>
        <v>477.92143941253414</v>
      </c>
      <c r="K524" s="307">
        <f t="shared" ca="1" si="247"/>
        <v>1333.4510867076781</v>
      </c>
      <c r="L524" s="304">
        <f t="shared" ca="1" si="232"/>
        <v>1416.5100433431583</v>
      </c>
      <c r="M524" s="306">
        <f t="shared" ca="1" si="248"/>
        <v>0.11895710655170655</v>
      </c>
      <c r="N524" s="304">
        <f t="shared" ca="1" si="249"/>
        <v>6.8157401485008187</v>
      </c>
      <c r="P524" s="310">
        <f t="shared" ca="1" si="250"/>
        <v>23</v>
      </c>
      <c r="Q524" s="304">
        <f t="shared" ca="1" si="251"/>
        <v>0</v>
      </c>
      <c r="R524" s="306">
        <f t="shared" ca="1" si="252"/>
        <v>0</v>
      </c>
      <c r="S524" s="307">
        <f t="shared" ca="1" si="253"/>
        <v>8.1249999999999982</v>
      </c>
      <c r="T524" s="304">
        <f t="shared" ca="1" si="233"/>
        <v>79.706249999999983</v>
      </c>
      <c r="U524" s="311">
        <f t="shared" ca="1" si="234"/>
        <v>0</v>
      </c>
      <c r="V524" s="306">
        <f t="shared" ca="1" si="235"/>
        <v>1.0718623220333363</v>
      </c>
      <c r="W524" s="304">
        <f t="shared" ca="1" si="236"/>
        <v>2.4359578483142346</v>
      </c>
      <c r="Y524" s="314" t="str">
        <f t="shared" ca="1" si="254"/>
        <v/>
      </c>
      <c r="Z524" s="315" t="str">
        <f t="shared" ca="1" si="255"/>
        <v/>
      </c>
      <c r="AA524" s="316" t="str">
        <f t="shared" ca="1" si="256"/>
        <v/>
      </c>
      <c r="AC524" s="310">
        <f t="shared" ca="1" si="257"/>
        <v>15.999999999999917</v>
      </c>
      <c r="AD524" s="323">
        <f t="shared" ca="1" si="258"/>
        <v>477.92143941253414</v>
      </c>
      <c r="AE524" s="324" t="e">
        <f t="shared" ca="1" si="237"/>
        <v>#N/A</v>
      </c>
      <c r="AG524" s="306">
        <f t="shared" ca="1" si="259"/>
        <v>-1.8227319006044167</v>
      </c>
      <c r="AH524" s="304">
        <f t="shared" ca="1" si="260"/>
        <v>-0.30355135489239166</v>
      </c>
    </row>
    <row r="525" spans="1:34" x14ac:dyDescent="0.2">
      <c r="A525" s="347">
        <f t="shared" ca="1" si="238"/>
        <v>0.1</v>
      </c>
      <c r="B525" s="304">
        <f t="shared" ca="1" si="239"/>
        <v>16.099999999999916</v>
      </c>
      <c r="D525" s="306">
        <f t="shared" ca="1" si="240"/>
        <v>-0.29769142096782703</v>
      </c>
      <c r="E525" s="307">
        <f t="shared" ca="1" si="241"/>
        <v>-9.8455804993894365</v>
      </c>
      <c r="F525" s="304">
        <f t="shared" ca="1" si="242"/>
        <v>9.8500799769380247</v>
      </c>
      <c r="G525" s="306">
        <f t="shared" ca="1" si="243"/>
        <v>26.319962374890103</v>
      </c>
      <c r="H525" s="307">
        <f t="shared" ca="1" si="244"/>
        <v>2.1647991035319922</v>
      </c>
      <c r="I525" s="304">
        <f t="shared" ca="1" si="245"/>
        <v>26.408838947865231</v>
      </c>
      <c r="J525" s="306">
        <f t="shared" ca="1" si="246"/>
        <v>480.55492410712799</v>
      </c>
      <c r="K525" s="307">
        <f t="shared" ca="1" si="247"/>
        <v>1333.7167945205283</v>
      </c>
      <c r="L525" s="304">
        <f t="shared" ca="1" si="232"/>
        <v>1417.6507055934903</v>
      </c>
      <c r="M525" s="306">
        <f t="shared" ca="1" si="248"/>
        <v>8.2064601953025271E-2</v>
      </c>
      <c r="N525" s="304">
        <f t="shared" ca="1" si="249"/>
        <v>4.7019553393294009</v>
      </c>
      <c r="P525" s="310">
        <f t="shared" ca="1" si="250"/>
        <v>23</v>
      </c>
      <c r="Q525" s="304">
        <f t="shared" ca="1" si="251"/>
        <v>0</v>
      </c>
      <c r="R525" s="306">
        <f t="shared" ca="1" si="252"/>
        <v>0</v>
      </c>
      <c r="S525" s="307">
        <f t="shared" ca="1" si="253"/>
        <v>8.1249999999999982</v>
      </c>
      <c r="T525" s="304">
        <f t="shared" ca="1" si="233"/>
        <v>79.706249999999983</v>
      </c>
      <c r="U525" s="311">
        <f t="shared" ca="1" si="234"/>
        <v>0</v>
      </c>
      <c r="V525" s="306">
        <f t="shared" ca="1" si="235"/>
        <v>1.071833715003915</v>
      </c>
      <c r="W525" s="304">
        <f t="shared" ca="1" si="236"/>
        <v>2.4123718088872721</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-1.4640291019901008</v>
      </c>
      <c r="AH525" s="304">
        <f t="shared" ca="1" si="260"/>
        <v>-0.29981019671559817</v>
      </c>
    </row>
    <row r="526" spans="1:34" x14ac:dyDescent="0.2">
      <c r="A526" s="347">
        <f t="shared" ca="1" si="238"/>
        <v>0.1</v>
      </c>
      <c r="B526" s="304">
        <f t="shared" ca="1" si="239"/>
        <v>16.199999999999918</v>
      </c>
      <c r="D526" s="306">
        <f t="shared" ca="1" si="240"/>
        <v>-0.29590808473459629</v>
      </c>
      <c r="E526" s="307">
        <f t="shared" ca="1" si="241"/>
        <v>-9.834338239828659</v>
      </c>
      <c r="F526" s="304">
        <f t="shared" ca="1" si="242"/>
        <v>9.8387890621746514</v>
      </c>
      <c r="G526" s="306">
        <f t="shared" ca="1" si="243"/>
        <v>26.290371566416642</v>
      </c>
      <c r="H526" s="307">
        <f t="shared" ca="1" si="244"/>
        <v>1.1813652795491263</v>
      </c>
      <c r="I526" s="304">
        <f t="shared" ca="1" si="245"/>
        <v>26.316900672837082</v>
      </c>
      <c r="J526" s="306">
        <f t="shared" ca="1" si="246"/>
        <v>483.18544080419332</v>
      </c>
      <c r="K526" s="307">
        <f t="shared" ca="1" si="247"/>
        <v>1333.8841027396825</v>
      </c>
      <c r="L526" s="304">
        <f t="shared" ca="1" si="232"/>
        <v>1418.701860768072</v>
      </c>
      <c r="M526" s="306">
        <f t="shared" ca="1" si="248"/>
        <v>4.4905075187471409E-2</v>
      </c>
      <c r="N526" s="304">
        <f t="shared" ca="1" si="249"/>
        <v>2.5728712869597459</v>
      </c>
      <c r="P526" s="310">
        <f t="shared" ca="1" si="250"/>
        <v>23</v>
      </c>
      <c r="Q526" s="304">
        <f t="shared" ca="1" si="251"/>
        <v>0</v>
      </c>
      <c r="R526" s="306">
        <f t="shared" ca="1" si="252"/>
        <v>0</v>
      </c>
      <c r="S526" s="307">
        <f t="shared" ca="1" si="253"/>
        <v>8.1249999999999982</v>
      </c>
      <c r="T526" s="304">
        <f t="shared" ca="1" si="233"/>
        <v>79.706249999999983</v>
      </c>
      <c r="U526" s="311">
        <f t="shared" ca="1" si="234"/>
        <v>0</v>
      </c>
      <c r="V526" s="306">
        <f t="shared" ca="1" si="235"/>
        <v>1.0718157023833959</v>
      </c>
      <c r="W526" s="304">
        <f t="shared" ca="1" si="236"/>
        <v>2.3955641908431096</v>
      </c>
      <c r="Y526" s="314" t="str">
        <f t="shared" ca="1" si="254"/>
        <v/>
      </c>
      <c r="Z526" s="315" t="str">
        <f t="shared" ca="1" si="255"/>
        <v/>
      </c>
      <c r="AA526" s="316" t="str">
        <f t="shared" ca="1" si="256"/>
        <v/>
      </c>
      <c r="AC526" s="310" t="e">
        <f t="shared" ca="1" si="257"/>
        <v>#N/A</v>
      </c>
      <c r="AD526" s="323" t="e">
        <f t="shared" ca="1" si="258"/>
        <v>#N/A</v>
      </c>
      <c r="AE526" s="324" t="e">
        <f t="shared" ca="1" si="237"/>
        <v>#N/A</v>
      </c>
      <c r="AG526" s="306">
        <f t="shared" ca="1" si="259"/>
        <v>-1.1010577299310744</v>
      </c>
      <c r="AH526" s="304">
        <f t="shared" ca="1" si="260"/>
        <v>-0.29690729955535661</v>
      </c>
    </row>
    <row r="527" spans="1:34" x14ac:dyDescent="0.2">
      <c r="A527" s="347">
        <f t="shared" ca="1" si="238"/>
        <v>0.1</v>
      </c>
      <c r="B527" s="304">
        <f t="shared" ca="1" si="239"/>
        <v>16.299999999999919</v>
      </c>
      <c r="D527" s="306">
        <f t="shared" ca="1" si="240"/>
        <v>-0.2945414535474829</v>
      </c>
      <c r="E527" s="307">
        <f t="shared" ca="1" si="241"/>
        <v>-9.8232353034923801</v>
      </c>
      <c r="F527" s="304">
        <f t="shared" ca="1" si="242"/>
        <v>9.8276501003870145</v>
      </c>
      <c r="G527" s="306">
        <f t="shared" ca="1" si="243"/>
        <v>26.260917421061894</v>
      </c>
      <c r="H527" s="307">
        <f t="shared" ca="1" si="244"/>
        <v>0.19904174919988826</v>
      </c>
      <c r="I527" s="304">
        <f t="shared" ca="1" si="245"/>
        <v>26.261671717804955</v>
      </c>
      <c r="J527" s="306">
        <f t="shared" ca="1" si="246"/>
        <v>485.81300525356727</v>
      </c>
      <c r="K527" s="307">
        <f t="shared" ca="1" si="247"/>
        <v>1333.95312309112</v>
      </c>
      <c r="L527" s="304">
        <f t="shared" ca="1" si="232"/>
        <v>1419.6637667694613</v>
      </c>
      <c r="M527" s="306">
        <f t="shared" ca="1" si="248"/>
        <v>7.5792454116810392E-3</v>
      </c>
      <c r="N527" s="304">
        <f t="shared" ca="1" si="249"/>
        <v>0.43425877398321766</v>
      </c>
      <c r="P527" s="310">
        <f t="shared" ca="1" si="250"/>
        <v>23</v>
      </c>
      <c r="Q527" s="304">
        <f t="shared" ca="1" si="251"/>
        <v>0</v>
      </c>
      <c r="R527" s="306">
        <f t="shared" ca="1" si="252"/>
        <v>0</v>
      </c>
      <c r="S527" s="307">
        <f t="shared" ca="1" si="253"/>
        <v>8.1249999999999982</v>
      </c>
      <c r="T527" s="304">
        <f t="shared" ca="1" si="233"/>
        <v>79.706249999999983</v>
      </c>
      <c r="U527" s="311">
        <f t="shared" ca="1" si="234"/>
        <v>0</v>
      </c>
      <c r="V527" s="306">
        <f t="shared" ca="1" si="235"/>
        <v>1.0718082716448891</v>
      </c>
      <c r="W527" s="304">
        <f t="shared" ca="1" si="236"/>
        <v>2.3855034848988717</v>
      </c>
      <c r="Y527" s="314" t="str">
        <f t="shared" ca="1" si="254"/>
        <v>Apogée</v>
      </c>
      <c r="Z527" s="315" t="str">
        <f t="shared" ca="1" si="255"/>
        <v/>
      </c>
      <c r="AA527" s="316" t="str">
        <f t="shared" ca="1" si="256"/>
        <v/>
      </c>
      <c r="AC527" s="310" t="e">
        <f t="shared" ca="1" si="257"/>
        <v>#N/A</v>
      </c>
      <c r="AD527" s="323" t="e">
        <f t="shared" ca="1" si="258"/>
        <v>#N/A</v>
      </c>
      <c r="AE527" s="324" t="e">
        <f t="shared" ca="1" si="237"/>
        <v>#N/A</v>
      </c>
      <c r="AG527" s="306">
        <f t="shared" ca="1" si="259"/>
        <v>-0.73520942364741781</v>
      </c>
      <c r="AH527" s="304">
        <f t="shared" ca="1" si="260"/>
        <v>-0.29483866964222893</v>
      </c>
    </row>
    <row r="528" spans="1:34" x14ac:dyDescent="0.2">
      <c r="A528" s="347">
        <f t="shared" ca="1" si="238"/>
        <v>0.1</v>
      </c>
      <c r="B528" s="304">
        <f t="shared" ca="1" si="239"/>
        <v>16.39999999999992</v>
      </c>
      <c r="D528" s="306">
        <f t="shared" ca="1" si="240"/>
        <v>-0.29359199601840374</v>
      </c>
      <c r="E528" s="307">
        <f t="shared" ca="1" si="241"/>
        <v>-9.8122252483986614</v>
      </c>
      <c r="F528" s="304">
        <f t="shared" ca="1" si="242"/>
        <v>9.81661655487461</v>
      </c>
      <c r="G528" s="306">
        <f t="shared" ca="1" si="243"/>
        <v>26.231558221460052</v>
      </c>
      <c r="H528" s="307">
        <f t="shared" ca="1" si="244"/>
        <v>-0.7821807756399779</v>
      </c>
      <c r="I528" s="304">
        <f t="shared" ca="1" si="245"/>
        <v>26.243217285455479</v>
      </c>
      <c r="J528" s="306">
        <f t="shared" ca="1" si="246"/>
        <v>488.43762903569336</v>
      </c>
      <c r="K528" s="307">
        <f t="shared" ca="1" si="247"/>
        <v>1333.923966139798</v>
      </c>
      <c r="L528" s="304">
        <f t="shared" ca="1" si="232"/>
        <v>1420.5366819973847</v>
      </c>
      <c r="M528" s="306">
        <f t="shared" ca="1" si="248"/>
        <v>-2.9809478798628414E-2</v>
      </c>
      <c r="N528" s="304">
        <f t="shared" ca="1" si="249"/>
        <v>-1.7079573246461157</v>
      </c>
      <c r="P528" s="310">
        <f t="shared" ca="1" si="250"/>
        <v>23</v>
      </c>
      <c r="Q528" s="304">
        <f t="shared" ca="1" si="251"/>
        <v>0</v>
      </c>
      <c r="R528" s="306">
        <f t="shared" ca="1" si="252"/>
        <v>0</v>
      </c>
      <c r="S528" s="307">
        <f t="shared" ca="1" si="253"/>
        <v>8.1249999999999982</v>
      </c>
      <c r="T528" s="304">
        <f t="shared" ca="1" si="233"/>
        <v>79.706249999999983</v>
      </c>
      <c r="U528" s="311">
        <f t="shared" ca="1" si="234"/>
        <v>0</v>
      </c>
      <c r="V528" s="306">
        <f t="shared" ca="1" si="235"/>
        <v>1.0718114106795589</v>
      </c>
      <c r="W528" s="304">
        <f t="shared" ca="1" si="236"/>
        <v>2.3821589883441119</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-0.36795211453950361</v>
      </c>
      <c r="AH528" s="304">
        <f t="shared" ca="1" si="260"/>
        <v>-0.29360042891063043</v>
      </c>
    </row>
    <row r="529" spans="1:34" x14ac:dyDescent="0.2">
      <c r="A529" s="347">
        <f t="shared" ca="1" si="238"/>
        <v>0.1</v>
      </c>
      <c r="B529" s="304">
        <f t="shared" ca="1" si="239"/>
        <v>16.499999999999922</v>
      </c>
      <c r="D529" s="306">
        <f t="shared" ca="1" si="240"/>
        <v>-0.29305854369126366</v>
      </c>
      <c r="E529" s="307">
        <f t="shared" ca="1" si="241"/>
        <v>-9.8012614890401437</v>
      </c>
      <c r="F529" s="304">
        <f t="shared" ca="1" si="242"/>
        <v>9.8056417478190507</v>
      </c>
      <c r="G529" s="306">
        <f t="shared" ca="1" si="243"/>
        <v>26.202252367090924</v>
      </c>
      <c r="H529" s="307">
        <f t="shared" ca="1" si="244"/>
        <v>-1.7623069245439922</v>
      </c>
      <c r="I529" s="304">
        <f t="shared" ca="1" si="245"/>
        <v>26.261449975296827</v>
      </c>
      <c r="J529" s="306">
        <f t="shared" ca="1" si="246"/>
        <v>491.05931956512092</v>
      </c>
      <c r="K529" s="307">
        <f t="shared" ca="1" si="247"/>
        <v>1333.7967417547889</v>
      </c>
      <c r="L529" s="304">
        <f t="shared" ca="1" si="232"/>
        <v>1421.3208658313051</v>
      </c>
      <c r="M529" s="306">
        <f t="shared" ca="1" si="248"/>
        <v>-6.7156699170922193E-2</v>
      </c>
      <c r="N529" s="304">
        <f t="shared" ca="1" si="249"/>
        <v>-3.8477954285235563</v>
      </c>
      <c r="P529" s="310">
        <f t="shared" ca="1" si="250"/>
        <v>23</v>
      </c>
      <c r="Q529" s="304">
        <f t="shared" ca="1" si="251"/>
        <v>0</v>
      </c>
      <c r="R529" s="306">
        <f t="shared" ca="1" si="252"/>
        <v>0</v>
      </c>
      <c r="S529" s="307">
        <f t="shared" ca="1" si="253"/>
        <v>8.1249999999999982</v>
      </c>
      <c r="T529" s="304">
        <f t="shared" ca="1" si="233"/>
        <v>79.706249999999983</v>
      </c>
      <c r="U529" s="311">
        <f t="shared" ca="1" si="234"/>
        <v>0</v>
      </c>
      <c r="V529" s="306">
        <f t="shared" ca="1" si="235"/>
        <v>1.0718251077454279</v>
      </c>
      <c r="W529" s="304">
        <f t="shared" ca="1" si="236"/>
        <v>2.3855006718522822</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-8.0111890083178761E-4</v>
      </c>
      <c r="AH529" s="304">
        <f t="shared" ca="1" si="260"/>
        <v>-0.29318879856542923</v>
      </c>
    </row>
    <row r="530" spans="1:34" x14ac:dyDescent="0.2">
      <c r="A530" s="347">
        <f t="shared" ca="1" si="238"/>
        <v>0.1</v>
      </c>
      <c r="B530" s="304">
        <f t="shared" ca="1" si="239"/>
        <v>16.599999999999923</v>
      </c>
      <c r="D530" s="306">
        <f t="shared" ca="1" si="240"/>
        <v>-0.29293826003003848</v>
      </c>
      <c r="E530" s="307">
        <f t="shared" ca="1" si="241"/>
        <v>-9.7902976050729453</v>
      </c>
      <c r="F530" s="304">
        <f t="shared" ca="1" si="242"/>
        <v>9.7946791688184707</v>
      </c>
      <c r="G530" s="306">
        <f t="shared" ca="1" si="243"/>
        <v>26.172958541087919</v>
      </c>
      <c r="H530" s="307">
        <f t="shared" ca="1" si="244"/>
        <v>-2.7413366850512868</v>
      </c>
      <c r="I530" s="304">
        <f t="shared" ca="1" si="245"/>
        <v>26.316129761313974</v>
      </c>
      <c r="J530" s="306">
        <f t="shared" ca="1" si="246"/>
        <v>493.67808011052983</v>
      </c>
      <c r="K530" s="307">
        <f t="shared" ca="1" si="247"/>
        <v>1333.571559574309</v>
      </c>
      <c r="L530" s="304">
        <f t="shared" ca="1" si="232"/>
        <v>1422.016579118216</v>
      </c>
      <c r="M530" s="306">
        <f t="shared" ca="1" si="248"/>
        <v>-0.10435876815460736</v>
      </c>
      <c r="N530" s="304">
        <f t="shared" ca="1" si="249"/>
        <v>-5.9793169704432598</v>
      </c>
      <c r="P530" s="310">
        <f t="shared" ca="1" si="250"/>
        <v>23</v>
      </c>
      <c r="Q530" s="304">
        <f t="shared" ca="1" si="251"/>
        <v>0</v>
      </c>
      <c r="R530" s="306">
        <f t="shared" ca="1" si="252"/>
        <v>0</v>
      </c>
      <c r="S530" s="307">
        <f t="shared" ca="1" si="253"/>
        <v>8.1249999999999982</v>
      </c>
      <c r="T530" s="304">
        <f t="shared" ca="1" si="233"/>
        <v>79.706249999999983</v>
      </c>
      <c r="U530" s="311">
        <f t="shared" ca="1" si="234"/>
        <v>0</v>
      </c>
      <c r="V530" s="306">
        <f t="shared" ca="1" si="235"/>
        <v>1.0718493514162308</v>
      </c>
      <c r="W530" s="304">
        <f t="shared" ca="1" si="236"/>
        <v>2.39549904739747</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0.36471204196617041</v>
      </c>
      <c r="AH530" s="304">
        <f t="shared" ca="1" si="260"/>
        <v>-0.29360008268951171</v>
      </c>
    </row>
    <row r="531" spans="1:34" x14ac:dyDescent="0.2">
      <c r="A531" s="347">
        <f t="shared" ca="1" si="238"/>
        <v>0.1</v>
      </c>
      <c r="B531" s="304">
        <f t="shared" ca="1" si="239"/>
        <v>16.699999999999925</v>
      </c>
      <c r="D531" s="306">
        <f t="shared" ca="1" si="240"/>
        <v>-0.29322664468889409</v>
      </c>
      <c r="E531" s="307">
        <f t="shared" ca="1" si="241"/>
        <v>-9.7792876540167111</v>
      </c>
      <c r="F531" s="304">
        <f t="shared" ca="1" si="242"/>
        <v>9.7836827874353727</v>
      </c>
      <c r="G531" s="306">
        <f t="shared" ca="1" si="243"/>
        <v>26.14363587661903</v>
      </c>
      <c r="H531" s="307">
        <f t="shared" ca="1" si="244"/>
        <v>-3.7192654504529581</v>
      </c>
      <c r="I531" s="304">
        <f t="shared" ca="1" si="245"/>
        <v>26.40686714360821</v>
      </c>
      <c r="J531" s="306">
        <f t="shared" ca="1" si="246"/>
        <v>496.29390983141519</v>
      </c>
      <c r="K531" s="307">
        <f t="shared" ca="1" si="247"/>
        <v>1333.2485294675339</v>
      </c>
      <c r="L531" s="304">
        <f t="shared" ca="1" si="232"/>
        <v>1422.6240846629494</v>
      </c>
      <c r="M531" s="306">
        <f t="shared" ca="1" si="248"/>
        <v>-0.14131449803034052</v>
      </c>
      <c r="N531" s="304">
        <f t="shared" ca="1" si="249"/>
        <v>-8.0967243211482973</v>
      </c>
      <c r="P531" s="310">
        <f t="shared" ca="1" si="250"/>
        <v>23</v>
      </c>
      <c r="Q531" s="304">
        <f t="shared" ca="1" si="251"/>
        <v>0</v>
      </c>
      <c r="R531" s="306">
        <f t="shared" ca="1" si="252"/>
        <v>0</v>
      </c>
      <c r="S531" s="307">
        <f t="shared" ca="1" si="253"/>
        <v>8.1249999999999982</v>
      </c>
      <c r="T531" s="304">
        <f t="shared" ca="1" si="233"/>
        <v>79.706249999999983</v>
      </c>
      <c r="U531" s="311">
        <f t="shared" ca="1" si="234"/>
        <v>0</v>
      </c>
      <c r="V531" s="306">
        <f t="shared" ca="1" si="235"/>
        <v>1.0718841305306357</v>
      </c>
      <c r="W531" s="304">
        <f t="shared" ca="1" si="236"/>
        <v>2.4121250380700197</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0.7270716233193194</v>
      </c>
      <c r="AH531" s="304">
        <f t="shared" ca="1" si="260"/>
        <v>-0.29483065198738101</v>
      </c>
    </row>
    <row r="532" spans="1:34" x14ac:dyDescent="0.2">
      <c r="A532" s="347">
        <f t="shared" ca="1" si="238"/>
        <v>0.1</v>
      </c>
      <c r="B532" s="304">
        <f t="shared" ca="1" si="239"/>
        <v>16.799999999999926</v>
      </c>
      <c r="D532" s="306">
        <f t="shared" ca="1" si="240"/>
        <v>-0.29391757293215492</v>
      </c>
      <c r="E532" s="307">
        <f t="shared" ca="1" si="241"/>
        <v>-9.7681864787496835</v>
      </c>
      <c r="F532" s="304">
        <f t="shared" ca="1" si="242"/>
        <v>9.7726073605413237</v>
      </c>
      <c r="G532" s="306">
        <f t="shared" ca="1" si="243"/>
        <v>26.114244119325814</v>
      </c>
      <c r="H532" s="307">
        <f t="shared" ca="1" si="244"/>
        <v>-4.6960840983279262</v>
      </c>
      <c r="I532" s="304">
        <f t="shared" ca="1" si="245"/>
        <v>26.533129325096791</v>
      </c>
      <c r="J532" s="306">
        <f t="shared" ca="1" si="246"/>
        <v>498.90680383121241</v>
      </c>
      <c r="K532" s="307">
        <f t="shared" ca="1" si="247"/>
        <v>1332.8277619900948</v>
      </c>
      <c r="L532" s="304">
        <f t="shared" ca="1" si="232"/>
        <v>1423.1436477181778</v>
      </c>
      <c r="M532" s="306">
        <f t="shared" ca="1" si="248"/>
        <v>-0.17792676910394437</v>
      </c>
      <c r="N532" s="304">
        <f t="shared" ca="1" si="249"/>
        <v>-10.194452932054704</v>
      </c>
      <c r="P532" s="310">
        <f t="shared" ca="1" si="250"/>
        <v>23</v>
      </c>
      <c r="Q532" s="304">
        <f t="shared" ca="1" si="251"/>
        <v>0</v>
      </c>
      <c r="R532" s="306">
        <f t="shared" ca="1" si="252"/>
        <v>0</v>
      </c>
      <c r="S532" s="307">
        <f t="shared" ca="1" si="253"/>
        <v>8.1249999999999982</v>
      </c>
      <c r="T532" s="304">
        <f t="shared" ca="1" si="233"/>
        <v>79.706249999999983</v>
      </c>
      <c r="U532" s="311">
        <f t="shared" ca="1" si="234"/>
        <v>0</v>
      </c>
      <c r="V532" s="306">
        <f t="shared" ca="1" si="235"/>
        <v>1.0719294341421568</v>
      </c>
      <c r="W532" s="304">
        <f t="shared" ca="1" si="236"/>
        <v>2.4353498505813072</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1.0848088992810128</v>
      </c>
      <c r="AH532" s="304">
        <f t="shared" ca="1" si="260"/>
        <v>-0.29687692776246405</v>
      </c>
    </row>
    <row r="533" spans="1:34" x14ac:dyDescent="0.2">
      <c r="A533" s="347">
        <f t="shared" ca="1" si="238"/>
        <v>0.1</v>
      </c>
      <c r="B533" s="304">
        <f t="shared" ca="1" si="239"/>
        <v>16.899999999999928</v>
      </c>
      <c r="D533" s="306">
        <f t="shared" ca="1" si="240"/>
        <v>-0.29500336838903379</v>
      </c>
      <c r="E533" s="307">
        <f t="shared" ca="1" si="241"/>
        <v>-9.7569500008916723</v>
      </c>
      <c r="F533" s="304">
        <f t="shared" ca="1" si="242"/>
        <v>9.761408725550881</v>
      </c>
      <c r="G533" s="306">
        <f t="shared" ca="1" si="243"/>
        <v>26.08474378248691</v>
      </c>
      <c r="H533" s="307">
        <f t="shared" ca="1" si="244"/>
        <v>-5.6717790984170939</v>
      </c>
      <c r="I533" s="304">
        <f t="shared" ca="1" si="245"/>
        <v>26.694249124843921</v>
      </c>
      <c r="J533" s="306">
        <f t="shared" ca="1" si="246"/>
        <v>501.51675322630302</v>
      </c>
      <c r="K533" s="307">
        <f t="shared" ca="1" si="247"/>
        <v>1332.3093688302577</v>
      </c>
      <c r="L533" s="304">
        <f t="shared" ca="1" si="232"/>
        <v>1423.5755364712938</v>
      </c>
      <c r="M533" s="306">
        <f t="shared" ca="1" si="248"/>
        <v>-0.21410397499260145</v>
      </c>
      <c r="N533" s="304">
        <f t="shared" ca="1" si="249"/>
        <v>-12.267254144050584</v>
      </c>
      <c r="P533" s="310">
        <f t="shared" ca="1" si="250"/>
        <v>23</v>
      </c>
      <c r="Q533" s="304">
        <f t="shared" ca="1" si="251"/>
        <v>0</v>
      </c>
      <c r="R533" s="306">
        <f t="shared" ca="1" si="252"/>
        <v>0</v>
      </c>
      <c r="S533" s="307">
        <f t="shared" ca="1" si="253"/>
        <v>8.1249999999999982</v>
      </c>
      <c r="T533" s="304">
        <f t="shared" ca="1" si="233"/>
        <v>79.706249999999983</v>
      </c>
      <c r="U533" s="311">
        <f t="shared" ca="1" si="234"/>
        <v>0</v>
      </c>
      <c r="V533" s="306">
        <f t="shared" ca="1" si="235"/>
        <v>1.0719852514700747</v>
      </c>
      <c r="W533" s="304">
        <f t="shared" ca="1" si="236"/>
        <v>2.4651448512202596</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1.4365311871894832</v>
      </c>
      <c r="AH533" s="304">
        <f t="shared" ca="1" si="260"/>
        <v>-0.29973536622539171</v>
      </c>
    </row>
    <row r="534" spans="1:34" x14ac:dyDescent="0.2">
      <c r="A534" s="347">
        <f t="shared" ca="1" si="238"/>
        <v>0.1</v>
      </c>
      <c r="B534" s="304">
        <f t="shared" ca="1" si="239"/>
        <v>16.999999999999929</v>
      </c>
      <c r="D534" s="306">
        <f t="shared" ca="1" si="240"/>
        <v>-0.29647490579512381</v>
      </c>
      <c r="E534" s="307">
        <f t="shared" ca="1" si="241"/>
        <v>-9.7455354920134223</v>
      </c>
      <c r="F534" s="304">
        <f t="shared" ca="1" si="242"/>
        <v>9.7500440714829342</v>
      </c>
      <c r="G534" s="306">
        <f t="shared" ca="1" si="243"/>
        <v>26.055096291907397</v>
      </c>
      <c r="H534" s="307">
        <f t="shared" ca="1" si="244"/>
        <v>-6.6463326476184363</v>
      </c>
      <c r="I534" s="304">
        <f t="shared" ca="1" si="245"/>
        <v>26.889436223977722</v>
      </c>
      <c r="J534" s="306">
        <f t="shared" ca="1" si="246"/>
        <v>504.12374523002273</v>
      </c>
      <c r="K534" s="307">
        <f t="shared" ca="1" si="247"/>
        <v>1331.6934632429559</v>
      </c>
      <c r="L534" s="304">
        <f t="shared" ca="1" si="232"/>
        <v>1423.9200225254096</v>
      </c>
      <c r="M534" s="306">
        <f t="shared" ca="1" si="248"/>
        <v>-0.24976125492982668</v>
      </c>
      <c r="N534" s="304">
        <f t="shared" ca="1" si="249"/>
        <v>-14.310265793370094</v>
      </c>
      <c r="P534" s="310">
        <f t="shared" ca="1" si="250"/>
        <v>23</v>
      </c>
      <c r="Q534" s="304">
        <f t="shared" ca="1" si="251"/>
        <v>0</v>
      </c>
      <c r="R534" s="306">
        <f t="shared" ca="1" si="252"/>
        <v>0</v>
      </c>
      <c r="S534" s="307">
        <f t="shared" ca="1" si="253"/>
        <v>8.1249999999999982</v>
      </c>
      <c r="T534" s="304">
        <f t="shared" ca="1" si="233"/>
        <v>79.706249999999983</v>
      </c>
      <c r="U534" s="311">
        <f t="shared" ca="1" si="234"/>
        <v>0</v>
      </c>
      <c r="V534" s="306">
        <f t="shared" ca="1" si="235"/>
        <v>1.0720515718516597</v>
      </c>
      <c r="W534" s="304">
        <f t="shared" ca="1" si="236"/>
        <v>2.5014814459739361</v>
      </c>
      <c r="Y534" s="314" t="str">
        <f t="shared" ca="1" si="254"/>
        <v/>
      </c>
      <c r="Z534" s="315" t="str">
        <f t="shared" ca="1" si="255"/>
        <v/>
      </c>
      <c r="AA534" s="316" t="str">
        <f t="shared" ca="1" si="256"/>
        <v/>
      </c>
      <c r="AC534" s="310">
        <f t="shared" ca="1" si="257"/>
        <v>16.999999999999929</v>
      </c>
      <c r="AD534" s="323">
        <f t="shared" ca="1" si="258"/>
        <v>504.12374523002273</v>
      </c>
      <c r="AE534" s="324" t="e">
        <f t="shared" ca="1" si="237"/>
        <v>#N/A</v>
      </c>
      <c r="AG534" s="306">
        <f t="shared" ca="1" si="259"/>
        <v>1.780947361678558</v>
      </c>
      <c r="AH534" s="304">
        <f t="shared" ca="1" si="260"/>
        <v>-0.30340244322710896</v>
      </c>
    </row>
    <row r="535" spans="1:34" x14ac:dyDescent="0.2">
      <c r="A535" s="347">
        <f t="shared" ca="1" si="238"/>
        <v>0.1</v>
      </c>
      <c r="B535" s="304">
        <f t="shared" ca="1" si="239"/>
        <v>17.09999999999993</v>
      </c>
      <c r="D535" s="306">
        <f t="shared" ca="1" si="240"/>
        <v>-0.29832173911376192</v>
      </c>
      <c r="E535" s="307">
        <f t="shared" ca="1" si="241"/>
        <v>-9.7339018159076272</v>
      </c>
      <c r="F535" s="304">
        <f t="shared" ca="1" si="242"/>
        <v>9.7384721810845498</v>
      </c>
      <c r="G535" s="306">
        <f t="shared" ca="1" si="243"/>
        <v>26.02526411799602</v>
      </c>
      <c r="H535" s="307">
        <f t="shared" ca="1" si="244"/>
        <v>-7.6197228292091994</v>
      </c>
      <c r="I535" s="304">
        <f t="shared" ca="1" si="245"/>
        <v>27.117790256682476</v>
      </c>
      <c r="J535" s="306">
        <f t="shared" ca="1" si="246"/>
        <v>506.72776325051791</v>
      </c>
      <c r="K535" s="307">
        <f t="shared" ca="1" si="247"/>
        <v>1330.9801604691145</v>
      </c>
      <c r="L535" s="304">
        <f t="shared" ca="1" si="232"/>
        <v>1424.1773813718789</v>
      </c>
      <c r="M535" s="306">
        <f t="shared" ca="1" si="248"/>
        <v>-0.28482147787071543</v>
      </c>
      <c r="N535" s="304">
        <f t="shared" ca="1" si="249"/>
        <v>-16.319068596670768</v>
      </c>
      <c r="P535" s="310">
        <f t="shared" ca="1" si="250"/>
        <v>23</v>
      </c>
      <c r="Q535" s="304">
        <f t="shared" ca="1" si="251"/>
        <v>0</v>
      </c>
      <c r="R535" s="306">
        <f t="shared" ca="1" si="252"/>
        <v>0</v>
      </c>
      <c r="S535" s="307">
        <f t="shared" ca="1" si="253"/>
        <v>8.1249999999999982</v>
      </c>
      <c r="T535" s="304">
        <f t="shared" ca="1" si="233"/>
        <v>79.706249999999983</v>
      </c>
      <c r="U535" s="311">
        <f t="shared" ca="1" si="234"/>
        <v>0</v>
      </c>
      <c r="V535" s="306">
        <f t="shared" ca="1" si="235"/>
        <v>1.0721283846959608</v>
      </c>
      <c r="W535" s="304">
        <f t="shared" ca="1" si="236"/>
        <v>2.5443309654546802</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2.1168888523755189</v>
      </c>
      <c r="AH535" s="304">
        <f t="shared" ca="1" si="260"/>
        <v>-0.30787463950448452</v>
      </c>
    </row>
    <row r="536" spans="1:34" x14ac:dyDescent="0.2">
      <c r="A536" s="347">
        <f t="shared" ca="1" si="238"/>
        <v>0.1</v>
      </c>
      <c r="B536" s="304">
        <f t="shared" ca="1" si="239"/>
        <v>17.199999999999932</v>
      </c>
      <c r="D536" s="306">
        <f t="shared" ca="1" si="240"/>
        <v>-0.30053224953476748</v>
      </c>
      <c r="E536" s="307">
        <f t="shared" ca="1" si="241"/>
        <v>-9.7220096367778961</v>
      </c>
      <c r="F536" s="304">
        <f t="shared" ca="1" si="242"/>
        <v>9.7266536388735823</v>
      </c>
      <c r="G536" s="306">
        <f t="shared" ca="1" si="243"/>
        <v>25.995210893042543</v>
      </c>
      <c r="H536" s="307">
        <f t="shared" ca="1" si="244"/>
        <v>-8.5919237928869894</v>
      </c>
      <c r="I536" s="304">
        <f t="shared" ca="1" si="245"/>
        <v>27.378315211797368</v>
      </c>
      <c r="J536" s="306">
        <f t="shared" ca="1" si="246"/>
        <v>509.32878700106983</v>
      </c>
      <c r="K536" s="307">
        <f t="shared" ca="1" si="247"/>
        <v>1330.1695781380097</v>
      </c>
      <c r="L536" s="304">
        <f t="shared" ca="1" si="232"/>
        <v>1424.3478928519646</v>
      </c>
      <c r="M536" s="306">
        <f t="shared" ca="1" si="248"/>
        <v>-0.31921595936511599</v>
      </c>
      <c r="N536" s="304">
        <f t="shared" ca="1" si="249"/>
        <v>-18.289727224840732</v>
      </c>
      <c r="P536" s="310">
        <f t="shared" ca="1" si="250"/>
        <v>23</v>
      </c>
      <c r="Q536" s="304">
        <f t="shared" ca="1" si="251"/>
        <v>0</v>
      </c>
      <c r="R536" s="306">
        <f t="shared" ca="1" si="252"/>
        <v>0</v>
      </c>
      <c r="S536" s="307">
        <f t="shared" ca="1" si="253"/>
        <v>8.1249999999999982</v>
      </c>
      <c r="T536" s="304">
        <f t="shared" ca="1" si="233"/>
        <v>79.706249999999983</v>
      </c>
      <c r="U536" s="311">
        <f t="shared" ca="1" si="234"/>
        <v>0</v>
      </c>
      <c r="V536" s="306">
        <f t="shared" ca="1" si="235"/>
        <v>1.0722156794394031</v>
      </c>
      <c r="W536" s="304">
        <f t="shared" ca="1" si="236"/>
        <v>2.5936645551910966</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2.4433254692905186</v>
      </c>
      <c r="AH536" s="304">
        <f t="shared" ca="1" si="260"/>
        <v>-0.31314842651749919</v>
      </c>
    </row>
    <row r="537" spans="1:34" x14ac:dyDescent="0.2">
      <c r="A537" s="347">
        <f t="shared" ca="1" si="238"/>
        <v>0.1</v>
      </c>
      <c r="B537" s="304">
        <f t="shared" ca="1" si="239"/>
        <v>17.299999999999933</v>
      </c>
      <c r="D537" s="306">
        <f t="shared" ca="1" si="240"/>
        <v>-0.303093807361143</v>
      </c>
      <c r="E537" s="307">
        <f t="shared" ca="1" si="241"/>
        <v>-9.7098215899975688</v>
      </c>
      <c r="F537" s="304">
        <f t="shared" ca="1" si="242"/>
        <v>9.7145510017521453</v>
      </c>
      <c r="G537" s="306">
        <f t="shared" ca="1" si="243"/>
        <v>25.96490151230643</v>
      </c>
      <c r="H537" s="307">
        <f t="shared" ca="1" si="244"/>
        <v>-9.5629059518867461</v>
      </c>
      <c r="I537" s="304">
        <f t="shared" ca="1" si="245"/>
        <v>27.669934600363689</v>
      </c>
      <c r="J537" s="306">
        <f t="shared" ca="1" si="246"/>
        <v>511.92679262133726</v>
      </c>
      <c r="K537" s="307">
        <f t="shared" ca="1" si="247"/>
        <v>1329.2618366507711</v>
      </c>
      <c r="L537" s="304">
        <f t="shared" ca="1" si="232"/>
        <v>1424.4318416055403</v>
      </c>
      <c r="M537" s="306">
        <f t="shared" ca="1" si="248"/>
        <v>-0.35288490808674755</v>
      </c>
      <c r="N537" s="304">
        <f t="shared" ca="1" si="249"/>
        <v>-20.218815887232608</v>
      </c>
      <c r="P537" s="310">
        <f t="shared" ca="1" si="250"/>
        <v>23</v>
      </c>
      <c r="Q537" s="304">
        <f t="shared" ca="1" si="251"/>
        <v>0</v>
      </c>
      <c r="R537" s="306">
        <f t="shared" ca="1" si="252"/>
        <v>0</v>
      </c>
      <c r="S537" s="307">
        <f t="shared" ca="1" si="253"/>
        <v>8.1249999999999982</v>
      </c>
      <c r="T537" s="304">
        <f t="shared" ca="1" si="233"/>
        <v>79.706249999999983</v>
      </c>
      <c r="U537" s="311">
        <f t="shared" ca="1" si="234"/>
        <v>0</v>
      </c>
      <c r="V537" s="306">
        <f t="shared" ca="1" si="235"/>
        <v>1.0723134455033834</v>
      </c>
      <c r="W537" s="304">
        <f t="shared" ca="1" si="236"/>
        <v>2.6494530717439724</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2.7593757730025108</v>
      </c>
      <c r="AH537" s="304">
        <f t="shared" ca="1" si="260"/>
        <v>-0.31922025294659656</v>
      </c>
    </row>
    <row r="538" spans="1:34" x14ac:dyDescent="0.2">
      <c r="A538" s="347">
        <f t="shared" ca="1" si="238"/>
        <v>0.1</v>
      </c>
      <c r="B538" s="304">
        <f t="shared" ca="1" si="239"/>
        <v>17.399999999999935</v>
      </c>
      <c r="D538" s="306">
        <f t="shared" ca="1" si="240"/>
        <v>-0.30599294171596098</v>
      </c>
      <c r="E538" s="307">
        <f t="shared" ca="1" si="241"/>
        <v>-9.6973024139073285</v>
      </c>
      <c r="F538" s="304">
        <f t="shared" ca="1" si="242"/>
        <v>9.7021289306601606</v>
      </c>
      <c r="G538" s="306">
        <f t="shared" ca="1" si="243"/>
        <v>25.934302218134832</v>
      </c>
      <c r="H538" s="307">
        <f t="shared" ca="1" si="244"/>
        <v>-10.532636193277479</v>
      </c>
      <c r="I538" s="304">
        <f t="shared" ca="1" si="245"/>
        <v>27.991506867646336</v>
      </c>
      <c r="J538" s="306">
        <f t="shared" ca="1" si="246"/>
        <v>514.52175280785934</v>
      </c>
      <c r="K538" s="307">
        <f t="shared" ca="1" si="247"/>
        <v>1328.2570595435129</v>
      </c>
      <c r="L538" s="304">
        <f t="shared" ca="1" si="232"/>
        <v>1424.4295175050436</v>
      </c>
      <c r="M538" s="306">
        <f t="shared" ca="1" si="248"/>
        <v>-0.38577761318643777</v>
      </c>
      <c r="N538" s="304">
        <f t="shared" ca="1" si="249"/>
        <v>-22.103429066213298</v>
      </c>
      <c r="P538" s="310">
        <f t="shared" ca="1" si="250"/>
        <v>23</v>
      </c>
      <c r="Q538" s="304">
        <f t="shared" ca="1" si="251"/>
        <v>0</v>
      </c>
      <c r="R538" s="306">
        <f t="shared" ca="1" si="252"/>
        <v>0</v>
      </c>
      <c r="S538" s="307">
        <f t="shared" ca="1" si="253"/>
        <v>8.1249999999999982</v>
      </c>
      <c r="T538" s="304">
        <f t="shared" ca="1" si="233"/>
        <v>79.706249999999983</v>
      </c>
      <c r="U538" s="311">
        <f t="shared" ca="1" si="234"/>
        <v>0</v>
      </c>
      <c r="V538" s="306">
        <f t="shared" ca="1" si="235"/>
        <v>1.072421672254017</v>
      </c>
      <c r="W538" s="304">
        <f t="shared" ca="1" si="236"/>
        <v>2.7116669850062491</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3.064312062919361</v>
      </c>
      <c r="AH538" s="304">
        <f t="shared" ca="1" si="260"/>
        <v>-0.32608653190695053</v>
      </c>
    </row>
    <row r="539" spans="1:34" x14ac:dyDescent="0.2">
      <c r="A539" s="347">
        <f t="shared" ca="1" si="238"/>
        <v>0.1</v>
      </c>
      <c r="B539" s="304">
        <f t="shared" ca="1" si="239"/>
        <v>17.499999999999936</v>
      </c>
      <c r="D539" s="306">
        <f t="shared" ca="1" si="240"/>
        <v>-0.3092155122914203</v>
      </c>
      <c r="E539" s="307">
        <f t="shared" ca="1" si="241"/>
        <v>-9.684419042822519</v>
      </c>
      <c r="F539" s="304">
        <f t="shared" ca="1" si="242"/>
        <v>9.6893542834404123</v>
      </c>
      <c r="G539" s="306">
        <f t="shared" ca="1" si="243"/>
        <v>25.90338066690569</v>
      </c>
      <c r="H539" s="307">
        <f t="shared" ca="1" si="244"/>
        <v>-11.501078097559731</v>
      </c>
      <c r="I539" s="304">
        <f t="shared" ca="1" si="245"/>
        <v>28.341840578564963</v>
      </c>
      <c r="J539" s="306">
        <f t="shared" ca="1" si="246"/>
        <v>517.11363695211139</v>
      </c>
      <c r="K539" s="307">
        <f t="shared" ca="1" si="247"/>
        <v>1327.1553738289711</v>
      </c>
      <c r="L539" s="304">
        <f t="shared" ca="1" si="232"/>
        <v>1424.341216073226</v>
      </c>
      <c r="M539" s="306">
        <f t="shared" ca="1" si="248"/>
        <v>-0.41785239527468571</v>
      </c>
      <c r="N539" s="304">
        <f t="shared" ca="1" si="249"/>
        <v>-23.941178708671714</v>
      </c>
      <c r="P539" s="310">
        <f t="shared" ca="1" si="250"/>
        <v>23</v>
      </c>
      <c r="Q539" s="304">
        <f t="shared" ca="1" si="251"/>
        <v>0</v>
      </c>
      <c r="R539" s="306">
        <f t="shared" ca="1" si="252"/>
        <v>0</v>
      </c>
      <c r="S539" s="307">
        <f t="shared" ca="1" si="253"/>
        <v>8.1249999999999982</v>
      </c>
      <c r="T539" s="304">
        <f t="shared" ca="1" si="233"/>
        <v>79.706249999999983</v>
      </c>
      <c r="U539" s="311">
        <f t="shared" ca="1" si="234"/>
        <v>0</v>
      </c>
      <c r="V539" s="306">
        <f t="shared" ca="1" si="235"/>
        <v>1.0725403489641661</v>
      </c>
      <c r="W539" s="304">
        <f t="shared" ca="1" si="236"/>
        <v>2.7802762869429611</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3.3575603635553612</v>
      </c>
      <c r="AH539" s="304">
        <f t="shared" ca="1" si="260"/>
        <v>-0.33374362892384613</v>
      </c>
    </row>
    <row r="540" spans="1:34" x14ac:dyDescent="0.2">
      <c r="A540" s="347">
        <f t="shared" ca="1" si="238"/>
        <v>0.1</v>
      </c>
      <c r="B540" s="304">
        <f t="shared" ca="1" si="239"/>
        <v>17.599999999999937</v>
      </c>
      <c r="D540" s="306">
        <f t="shared" ca="1" si="240"/>
        <v>-0.31274687794954092</v>
      </c>
      <c r="E540" s="307">
        <f t="shared" ca="1" si="241"/>
        <v>-9.6711406628996084</v>
      </c>
      <c r="F540" s="304">
        <f t="shared" ca="1" si="242"/>
        <v>9.676196170565035</v>
      </c>
      <c r="G540" s="306">
        <f t="shared" ca="1" si="243"/>
        <v>25.872105979110735</v>
      </c>
      <c r="H540" s="307">
        <f t="shared" ca="1" si="244"/>
        <v>-12.468192163849691</v>
      </c>
      <c r="I540" s="304">
        <f t="shared" ca="1" si="245"/>
        <v>28.719708975353846</v>
      </c>
      <c r="J540" s="306">
        <f t="shared" ca="1" si="246"/>
        <v>519.70241128441216</v>
      </c>
      <c r="K540" s="307">
        <f t="shared" ca="1" si="247"/>
        <v>1325.9569103159006</v>
      </c>
      <c r="L540" s="304">
        <f t="shared" ca="1" si="232"/>
        <v>1424.1672388835946</v>
      </c>
      <c r="M540" s="306">
        <f t="shared" ca="1" si="248"/>
        <v>-0.44907635226854131</v>
      </c>
      <c r="N540" s="304">
        <f t="shared" ca="1" si="249"/>
        <v>-25.730179664117628</v>
      </c>
      <c r="P540" s="310">
        <f t="shared" ca="1" si="250"/>
        <v>23</v>
      </c>
      <c r="Q540" s="304">
        <f t="shared" ca="1" si="251"/>
        <v>0</v>
      </c>
      <c r="R540" s="306">
        <f t="shared" ca="1" si="252"/>
        <v>0</v>
      </c>
      <c r="S540" s="307">
        <f t="shared" ca="1" si="253"/>
        <v>8.1249999999999982</v>
      </c>
      <c r="T540" s="304">
        <f t="shared" ca="1" si="233"/>
        <v>79.706249999999983</v>
      </c>
      <c r="U540" s="311">
        <f t="shared" ca="1" si="234"/>
        <v>0</v>
      </c>
      <c r="V540" s="306">
        <f t="shared" ca="1" si="235"/>
        <v>1.0726694647778019</v>
      </c>
      <c r="W540" s="304">
        <f t="shared" ca="1" si="236"/>
        <v>2.8552504069266815</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3.638696023947587</v>
      </c>
      <c r="AH540" s="304">
        <f t="shared" ca="1" si="260"/>
        <v>-0.3421878507006722</v>
      </c>
    </row>
    <row r="541" spans="1:34" x14ac:dyDescent="0.2">
      <c r="A541" s="347">
        <f t="shared" ca="1" si="238"/>
        <v>0.1</v>
      </c>
      <c r="B541" s="304">
        <f t="shared" ca="1" si="239"/>
        <v>17.699999999999939</v>
      </c>
      <c r="D541" s="306">
        <f t="shared" ca="1" si="240"/>
        <v>-0.31657205778169639</v>
      </c>
      <c r="E541" s="307">
        <f t="shared" ca="1" si="241"/>
        <v>-9.65743873369588</v>
      </c>
      <c r="F541" s="304">
        <f t="shared" ca="1" si="242"/>
        <v>9.6626259765582159</v>
      </c>
      <c r="G541" s="306">
        <f t="shared" ca="1" si="243"/>
        <v>25.840448773332565</v>
      </c>
      <c r="H541" s="307">
        <f t="shared" ca="1" si="244"/>
        <v>-13.433936037219279</v>
      </c>
      <c r="I541" s="304">
        <f t="shared" ca="1" si="245"/>
        <v>29.123863587431583</v>
      </c>
      <c r="J541" s="306">
        <f t="shared" ca="1" si="246"/>
        <v>522.28803902203435</v>
      </c>
      <c r="K541" s="307">
        <f t="shared" ca="1" si="247"/>
        <v>1324.6618039058471</v>
      </c>
      <c r="L541" s="304">
        <f t="shared" ca="1" si="232"/>
        <v>1423.9078939427841</v>
      </c>
      <c r="M541" s="306">
        <f t="shared" ca="1" si="248"/>
        <v>-0.47942493642407402</v>
      </c>
      <c r="N541" s="304">
        <f t="shared" ca="1" si="249"/>
        <v>-27.469025450427257</v>
      </c>
      <c r="P541" s="310">
        <f t="shared" ca="1" si="250"/>
        <v>23</v>
      </c>
      <c r="Q541" s="304">
        <f t="shared" ca="1" si="251"/>
        <v>0</v>
      </c>
      <c r="R541" s="306">
        <f t="shared" ca="1" si="252"/>
        <v>0</v>
      </c>
      <c r="S541" s="307">
        <f t="shared" ca="1" si="253"/>
        <v>8.1249999999999982</v>
      </c>
      <c r="T541" s="304">
        <f t="shared" ca="1" si="233"/>
        <v>79.706249999999983</v>
      </c>
      <c r="U541" s="311">
        <f t="shared" ca="1" si="234"/>
        <v>0</v>
      </c>
      <c r="V541" s="306">
        <f t="shared" ca="1" si="235"/>
        <v>1.072809008676757</v>
      </c>
      <c r="W541" s="304">
        <f t="shared" ca="1" si="236"/>
        <v>2.9365581337303288</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3.9074356989367658</v>
      </c>
      <c r="AH541" s="304">
        <f t="shared" ca="1" si="260"/>
        <v>-0.35141543469866859</v>
      </c>
    </row>
    <row r="542" spans="1:34" x14ac:dyDescent="0.2">
      <c r="A542" s="347">
        <f t="shared" ca="1" si="238"/>
        <v>0.1</v>
      </c>
      <c r="B542" s="304">
        <f t="shared" ca="1" si="239"/>
        <v>17.79999999999994</v>
      </c>
      <c r="D542" s="306">
        <f t="shared" ca="1" si="240"/>
        <v>-0.32067588115057671</v>
      </c>
      <c r="E542" s="307">
        <f t="shared" ca="1" si="241"/>
        <v>-9.6432869791138618</v>
      </c>
      <c r="F542" s="304">
        <f t="shared" ca="1" si="242"/>
        <v>9.6486173508072461</v>
      </c>
      <c r="G542" s="306">
        <f t="shared" ca="1" si="243"/>
        <v>25.808381185217506</v>
      </c>
      <c r="H542" s="307">
        <f t="shared" ca="1" si="244"/>
        <v>-14.398264735130665</v>
      </c>
      <c r="I542" s="304">
        <f t="shared" ca="1" si="245"/>
        <v>29.553046658244835</v>
      </c>
      <c r="J542" s="306">
        <f t="shared" ca="1" si="246"/>
        <v>524.8704805199618</v>
      </c>
      <c r="K542" s="307">
        <f t="shared" ca="1" si="247"/>
        <v>1323.2701938672296</v>
      </c>
      <c r="L542" s="304">
        <f t="shared" ca="1" si="232"/>
        <v>1423.563496054416</v>
      </c>
      <c r="M542" s="306">
        <f t="shared" ca="1" si="248"/>
        <v>-0.50888140083945821</v>
      </c>
      <c r="N542" s="304">
        <f t="shared" ca="1" si="249"/>
        <v>-29.156756540806064</v>
      </c>
      <c r="P542" s="310">
        <f t="shared" ca="1" si="250"/>
        <v>23</v>
      </c>
      <c r="Q542" s="304">
        <f t="shared" ca="1" si="251"/>
        <v>0</v>
      </c>
      <c r="R542" s="306">
        <f t="shared" ca="1" si="252"/>
        <v>0</v>
      </c>
      <c r="S542" s="307">
        <f t="shared" ca="1" si="253"/>
        <v>8.1249999999999982</v>
      </c>
      <c r="T542" s="304">
        <f t="shared" ca="1" si="233"/>
        <v>79.706249999999983</v>
      </c>
      <c r="U542" s="311">
        <f t="shared" ca="1" si="234"/>
        <v>0</v>
      </c>
      <c r="V542" s="306">
        <f t="shared" ca="1" si="235"/>
        <v>1.0729589694498576</v>
      </c>
      <c r="W542" s="304">
        <f t="shared" ca="1" si="236"/>
        <v>3.0241675441544009</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4.1636265539500936</v>
      </c>
      <c r="AH542" s="304">
        <f t="shared" ca="1" si="260"/>
        <v>-0.36142253953604053</v>
      </c>
    </row>
    <row r="543" spans="1:34" x14ac:dyDescent="0.2">
      <c r="A543" s="347">
        <f t="shared" ca="1" si="238"/>
        <v>0.1</v>
      </c>
      <c r="B543" s="304">
        <f t="shared" ca="1" si="239"/>
        <v>17.899999999999942</v>
      </c>
      <c r="D543" s="306">
        <f t="shared" ca="1" si="240"/>
        <v>-0.32504312418824616</v>
      </c>
      <c r="E543" s="307">
        <f t="shared" ca="1" si="241"/>
        <v>-9.6286613519534914</v>
      </c>
      <c r="F543" s="304">
        <f t="shared" ca="1" si="242"/>
        <v>9.6341461719856056</v>
      </c>
      <c r="G543" s="306">
        <f t="shared" ca="1" si="243"/>
        <v>25.77587687279868</v>
      </c>
      <c r="H543" s="307">
        <f t="shared" ca="1" si="244"/>
        <v>-15.361130870326015</v>
      </c>
      <c r="I543" s="304">
        <f t="shared" ca="1" si="245"/>
        <v>30.006002235835428</v>
      </c>
      <c r="J543" s="306">
        <f t="shared" ca="1" si="246"/>
        <v>527.44969342286265</v>
      </c>
      <c r="K543" s="307">
        <f t="shared" ca="1" si="247"/>
        <v>1321.7822240869568</v>
      </c>
      <c r="L543" s="304">
        <f t="shared" ca="1" si="232"/>
        <v>1423.1343671643003</v>
      </c>
      <c r="M543" s="306">
        <f t="shared" ca="1" si="248"/>
        <v>-0.53743615302840275</v>
      </c>
      <c r="N543" s="304">
        <f t="shared" ca="1" si="249"/>
        <v>-30.792823326274533</v>
      </c>
      <c r="P543" s="310">
        <f t="shared" ca="1" si="250"/>
        <v>23</v>
      </c>
      <c r="Q543" s="304">
        <f t="shared" ca="1" si="251"/>
        <v>0</v>
      </c>
      <c r="R543" s="306">
        <f t="shared" ca="1" si="252"/>
        <v>0</v>
      </c>
      <c r="S543" s="307">
        <f t="shared" ca="1" si="253"/>
        <v>8.1249999999999982</v>
      </c>
      <c r="T543" s="304">
        <f t="shared" ca="1" si="233"/>
        <v>79.706249999999983</v>
      </c>
      <c r="U543" s="311">
        <f t="shared" ca="1" si="234"/>
        <v>0</v>
      </c>
      <c r="V543" s="306">
        <f t="shared" ca="1" si="235"/>
        <v>1.0731193356644126</v>
      </c>
      <c r="W543" s="304">
        <f t="shared" ca="1" si="236"/>
        <v>3.1180459381918455</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4.4072335365574338</v>
      </c>
      <c r="AH543" s="304">
        <f t="shared" ca="1" si="260"/>
        <v>-0.37220523620361867</v>
      </c>
    </row>
    <row r="544" spans="1:34" x14ac:dyDescent="0.2">
      <c r="A544" s="347">
        <f t="shared" ca="1" si="238"/>
        <v>0.1</v>
      </c>
      <c r="B544" s="304">
        <f t="shared" ca="1" si="239"/>
        <v>17.999999999999943</v>
      </c>
      <c r="D544" s="306">
        <f t="shared" ca="1" si="240"/>
        <v>-0.329658631137078</v>
      </c>
      <c r="E544" s="307">
        <f t="shared" ca="1" si="241"/>
        <v>-9.6135399765284753</v>
      </c>
      <c r="F544" s="304">
        <f t="shared" ca="1" si="242"/>
        <v>9.6191904905451526</v>
      </c>
      <c r="G544" s="306">
        <f t="shared" ca="1" si="243"/>
        <v>25.74291100968497</v>
      </c>
      <c r="H544" s="307">
        <f t="shared" ca="1" si="244"/>
        <v>-16.322484867978861</v>
      </c>
      <c r="I544" s="304">
        <f t="shared" ca="1" si="245"/>
        <v>30.481485848264658</v>
      </c>
      <c r="J544" s="306">
        <f t="shared" ca="1" si="246"/>
        <v>530.02563281698679</v>
      </c>
      <c r="K544" s="307">
        <f t="shared" ca="1" si="247"/>
        <v>1320.1980433000415</v>
      </c>
      <c r="L544" s="304">
        <f t="shared" ca="1" si="232"/>
        <v>1422.6208366871003</v>
      </c>
      <c r="M544" s="306">
        <f t="shared" ca="1" si="248"/>
        <v>-0.56508605044190319</v>
      </c>
      <c r="N544" s="304">
        <f t="shared" ca="1" si="249"/>
        <v>-32.377045752037802</v>
      </c>
      <c r="P544" s="310">
        <f t="shared" ca="1" si="250"/>
        <v>23</v>
      </c>
      <c r="Q544" s="304">
        <f t="shared" ca="1" si="251"/>
        <v>0</v>
      </c>
      <c r="R544" s="306">
        <f t="shared" ca="1" si="252"/>
        <v>0</v>
      </c>
      <c r="S544" s="307">
        <f t="shared" ca="1" si="253"/>
        <v>8.1249999999999982</v>
      </c>
      <c r="T544" s="304">
        <f t="shared" ca="1" si="233"/>
        <v>79.706249999999983</v>
      </c>
      <c r="U544" s="311">
        <f t="shared" ca="1" si="234"/>
        <v>0</v>
      </c>
      <c r="V544" s="306">
        <f t="shared" ca="1" si="235"/>
        <v>1.0732900956400095</v>
      </c>
      <c r="W544" s="304">
        <f t="shared" ca="1" si="236"/>
        <v>3.2181597805716362</v>
      </c>
      <c r="Y544" s="314" t="str">
        <f t="shared" ca="1" si="254"/>
        <v/>
      </c>
      <c r="Z544" s="315" t="str">
        <f t="shared" ca="1" si="255"/>
        <v/>
      </c>
      <c r="AA544" s="316" t="str">
        <f t="shared" ca="1" si="256"/>
        <v/>
      </c>
      <c r="AC544" s="310">
        <f t="shared" ca="1" si="257"/>
        <v>17.999999999999943</v>
      </c>
      <c r="AD544" s="323">
        <f t="shared" ca="1" si="258"/>
        <v>530.02563281698679</v>
      </c>
      <c r="AE544" s="324" t="e">
        <f t="shared" ca="1" si="237"/>
        <v>#N/A</v>
      </c>
      <c r="AG544" s="306">
        <f t="shared" ca="1" si="259"/>
        <v>4.6383255032256079</v>
      </c>
      <c r="AH544" s="304">
        <f t="shared" ca="1" si="260"/>
        <v>-0.38375950008515031</v>
      </c>
    </row>
    <row r="545" spans="1:34" x14ac:dyDescent="0.2">
      <c r="A545" s="347">
        <f t="shared" ca="1" si="238"/>
        <v>0.1</v>
      </c>
      <c r="B545" s="304">
        <f t="shared" ca="1" si="239"/>
        <v>18.099999999999945</v>
      </c>
      <c r="D545" s="306">
        <f t="shared" ca="1" si="240"/>
        <v>-0.33450741974415987</v>
      </c>
      <c r="E545" s="307">
        <f t="shared" ca="1" si="241"/>
        <v>-9.5979030737842148</v>
      </c>
      <c r="F545" s="304">
        <f t="shared" ca="1" si="242"/>
        <v>9.6037304537153876</v>
      </c>
      <c r="G545" s="306">
        <f t="shared" ca="1" si="243"/>
        <v>25.709460267710554</v>
      </c>
      <c r="H545" s="307">
        <f t="shared" ca="1" si="244"/>
        <v>-17.282275175357285</v>
      </c>
      <c r="I545" s="304">
        <f t="shared" ca="1" si="245"/>
        <v>30.978272748714677</v>
      </c>
      <c r="J545" s="306">
        <f t="shared" ca="1" si="246"/>
        <v>532.5982513808566</v>
      </c>
      <c r="K545" s="307">
        <f t="shared" ca="1" si="247"/>
        <v>1318.5178052978747</v>
      </c>
      <c r="L545" s="304">
        <f t="shared" ca="1" si="232"/>
        <v>1422.0232418147989</v>
      </c>
      <c r="M545" s="306">
        <f t="shared" ca="1" si="248"/>
        <v>-0.59183366870778664</v>
      </c>
      <c r="N545" s="304">
        <f t="shared" ca="1" si="249"/>
        <v>-33.909571390699952</v>
      </c>
      <c r="P545" s="310">
        <f t="shared" ca="1" si="250"/>
        <v>23</v>
      </c>
      <c r="Q545" s="304">
        <f t="shared" ca="1" si="251"/>
        <v>0</v>
      </c>
      <c r="R545" s="306">
        <f t="shared" ca="1" si="252"/>
        <v>0</v>
      </c>
      <c r="S545" s="307">
        <f t="shared" ca="1" si="253"/>
        <v>8.1249999999999982</v>
      </c>
      <c r="T545" s="304">
        <f t="shared" ca="1" si="233"/>
        <v>79.706249999999983</v>
      </c>
      <c r="U545" s="311">
        <f t="shared" ca="1" si="234"/>
        <v>0</v>
      </c>
      <c r="V545" s="306">
        <f t="shared" ca="1" si="235"/>
        <v>1.0734712374245357</v>
      </c>
      <c r="W545" s="304">
        <f t="shared" ca="1" si="236"/>
        <v>3.3244746484718957</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4.8570608954105836</v>
      </c>
      <c r="AH545" s="304">
        <f t="shared" ca="1" si="260"/>
        <v>-0.39608120376266298</v>
      </c>
    </row>
    <row r="546" spans="1:34" x14ac:dyDescent="0.2">
      <c r="A546" s="347">
        <f t="shared" ca="1" si="238"/>
        <v>0.1</v>
      </c>
      <c r="B546" s="304">
        <f t="shared" ca="1" si="239"/>
        <v>18.199999999999946</v>
      </c>
      <c r="D546" s="306">
        <f t="shared" ca="1" si="240"/>
        <v>-0.3395747706210111</v>
      </c>
      <c r="E546" s="307">
        <f t="shared" ca="1" si="241"/>
        <v>-9.5817328731380744</v>
      </c>
      <c r="F546" s="304">
        <f t="shared" ca="1" si="242"/>
        <v>9.5877482172310469</v>
      </c>
      <c r="G546" s="306">
        <f t="shared" ca="1" si="243"/>
        <v>25.675502790648451</v>
      </c>
      <c r="H546" s="307">
        <f t="shared" ca="1" si="244"/>
        <v>-18.240448462671093</v>
      </c>
      <c r="I546" s="304">
        <f t="shared" ca="1" si="245"/>
        <v>31.495164766547209</v>
      </c>
      <c r="J546" s="306">
        <f t="shared" ca="1" si="246"/>
        <v>535.1674995337745</v>
      </c>
      <c r="K546" s="307">
        <f t="shared" ca="1" si="247"/>
        <v>1316.7416691159733</v>
      </c>
      <c r="L546" s="304">
        <f t="shared" ca="1" si="232"/>
        <v>1421.3419278075039</v>
      </c>
      <c r="M546" s="306">
        <f t="shared" ca="1" si="248"/>
        <v>-0.61768656847037728</v>
      </c>
      <c r="N546" s="304">
        <f t="shared" ca="1" si="249"/>
        <v>-35.390833435271162</v>
      </c>
      <c r="P546" s="310">
        <f t="shared" ca="1" si="250"/>
        <v>23</v>
      </c>
      <c r="Q546" s="304">
        <f t="shared" ca="1" si="251"/>
        <v>0</v>
      </c>
      <c r="R546" s="306">
        <f t="shared" ca="1" si="252"/>
        <v>0</v>
      </c>
      <c r="S546" s="307">
        <f t="shared" ca="1" si="253"/>
        <v>8.1249999999999982</v>
      </c>
      <c r="T546" s="304">
        <f t="shared" ca="1" si="233"/>
        <v>79.706249999999983</v>
      </c>
      <c r="U546" s="311">
        <f t="shared" ca="1" si="234"/>
        <v>0</v>
      </c>
      <c r="V546" s="306">
        <f t="shared" ca="1" si="235"/>
        <v>1.0736627487723398</v>
      </c>
      <c r="W546" s="304">
        <f t="shared" ca="1" si="236"/>
        <v>3.4369551851547184</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5.0636735420844152</v>
      </c>
      <c r="AH546" s="304">
        <f t="shared" ca="1" si="260"/>
        <v>-0.40916611058115648</v>
      </c>
    </row>
    <row r="547" spans="1:34" x14ac:dyDescent="0.2">
      <c r="A547" s="347">
        <f t="shared" ca="1" si="238"/>
        <v>0.1</v>
      </c>
      <c r="B547" s="304">
        <f t="shared" ca="1" si="239"/>
        <v>18.299999999999947</v>
      </c>
      <c r="D547" s="306">
        <f t="shared" ca="1" si="240"/>
        <v>-0.34484630104336811</v>
      </c>
      <c r="E547" s="307">
        <f t="shared" ca="1" si="241"/>
        <v>-9.5650135149051376</v>
      </c>
      <c r="F547" s="304">
        <f t="shared" ca="1" si="242"/>
        <v>9.5712278476515866</v>
      </c>
      <c r="G547" s="306">
        <f t="shared" ca="1" si="243"/>
        <v>25.641018160544114</v>
      </c>
      <c r="H547" s="307">
        <f t="shared" ca="1" si="244"/>
        <v>-19.196949814161606</v>
      </c>
      <c r="I547" s="304">
        <f t="shared" ca="1" si="245"/>
        <v>32.030995839604991</v>
      </c>
      <c r="J547" s="306">
        <f t="shared" ca="1" si="246"/>
        <v>537.73332558133416</v>
      </c>
      <c r="K547" s="307">
        <f t="shared" ca="1" si="247"/>
        <v>1314.8697992021316</v>
      </c>
      <c r="L547" s="304">
        <f t="shared" ca="1" si="232"/>
        <v>1420.5772482672721</v>
      </c>
      <c r="M547" s="306">
        <f t="shared" ca="1" si="248"/>
        <v>-0.64265658156259109</v>
      </c>
      <c r="N547" s="304">
        <f t="shared" ca="1" si="249"/>
        <v>-36.821509799841422</v>
      </c>
      <c r="P547" s="310">
        <f t="shared" ca="1" si="250"/>
        <v>23</v>
      </c>
      <c r="Q547" s="304">
        <f t="shared" ca="1" si="251"/>
        <v>0</v>
      </c>
      <c r="R547" s="306">
        <f t="shared" ca="1" si="252"/>
        <v>0</v>
      </c>
      <c r="S547" s="307">
        <f t="shared" ca="1" si="253"/>
        <v>8.1249999999999982</v>
      </c>
      <c r="T547" s="304">
        <f t="shared" ca="1" si="233"/>
        <v>79.706249999999983</v>
      </c>
      <c r="U547" s="311">
        <f t="shared" ca="1" si="234"/>
        <v>0</v>
      </c>
      <c r="V547" s="306">
        <f t="shared" ca="1" si="235"/>
        <v>1.0738646171244353</v>
      </c>
      <c r="W547" s="304">
        <f t="shared" ca="1" si="236"/>
        <v>3.5555650592468693</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5.2584590404970974</v>
      </c>
      <c r="AH547" s="304">
        <f t="shared" ca="1" si="260"/>
        <v>-0.42300986894211928</v>
      </c>
    </row>
    <row r="548" spans="1:34" x14ac:dyDescent="0.2">
      <c r="A548" s="347">
        <f t="shared" ca="1" si="238"/>
        <v>0.1</v>
      </c>
      <c r="B548" s="304">
        <f t="shared" ca="1" si="239"/>
        <v>18.399999999999949</v>
      </c>
      <c r="D548" s="306">
        <f t="shared" ca="1" si="240"/>
        <v>-0.350308024088897</v>
      </c>
      <c r="E548" s="307">
        <f t="shared" ca="1" si="241"/>
        <v>-9.5477309467265723</v>
      </c>
      <c r="F548" s="304">
        <f t="shared" ca="1" si="242"/>
        <v>9.5541552186899992</v>
      </c>
      <c r="G548" s="306">
        <f t="shared" ca="1" si="243"/>
        <v>25.605987358135224</v>
      </c>
      <c r="H548" s="307">
        <f t="shared" ca="1" si="244"/>
        <v>-20.151722908834262</v>
      </c>
      <c r="I548" s="304">
        <f t="shared" ca="1" si="245"/>
        <v>32.584636330323171</v>
      </c>
      <c r="J548" s="306">
        <f t="shared" ca="1" si="246"/>
        <v>540.29567585726818</v>
      </c>
      <c r="K548" s="307">
        <f t="shared" ca="1" si="247"/>
        <v>1312.9023655659819</v>
      </c>
      <c r="L548" s="304">
        <f t="shared" ca="1" si="232"/>
        <v>1419.7295653957528</v>
      </c>
      <c r="M548" s="306">
        <f t="shared" ca="1" si="248"/>
        <v>-0.66675913222857519</v>
      </c>
      <c r="N548" s="304">
        <f t="shared" ca="1" si="249"/>
        <v>-38.202484228502549</v>
      </c>
      <c r="P548" s="310">
        <f t="shared" ca="1" si="250"/>
        <v>23</v>
      </c>
      <c r="Q548" s="304">
        <f t="shared" ca="1" si="251"/>
        <v>0</v>
      </c>
      <c r="R548" s="306">
        <f t="shared" ca="1" si="252"/>
        <v>0</v>
      </c>
      <c r="S548" s="307">
        <f t="shared" ca="1" si="253"/>
        <v>8.1249999999999982</v>
      </c>
      <c r="T548" s="304">
        <f t="shared" ca="1" si="233"/>
        <v>79.706249999999983</v>
      </c>
      <c r="U548" s="311">
        <f t="shared" ca="1" si="234"/>
        <v>0</v>
      </c>
      <c r="V548" s="306">
        <f t="shared" ca="1" si="235"/>
        <v>1.0740768295906267</v>
      </c>
      <c r="W548" s="304">
        <f t="shared" ca="1" si="236"/>
        <v>3.680266929372042</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5.4417620447647463</v>
      </c>
      <c r="AH548" s="304">
        <f t="shared" ca="1" si="260"/>
        <v>-0.43760800729192245</v>
      </c>
    </row>
    <row r="549" spans="1:34" x14ac:dyDescent="0.2">
      <c r="A549" s="347">
        <f t="shared" ca="1" si="238"/>
        <v>0.1</v>
      </c>
      <c r="B549" s="304">
        <f t="shared" ca="1" si="239"/>
        <v>18.49999999999995</v>
      </c>
      <c r="D549" s="306">
        <f t="shared" ca="1" si="240"/>
        <v>-0.35594639430302821</v>
      </c>
      <c r="E549" s="307">
        <f t="shared" ca="1" si="241"/>
        <v>-9.5298728169287177</v>
      </c>
      <c r="F549" s="304">
        <f t="shared" ca="1" si="242"/>
        <v>9.5365179044792985</v>
      </c>
      <c r="G549" s="306">
        <f t="shared" ca="1" si="243"/>
        <v>25.57039271870492</v>
      </c>
      <c r="H549" s="307">
        <f t="shared" ca="1" si="244"/>
        <v>-21.104710190527133</v>
      </c>
      <c r="I549" s="304">
        <f t="shared" ca="1" si="245"/>
        <v>33.154996245135322</v>
      </c>
      <c r="J549" s="306">
        <f t="shared" ca="1" si="246"/>
        <v>542.8544948611102</v>
      </c>
      <c r="K549" s="307">
        <f t="shared" ca="1" si="247"/>
        <v>1310.8395439110138</v>
      </c>
      <c r="L549" s="304">
        <f t="shared" ca="1" si="232"/>
        <v>1418.7992502365323</v>
      </c>
      <c r="M549" s="306">
        <f t="shared" ca="1" si="248"/>
        <v>-0.69001260451475377</v>
      </c>
      <c r="N549" s="304">
        <f t="shared" ca="1" si="249"/>
        <v>-39.534810049525007</v>
      </c>
      <c r="P549" s="310">
        <f t="shared" ca="1" si="250"/>
        <v>23</v>
      </c>
      <c r="Q549" s="304">
        <f t="shared" ca="1" si="251"/>
        <v>0</v>
      </c>
      <c r="R549" s="306">
        <f t="shared" ca="1" si="252"/>
        <v>0</v>
      </c>
      <c r="S549" s="307">
        <f t="shared" ca="1" si="253"/>
        <v>8.1249999999999982</v>
      </c>
      <c r="T549" s="304">
        <f t="shared" ca="1" si="233"/>
        <v>79.706249999999983</v>
      </c>
      <c r="U549" s="311">
        <f t="shared" ca="1" si="234"/>
        <v>0</v>
      </c>
      <c r="V549" s="306">
        <f t="shared" ca="1" si="235"/>
        <v>1.0742993729334518</v>
      </c>
      <c r="W549" s="304">
        <f t="shared" ca="1" si="236"/>
        <v>3.8110224138302433</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5.6139646806568466</v>
      </c>
      <c r="AH549" s="304">
        <f t="shared" ca="1" si="260"/>
        <v>-0.45295592976886678</v>
      </c>
    </row>
    <row r="550" spans="1:34" x14ac:dyDescent="0.2">
      <c r="A550" s="347">
        <f t="shared" ca="1" si="238"/>
        <v>0.1</v>
      </c>
      <c r="B550" s="304">
        <f t="shared" ca="1" si="239"/>
        <v>18.599999999999952</v>
      </c>
      <c r="D550" s="306">
        <f t="shared" ca="1" si="240"/>
        <v>-0.36174834126049138</v>
      </c>
      <c r="E550" s="307">
        <f t="shared" ca="1" si="241"/>
        <v>-9.511428367245145</v>
      </c>
      <c r="F550" s="304">
        <f t="shared" ca="1" si="242"/>
        <v>9.5183050722090403</v>
      </c>
      <c r="G550" s="306">
        <f t="shared" ca="1" si="243"/>
        <v>25.534217884578869</v>
      </c>
      <c r="H550" s="307">
        <f t="shared" ca="1" si="244"/>
        <v>-22.055853027251647</v>
      </c>
      <c r="I550" s="304">
        <f t="shared" ca="1" si="245"/>
        <v>33.741027484901416</v>
      </c>
      <c r="J550" s="306">
        <f t="shared" ca="1" si="246"/>
        <v>545.40972539127438</v>
      </c>
      <c r="K550" s="307">
        <f t="shared" ca="1" si="247"/>
        <v>1308.6815157501248</v>
      </c>
      <c r="L550" s="304">
        <f t="shared" ca="1" si="232"/>
        <v>1417.7866829031191</v>
      </c>
      <c r="M550" s="306">
        <f t="shared" ca="1" si="248"/>
        <v>-0.71243776292914052</v>
      </c>
      <c r="N550" s="304">
        <f t="shared" ca="1" si="249"/>
        <v>-40.819676981581651</v>
      </c>
      <c r="P550" s="310">
        <f t="shared" ca="1" si="250"/>
        <v>23</v>
      </c>
      <c r="Q550" s="304">
        <f t="shared" ca="1" si="251"/>
        <v>0</v>
      </c>
      <c r="R550" s="306">
        <f t="shared" ca="1" si="252"/>
        <v>0</v>
      </c>
      <c r="S550" s="307">
        <f t="shared" ca="1" si="253"/>
        <v>8.1249999999999982</v>
      </c>
      <c r="T550" s="304">
        <f t="shared" ca="1" si="233"/>
        <v>79.706249999999983</v>
      </c>
      <c r="U550" s="311">
        <f t="shared" ca="1" si="234"/>
        <v>0</v>
      </c>
      <c r="V550" s="306">
        <f t="shared" ca="1" si="235"/>
        <v>1.0745322335538254</v>
      </c>
      <c r="W550" s="304">
        <f t="shared" ca="1" si="236"/>
        <v>3.9477920650167224</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5.7754762094232612</v>
      </c>
      <c r="AH550" s="304">
        <f t="shared" ca="1" si="260"/>
        <v>-0.46904891247141467</v>
      </c>
    </row>
    <row r="551" spans="1:34" x14ac:dyDescent="0.2">
      <c r="A551" s="347">
        <f t="shared" ca="1" si="238"/>
        <v>0.1</v>
      </c>
      <c r="B551" s="304">
        <f t="shared" ca="1" si="239"/>
        <v>18.699999999999953</v>
      </c>
      <c r="D551" s="306">
        <f t="shared" ca="1" si="240"/>
        <v>-0.36770129247183553</v>
      </c>
      <c r="E551" s="307">
        <f t="shared" ca="1" si="241"/>
        <v>-9.4923883268581655</v>
      </c>
      <c r="F551" s="304">
        <f t="shared" ca="1" si="242"/>
        <v>9.4995073760884381</v>
      </c>
      <c r="G551" s="306">
        <f t="shared" ca="1" si="243"/>
        <v>25.497447755331685</v>
      </c>
      <c r="H551" s="307">
        <f t="shared" ca="1" si="244"/>
        <v>-23.005091859937465</v>
      </c>
      <c r="I551" s="304">
        <f t="shared" ca="1" si="245"/>
        <v>34.341725255438611</v>
      </c>
      <c r="J551" s="306">
        <f t="shared" ca="1" si="246"/>
        <v>547.96130867326985</v>
      </c>
      <c r="K551" s="307">
        <f t="shared" ca="1" si="247"/>
        <v>1306.4284685057653</v>
      </c>
      <c r="L551" s="304">
        <f t="shared" ca="1" si="232"/>
        <v>1416.6922527935424</v>
      </c>
      <c r="M551" s="306">
        <f t="shared" ca="1" si="248"/>
        <v>-0.73405723011054258</v>
      </c>
      <c r="N551" s="304">
        <f t="shared" ca="1" si="249"/>
        <v>-42.058381206397584</v>
      </c>
      <c r="P551" s="310">
        <f t="shared" ca="1" si="250"/>
        <v>23</v>
      </c>
      <c r="Q551" s="304">
        <f t="shared" ca="1" si="251"/>
        <v>0</v>
      </c>
      <c r="R551" s="306">
        <f t="shared" ca="1" si="252"/>
        <v>0</v>
      </c>
      <c r="S551" s="307">
        <f t="shared" ca="1" si="253"/>
        <v>8.1249999999999982</v>
      </c>
      <c r="T551" s="304">
        <f t="shared" ca="1" si="233"/>
        <v>79.706249999999983</v>
      </c>
      <c r="U551" s="311">
        <f t="shared" ca="1" si="234"/>
        <v>0</v>
      </c>
      <c r="V551" s="306">
        <f t="shared" ca="1" si="235"/>
        <v>1.0747753974782619</v>
      </c>
      <c r="W551" s="304">
        <f t="shared" ca="1" si="236"/>
        <v>4.0905353482751599</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5.9267239856833296</v>
      </c>
      <c r="AH551" s="304">
        <f t="shared" ca="1" si="260"/>
        <v>-0.48588210030975054</v>
      </c>
    </row>
    <row r="552" spans="1:34" x14ac:dyDescent="0.2">
      <c r="A552" s="347">
        <f t="shared" ca="1" si="238"/>
        <v>0.1</v>
      </c>
      <c r="B552" s="304">
        <f t="shared" ca="1" si="239"/>
        <v>18.799999999999955</v>
      </c>
      <c r="D552" s="306">
        <f t="shared" ca="1" si="240"/>
        <v>-0.37379318709040188</v>
      </c>
      <c r="E552" s="307">
        <f t="shared" ca="1" si="241"/>
        <v>-9.4727448092785949</v>
      </c>
      <c r="F552" s="304">
        <f t="shared" ca="1" si="242"/>
        <v>9.480116854154792</v>
      </c>
      <c r="G552" s="306">
        <f t="shared" ca="1" si="243"/>
        <v>25.460068436622645</v>
      </c>
      <c r="H552" s="307">
        <f t="shared" ca="1" si="244"/>
        <v>-23.952366340865325</v>
      </c>
      <c r="I552" s="304">
        <f t="shared" ca="1" si="245"/>
        <v>34.956128763416103</v>
      </c>
      <c r="J552" s="306">
        <f t="shared" ca="1" si="246"/>
        <v>550.50918448286757</v>
      </c>
      <c r="K552" s="307">
        <f t="shared" ca="1" si="247"/>
        <v>1304.0805955957251</v>
      </c>
      <c r="L552" s="304">
        <f t="shared" ca="1" si="232"/>
        <v>1415.5163587925408</v>
      </c>
      <c r="M552" s="306">
        <f t="shared" ca="1" si="248"/>
        <v>-0.75489502255946739</v>
      </c>
      <c r="N552" s="304">
        <f t="shared" ca="1" si="249"/>
        <v>-43.252298768090547</v>
      </c>
      <c r="P552" s="310">
        <f t="shared" ca="1" si="250"/>
        <v>23</v>
      </c>
      <c r="Q552" s="304">
        <f t="shared" ca="1" si="251"/>
        <v>0</v>
      </c>
      <c r="R552" s="306">
        <f t="shared" ca="1" si="252"/>
        <v>0</v>
      </c>
      <c r="S552" s="307">
        <f t="shared" ca="1" si="253"/>
        <v>8.1249999999999982</v>
      </c>
      <c r="T552" s="304">
        <f t="shared" ca="1" si="233"/>
        <v>79.706249999999983</v>
      </c>
      <c r="U552" s="311">
        <f t="shared" ca="1" si="234"/>
        <v>0</v>
      </c>
      <c r="V552" s="306">
        <f t="shared" ca="1" si="235"/>
        <v>1.0750288503475696</v>
      </c>
      <c r="W552" s="304">
        <f t="shared" ca="1" si="236"/>
        <v>4.2392106248868773</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6.0681456943128138</v>
      </c>
      <c r="AH552" s="304">
        <f t="shared" ca="1" si="260"/>
        <v>-0.50345050440309669</v>
      </c>
    </row>
    <row r="553" spans="1:34" x14ac:dyDescent="0.2">
      <c r="A553" s="347">
        <f t="shared" ca="1" si="238"/>
        <v>0.1</v>
      </c>
      <c r="B553" s="304">
        <f t="shared" ca="1" si="239"/>
        <v>18.899999999999956</v>
      </c>
      <c r="D553" s="306">
        <f t="shared" ca="1" si="240"/>
        <v>-0.38001248182514108</v>
      </c>
      <c r="E553" s="307">
        <f t="shared" ca="1" si="241"/>
        <v>-9.4524912131939018</v>
      </c>
      <c r="F553" s="304">
        <f t="shared" ca="1" si="242"/>
        <v>9.4601268290573586</v>
      </c>
      <c r="G553" s="306">
        <f t="shared" ca="1" si="243"/>
        <v>25.422067188440131</v>
      </c>
      <c r="H553" s="307">
        <f t="shared" ca="1" si="244"/>
        <v>-24.897615462184714</v>
      </c>
      <c r="I553" s="304">
        <f t="shared" ca="1" si="245"/>
        <v>35.58332131541944</v>
      </c>
      <c r="J553" s="306">
        <f t="shared" ca="1" si="246"/>
        <v>553.05329126412073</v>
      </c>
      <c r="K553" s="307">
        <f t="shared" ca="1" si="247"/>
        <v>1301.6380965055725</v>
      </c>
      <c r="L553" s="304">
        <f t="shared" ca="1" si="232"/>
        <v>1414.2594094623259</v>
      </c>
      <c r="M553" s="306">
        <f t="shared" ca="1" si="248"/>
        <v>-0.7749761434222342</v>
      </c>
      <c r="N553" s="304">
        <f t="shared" ca="1" si="249"/>
        <v>-44.402862241419193</v>
      </c>
      <c r="P553" s="310">
        <f t="shared" ca="1" si="250"/>
        <v>23</v>
      </c>
      <c r="Q553" s="304">
        <f t="shared" ca="1" si="251"/>
        <v>0</v>
      </c>
      <c r="R553" s="306">
        <f t="shared" ca="1" si="252"/>
        <v>0</v>
      </c>
      <c r="S553" s="307">
        <f t="shared" ca="1" si="253"/>
        <v>8.1249999999999982</v>
      </c>
      <c r="T553" s="304">
        <f t="shared" ca="1" si="233"/>
        <v>79.706249999999983</v>
      </c>
      <c r="U553" s="311">
        <f t="shared" ca="1" si="234"/>
        <v>0</v>
      </c>
      <c r="V553" s="306">
        <f t="shared" ca="1" si="235"/>
        <v>1.0752925774069089</v>
      </c>
      <c r="W553" s="304">
        <f t="shared" ca="1" si="236"/>
        <v>4.3937751389079995</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6.2001828075716077</v>
      </c>
      <c r="AH553" s="304">
        <f t="shared" ca="1" si="260"/>
        <v>-0.52174899998607727</v>
      </c>
    </row>
    <row r="554" spans="1:34" x14ac:dyDescent="0.2">
      <c r="A554" s="347">
        <f t="shared" ca="1" si="238"/>
        <v>0.1</v>
      </c>
      <c r="B554" s="304">
        <f t="shared" ca="1" si="239"/>
        <v>18.999999999999957</v>
      </c>
      <c r="D554" s="306">
        <f t="shared" ca="1" si="240"/>
        <v>-0.38634815037542447</v>
      </c>
      <c r="E554" s="307">
        <f t="shared" ca="1" si="241"/>
        <v>-9.4316221280798267</v>
      </c>
      <c r="F554" s="304">
        <f t="shared" ca="1" si="242"/>
        <v>9.439531813611497</v>
      </c>
      <c r="G554" s="306">
        <f t="shared" ca="1" si="243"/>
        <v>25.383432373402588</v>
      </c>
      <c r="H554" s="307">
        <f t="shared" ca="1" si="244"/>
        <v>-25.840777674992697</v>
      </c>
      <c r="I554" s="304">
        <f t="shared" ca="1" si="245"/>
        <v>36.22242992820199</v>
      </c>
      <c r="J554" s="306">
        <f t="shared" ca="1" si="246"/>
        <v>555.59356624221289</v>
      </c>
      <c r="K554" s="307">
        <f t="shared" ca="1" si="247"/>
        <v>1299.1011768487137</v>
      </c>
      <c r="L554" s="304">
        <f t="shared" ca="1" si="232"/>
        <v>1412.921823222875</v>
      </c>
      <c r="M554" s="306">
        <f t="shared" ca="1" si="248"/>
        <v>-0.79432622982096912</v>
      </c>
      <c r="N554" s="304">
        <f t="shared" ca="1" si="249"/>
        <v>-45.511540525280203</v>
      </c>
      <c r="P554" s="310">
        <f t="shared" ca="1" si="250"/>
        <v>23</v>
      </c>
      <c r="Q554" s="304">
        <f t="shared" ca="1" si="251"/>
        <v>0</v>
      </c>
      <c r="R554" s="306">
        <f t="shared" ca="1" si="252"/>
        <v>0</v>
      </c>
      <c r="S554" s="307">
        <f t="shared" ca="1" si="253"/>
        <v>8.1249999999999982</v>
      </c>
      <c r="T554" s="304">
        <f t="shared" ca="1" si="233"/>
        <v>79.706249999999983</v>
      </c>
      <c r="U554" s="311">
        <f t="shared" ca="1" si="234"/>
        <v>0</v>
      </c>
      <c r="V554" s="306">
        <f t="shared" ca="1" si="235"/>
        <v>1.0755665634971054</v>
      </c>
      <c r="W554" s="304">
        <f t="shared" ca="1" si="236"/>
        <v>4.5541850075790267</v>
      </c>
      <c r="Y554" s="314" t="str">
        <f t="shared" ca="1" si="254"/>
        <v/>
      </c>
      <c r="Z554" s="315" t="str">
        <f t="shared" ca="1" si="255"/>
        <v/>
      </c>
      <c r="AA554" s="316" t="str">
        <f t="shared" ca="1" si="256"/>
        <v/>
      </c>
      <c r="AC554" s="310">
        <f t="shared" ca="1" si="257"/>
        <v>18.999999999999957</v>
      </c>
      <c r="AD554" s="323">
        <f t="shared" ca="1" si="258"/>
        <v>555.59356624221289</v>
      </c>
      <c r="AE554" s="324" t="e">
        <f t="shared" ca="1" si="237"/>
        <v>#N/A</v>
      </c>
      <c r="AG554" s="306">
        <f t="shared" ca="1" si="259"/>
        <v>6.3232751742903996</v>
      </c>
      <c r="AH554" s="304">
        <f t="shared" ca="1" si="260"/>
        <v>-0.54077232478867698</v>
      </c>
    </row>
    <row r="555" spans="1:34" x14ac:dyDescent="0.2">
      <c r="A555" s="347">
        <f t="shared" ca="1" si="238"/>
        <v>0.1</v>
      </c>
      <c r="B555" s="304">
        <f t="shared" ca="1" si="239"/>
        <v>19.099999999999959</v>
      </c>
      <c r="D555" s="306">
        <f t="shared" ca="1" si="240"/>
        <v>-0.39278967759006611</v>
      </c>
      <c r="E555" s="307">
        <f t="shared" ca="1" si="241"/>
        <v>-9.4101332450897228</v>
      </c>
      <c r="F555" s="304">
        <f t="shared" ca="1" si="242"/>
        <v>9.4183274216372492</v>
      </c>
      <c r="G555" s="306">
        <f t="shared" ca="1" si="243"/>
        <v>25.344153405643581</v>
      </c>
      <c r="H555" s="307">
        <f t="shared" ca="1" si="244"/>
        <v>-26.78179099950167</v>
      </c>
      <c r="I555" s="304">
        <f t="shared" ca="1" si="245"/>
        <v>36.872624547078068</v>
      </c>
      <c r="J555" s="306">
        <f t="shared" ca="1" si="246"/>
        <v>558.12994553116516</v>
      </c>
      <c r="K555" s="307">
        <f t="shared" ca="1" si="247"/>
        <v>1296.4700484149889</v>
      </c>
      <c r="L555" s="304">
        <f t="shared" ca="1" si="232"/>
        <v>1411.5040285226908</v>
      </c>
      <c r="M555" s="306">
        <f t="shared" ca="1" si="248"/>
        <v>-0.81297125120244207</v>
      </c>
      <c r="N555" s="304">
        <f t="shared" ca="1" si="249"/>
        <v>-46.579821559369783</v>
      </c>
      <c r="P555" s="310">
        <f t="shared" ca="1" si="250"/>
        <v>23</v>
      </c>
      <c r="Q555" s="304">
        <f t="shared" ca="1" si="251"/>
        <v>0</v>
      </c>
      <c r="R555" s="306">
        <f t="shared" ca="1" si="252"/>
        <v>0</v>
      </c>
      <c r="S555" s="307">
        <f t="shared" ca="1" si="253"/>
        <v>8.1249999999999982</v>
      </c>
      <c r="T555" s="304">
        <f t="shared" ca="1" si="233"/>
        <v>79.706249999999983</v>
      </c>
      <c r="U555" s="311">
        <f t="shared" ca="1" si="234"/>
        <v>0</v>
      </c>
      <c r="V555" s="306">
        <f t="shared" ca="1" si="235"/>
        <v>1.0758507930471266</v>
      </c>
      <c r="W555" s="304">
        <f t="shared" ca="1" si="236"/>
        <v>4.7203952150456558</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6.4378566353104496</v>
      </c>
      <c r="AH555" s="304">
        <f t="shared" ca="1" si="260"/>
        <v>-0.56051507785588028</v>
      </c>
    </row>
    <row r="556" spans="1:34" x14ac:dyDescent="0.2">
      <c r="A556" s="347">
        <f t="shared" ca="1" si="238"/>
        <v>0.1</v>
      </c>
      <c r="B556" s="304">
        <f t="shared" ca="1" si="239"/>
        <v>19.19999999999996</v>
      </c>
      <c r="D556" s="306">
        <f t="shared" ca="1" si="240"/>
        <v>-0.39932704942580577</v>
      </c>
      <c r="E556" s="307">
        <f t="shared" ca="1" si="241"/>
        <v>-9.3880212735064923</v>
      </c>
      <c r="F556" s="304">
        <f t="shared" ca="1" si="242"/>
        <v>9.3965102843669346</v>
      </c>
      <c r="G556" s="306">
        <f t="shared" ca="1" si="243"/>
        <v>25.304220700701002</v>
      </c>
      <c r="H556" s="307">
        <f t="shared" ca="1" si="244"/>
        <v>-27.720593126852318</v>
      </c>
      <c r="I556" s="304">
        <f t="shared" ca="1" si="245"/>
        <v>37.533116957885035</v>
      </c>
      <c r="J556" s="306">
        <f t="shared" ca="1" si="246"/>
        <v>560.6623642364824</v>
      </c>
      <c r="K556" s="307">
        <f t="shared" ca="1" si="247"/>
        <v>1293.7449292086712</v>
      </c>
      <c r="L556" s="304">
        <f t="shared" ca="1" si="232"/>
        <v>1410.006464000925</v>
      </c>
      <c r="M556" s="306">
        <f t="shared" ca="1" si="248"/>
        <v>-0.83093725455211254</v>
      </c>
      <c r="N556" s="304">
        <f t="shared" ca="1" si="249"/>
        <v>-47.609197726023801</v>
      </c>
      <c r="P556" s="310">
        <f t="shared" ca="1" si="250"/>
        <v>23</v>
      </c>
      <c r="Q556" s="304">
        <f t="shared" ca="1" si="251"/>
        <v>0</v>
      </c>
      <c r="R556" s="306">
        <f t="shared" ca="1" si="252"/>
        <v>0</v>
      </c>
      <c r="S556" s="307">
        <f t="shared" ca="1" si="253"/>
        <v>8.1249999999999982</v>
      </c>
      <c r="T556" s="304">
        <f t="shared" ca="1" si="233"/>
        <v>79.706249999999983</v>
      </c>
      <c r="U556" s="311">
        <f t="shared" ca="1" si="234"/>
        <v>0</v>
      </c>
      <c r="V556" s="306">
        <f t="shared" ca="1" si="235"/>
        <v>1.0761452500676201</v>
      </c>
      <c r="W556" s="304">
        <f t="shared" ca="1" si="236"/>
        <v>4.8923596091446226</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6.5443515510581651</v>
      </c>
      <c r="AH556" s="304">
        <f t="shared" ca="1" si="260"/>
        <v>-0.5809717187748501</v>
      </c>
    </row>
    <row r="557" spans="1:34" x14ac:dyDescent="0.2">
      <c r="A557" s="347">
        <f t="shared" ca="1" si="238"/>
        <v>0.1</v>
      </c>
      <c r="B557" s="304">
        <f t="shared" ca="1" si="239"/>
        <v>19.299999999999962</v>
      </c>
      <c r="D557" s="306">
        <f t="shared" ca="1" si="240"/>
        <v>-0.40595073964934691</v>
      </c>
      <c r="E557" s="307">
        <f t="shared" ca="1" si="241"/>
        <v>-9.3652838628595845</v>
      </c>
      <c r="F557" s="304">
        <f t="shared" ca="1" si="242"/>
        <v>9.3740779725240166</v>
      </c>
      <c r="G557" s="306">
        <f t="shared" ca="1" si="243"/>
        <v>25.263625626736069</v>
      </c>
      <c r="H557" s="307">
        <f t="shared" ca="1" si="244"/>
        <v>-28.657121513138275</v>
      </c>
      <c r="I557" s="304">
        <f t="shared" ca="1" si="245"/>
        <v>38.203159466549991</v>
      </c>
      <c r="J557" s="306">
        <f t="shared" ca="1" si="246"/>
        <v>563.19075655285428</v>
      </c>
      <c r="K557" s="307">
        <f t="shared" ca="1" si="247"/>
        <v>1290.9260434766718</v>
      </c>
      <c r="L557" s="304">
        <f t="shared" ca="1" si="232"/>
        <v>1408.4295786417263</v>
      </c>
      <c r="M557" s="306">
        <f t="shared" ca="1" si="248"/>
        <v>-0.84825015200400988</v>
      </c>
      <c r="N557" s="304">
        <f t="shared" ca="1" si="249"/>
        <v>-48.601153681160312</v>
      </c>
      <c r="P557" s="310">
        <f t="shared" ca="1" si="250"/>
        <v>23</v>
      </c>
      <c r="Q557" s="304">
        <f t="shared" ca="1" si="251"/>
        <v>0</v>
      </c>
      <c r="R557" s="306">
        <f t="shared" ca="1" si="252"/>
        <v>0</v>
      </c>
      <c r="S557" s="307">
        <f t="shared" ca="1" si="253"/>
        <v>8.1249999999999982</v>
      </c>
      <c r="T557" s="304">
        <f t="shared" ca="1" si="233"/>
        <v>79.706249999999983</v>
      </c>
      <c r="U557" s="311">
        <f t="shared" ca="1" si="234"/>
        <v>0</v>
      </c>
      <c r="V557" s="306">
        <f t="shared" ca="1" si="235"/>
        <v>1.0764499181454399</v>
      </c>
      <c r="W557" s="304">
        <f t="shared" ca="1" si="236"/>
        <v>5.0700309010240705</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6.6431721258291292</v>
      </c>
      <c r="AH557" s="304">
        <f t="shared" ca="1" si="260"/>
        <v>-0.60213656727933829</v>
      </c>
    </row>
    <row r="558" spans="1:34" x14ac:dyDescent="0.2">
      <c r="A558" s="347">
        <f t="shared" ca="1" si="238"/>
        <v>0.1</v>
      </c>
      <c r="B558" s="304">
        <f t="shared" ca="1" si="239"/>
        <v>19.399999999999963</v>
      </c>
      <c r="D558" s="306">
        <f t="shared" ca="1" si="240"/>
        <v>-0.41265169409829416</v>
      </c>
      <c r="E558" s="307">
        <f t="shared" ca="1" si="241"/>
        <v>-9.3419195306685303</v>
      </c>
      <c r="F558" s="304">
        <f t="shared" ca="1" si="242"/>
        <v>9.35102892403442</v>
      </c>
      <c r="G558" s="306">
        <f t="shared" ca="1" si="243"/>
        <v>25.222360457326239</v>
      </c>
      <c r="H558" s="307">
        <f t="shared" ca="1" si="244"/>
        <v>-29.591313466205129</v>
      </c>
      <c r="I558" s="304">
        <f t="shared" ca="1" si="245"/>
        <v>38.882043409451967</v>
      </c>
      <c r="J558" s="306">
        <f t="shared" ca="1" si="246"/>
        <v>565.71505585705745</v>
      </c>
      <c r="K558" s="307">
        <f t="shared" ca="1" si="247"/>
        <v>1288.0136217277047</v>
      </c>
      <c r="L558" s="304">
        <f t="shared" ca="1" si="232"/>
        <v>1406.7738319216321</v>
      </c>
      <c r="M558" s="306">
        <f t="shared" ca="1" si="248"/>
        <v>-0.86493554629801139</v>
      </c>
      <c r="N558" s="304">
        <f t="shared" ca="1" si="249"/>
        <v>-49.55715635371827</v>
      </c>
      <c r="P558" s="310">
        <f t="shared" ca="1" si="250"/>
        <v>23</v>
      </c>
      <c r="Q558" s="304">
        <f t="shared" ca="1" si="251"/>
        <v>0</v>
      </c>
      <c r="R558" s="306">
        <f t="shared" ca="1" si="252"/>
        <v>0</v>
      </c>
      <c r="S558" s="307">
        <f t="shared" ca="1" si="253"/>
        <v>8.1249999999999982</v>
      </c>
      <c r="T558" s="304">
        <f t="shared" ca="1" si="233"/>
        <v>79.706249999999983</v>
      </c>
      <c r="U558" s="311">
        <f t="shared" ca="1" si="234"/>
        <v>0</v>
      </c>
      <c r="V558" s="306">
        <f t="shared" ca="1" si="235"/>
        <v>1.0767647804390701</v>
      </c>
      <c r="W558" s="304">
        <f t="shared" ca="1" si="236"/>
        <v>5.253360667383224</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6.7347164170457257</v>
      </c>
      <c r="AH558" s="304">
        <f t="shared" ca="1" si="260"/>
        <v>-0.62400380320296267</v>
      </c>
    </row>
    <row r="559" spans="1:34" x14ac:dyDescent="0.2">
      <c r="A559" s="347">
        <f t="shared" ca="1" si="238"/>
        <v>0.1</v>
      </c>
      <c r="B559" s="304">
        <f t="shared" ca="1" si="239"/>
        <v>19.499999999999964</v>
      </c>
      <c r="D559" s="306">
        <f t="shared" ca="1" si="240"/>
        <v>-0.41942131319433129</v>
      </c>
      <c r="E559" s="307">
        <f t="shared" ca="1" si="241"/>
        <v>-9.3179275956689533</v>
      </c>
      <c r="F559" s="304">
        <f t="shared" ca="1" si="242"/>
        <v>9.3273623772259793</v>
      </c>
      <c r="G559" s="306">
        <f t="shared" ca="1" si="243"/>
        <v>25.180418326006805</v>
      </c>
      <c r="H559" s="307">
        <f t="shared" ca="1" si="244"/>
        <v>-30.523106225772025</v>
      </c>
      <c r="I559" s="304">
        <f t="shared" ca="1" si="245"/>
        <v>39.569097547738721</v>
      </c>
      <c r="J559" s="306">
        <f t="shared" ca="1" si="246"/>
        <v>568.23519479622405</v>
      </c>
      <c r="K559" s="307">
        <f t="shared" ca="1" si="247"/>
        <v>1285.0079007431059</v>
      </c>
      <c r="L559" s="304">
        <f t="shared" ca="1" si="232"/>
        <v>1405.0396939507818</v>
      </c>
      <c r="M559" s="306">
        <f t="shared" ca="1" si="248"/>
        <v>-0.88101858962976853</v>
      </c>
      <c r="N559" s="304">
        <f t="shared" ca="1" si="249"/>
        <v>-50.478646858353976</v>
      </c>
      <c r="P559" s="310">
        <f t="shared" ca="1" si="250"/>
        <v>23</v>
      </c>
      <c r="Q559" s="304">
        <f t="shared" ca="1" si="251"/>
        <v>0</v>
      </c>
      <c r="R559" s="306">
        <f t="shared" ca="1" si="252"/>
        <v>0</v>
      </c>
      <c r="S559" s="307">
        <f t="shared" ca="1" si="253"/>
        <v>8.1249999999999982</v>
      </c>
      <c r="T559" s="304">
        <f t="shared" ca="1" si="233"/>
        <v>79.706249999999983</v>
      </c>
      <c r="U559" s="311">
        <f t="shared" ca="1" si="234"/>
        <v>0</v>
      </c>
      <c r="V559" s="306">
        <f t="shared" ca="1" si="235"/>
        <v>1.0770898196748759</v>
      </c>
      <c r="W559" s="304">
        <f t="shared" ca="1" si="236"/>
        <v>5.4422993551315422</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6.8193669247721189</v>
      </c>
      <c r="AH559" s="304">
        <f t="shared" ca="1" si="260"/>
        <v>-0.64656746675485843</v>
      </c>
    </row>
    <row r="560" spans="1:34" x14ac:dyDescent="0.2">
      <c r="A560" s="347">
        <f t="shared" ca="1" si="238"/>
        <v>0.1</v>
      </c>
      <c r="B560" s="304">
        <f t="shared" ca="1" si="239"/>
        <v>19.599999999999966</v>
      </c>
      <c r="D560" s="306">
        <f t="shared" ca="1" si="240"/>
        <v>-0.42625143328963072</v>
      </c>
      <c r="E560" s="307">
        <f t="shared" ca="1" si="241"/>
        <v>-9.293308116301251</v>
      </c>
      <c r="F560" s="304">
        <f t="shared" ca="1" si="242"/>
        <v>9.3030783092959162</v>
      </c>
      <c r="G560" s="306">
        <f t="shared" ca="1" si="243"/>
        <v>25.137793182677843</v>
      </c>
      <c r="H560" s="307">
        <f t="shared" ca="1" si="244"/>
        <v>-31.452437037402149</v>
      </c>
      <c r="I560" s="304">
        <f t="shared" ca="1" si="245"/>
        <v>40.263686389684082</v>
      </c>
      <c r="J560" s="306">
        <f t="shared" ca="1" si="246"/>
        <v>570.75110537165824</v>
      </c>
      <c r="K560" s="307">
        <f t="shared" ca="1" si="247"/>
        <v>1281.9091235799472</v>
      </c>
      <c r="L560" s="304">
        <f t="shared" ca="1" si="232"/>
        <v>1403.2276456086795</v>
      </c>
      <c r="M560" s="306">
        <f t="shared" ca="1" si="248"/>
        <v>-0.89652387165191449</v>
      </c>
      <c r="N560" s="304">
        <f t="shared" ca="1" si="249"/>
        <v>-51.367034078383007</v>
      </c>
      <c r="P560" s="310">
        <f t="shared" ca="1" si="250"/>
        <v>23</v>
      </c>
      <c r="Q560" s="304">
        <f t="shared" ca="1" si="251"/>
        <v>0</v>
      </c>
      <c r="R560" s="306">
        <f t="shared" ca="1" si="252"/>
        <v>0</v>
      </c>
      <c r="S560" s="307">
        <f t="shared" ca="1" si="253"/>
        <v>8.1249999999999982</v>
      </c>
      <c r="T560" s="304">
        <f t="shared" ca="1" si="233"/>
        <v>79.706249999999983</v>
      </c>
      <c r="U560" s="311">
        <f t="shared" ca="1" si="234"/>
        <v>0</v>
      </c>
      <c r="V560" s="306">
        <f t="shared" ca="1" si="235"/>
        <v>1.0774250181441167</v>
      </c>
      <c r="W560" s="304">
        <f t="shared" ca="1" si="236"/>
        <v>5.6367962882819498</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6.8974896657959466</v>
      </c>
      <c r="AH560" s="304">
        <f t="shared" ca="1" si="260"/>
        <v>-0.66982145909311308</v>
      </c>
    </row>
    <row r="561" spans="1:34" x14ac:dyDescent="0.2">
      <c r="A561" s="347">
        <f t="shared" ca="1" si="238"/>
        <v>0.1</v>
      </c>
      <c r="B561" s="304">
        <f t="shared" ca="1" si="239"/>
        <v>19.699999999999967</v>
      </c>
      <c r="D561" s="306">
        <f t="shared" ca="1" si="240"/>
        <v>-0.43313430732622177</v>
      </c>
      <c r="E561" s="307">
        <f t="shared" ca="1" si="241"/>
        <v>-9.268061834190588</v>
      </c>
      <c r="F561" s="304">
        <f t="shared" ca="1" si="242"/>
        <v>9.2781773797747142</v>
      </c>
      <c r="G561" s="306">
        <f t="shared" ca="1" si="243"/>
        <v>25.094479751945222</v>
      </c>
      <c r="H561" s="307">
        <f t="shared" ca="1" si="244"/>
        <v>-32.379243220821209</v>
      </c>
      <c r="I561" s="304">
        <f t="shared" ca="1" si="245"/>
        <v>40.965208477119766</v>
      </c>
      <c r="J561" s="306">
        <f t="shared" ca="1" si="246"/>
        <v>573.26271901838936</v>
      </c>
      <c r="K561" s="307">
        <f t="shared" ca="1" si="247"/>
        <v>1278.7175395670361</v>
      </c>
      <c r="L561" s="304">
        <f t="shared" ca="1" si="232"/>
        <v>1401.3381786752016</v>
      </c>
      <c r="M561" s="306">
        <f t="shared" ca="1" si="248"/>
        <v>-0.9114753326757119</v>
      </c>
      <c r="N561" s="304">
        <f t="shared" ca="1" si="249"/>
        <v>-52.223689692600949</v>
      </c>
      <c r="P561" s="310">
        <f t="shared" ca="1" si="250"/>
        <v>23</v>
      </c>
      <c r="Q561" s="304">
        <f t="shared" ca="1" si="251"/>
        <v>0</v>
      </c>
      <c r="R561" s="306">
        <f t="shared" ca="1" si="252"/>
        <v>0</v>
      </c>
      <c r="S561" s="307">
        <f t="shared" ca="1" si="253"/>
        <v>8.1249999999999982</v>
      </c>
      <c r="T561" s="304">
        <f t="shared" ca="1" si="233"/>
        <v>79.706249999999983</v>
      </c>
      <c r="U561" s="311">
        <f t="shared" ca="1" si="234"/>
        <v>0</v>
      </c>
      <c r="V561" s="306">
        <f t="shared" ca="1" si="235"/>
        <v>1.0777703577006559</v>
      </c>
      <c r="W561" s="304">
        <f t="shared" ca="1" si="236"/>
        <v>5.8367996769068204</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6.9694336466080866</v>
      </c>
      <c r="AH561" s="304">
        <f t="shared" ca="1" si="260"/>
        <v>-0.69375954317316324</v>
      </c>
    </row>
    <row r="562" spans="1:34" x14ac:dyDescent="0.2">
      <c r="A562" s="347">
        <f t="shared" ca="1" si="238"/>
        <v>0.1</v>
      </c>
      <c r="B562" s="304">
        <f t="shared" ca="1" si="239"/>
        <v>19.799999999999969</v>
      </c>
      <c r="D562" s="306">
        <f t="shared" ca="1" si="240"/>
        <v>-0.44006258519849822</v>
      </c>
      <c r="E562" s="307">
        <f t="shared" ca="1" si="241"/>
        <v>-9.2421901223148097</v>
      </c>
      <c r="F562" s="304">
        <f t="shared" ca="1" si="242"/>
        <v>9.2526608786826845</v>
      </c>
      <c r="G562" s="306">
        <f t="shared" ca="1" si="243"/>
        <v>25.050473493425372</v>
      </c>
      <c r="H562" s="307">
        <f t="shared" ca="1" si="244"/>
        <v>-33.303462233052691</v>
      </c>
      <c r="I562" s="304">
        <f t="shared" ca="1" si="245"/>
        <v>41.67309466494148</v>
      </c>
      <c r="J562" s="306">
        <f t="shared" ca="1" si="246"/>
        <v>575.76996668065794</v>
      </c>
      <c r="K562" s="307">
        <f t="shared" ca="1" si="247"/>
        <v>1275.4334042943424</v>
      </c>
      <c r="L562" s="304">
        <f t="shared" ca="1" si="232"/>
        <v>1399.3717959574938</v>
      </c>
      <c r="M562" s="306">
        <f t="shared" ca="1" si="248"/>
        <v>-0.92589619845684556</v>
      </c>
      <c r="N562" s="304">
        <f t="shared" ca="1" si="249"/>
        <v>-53.049944438784536</v>
      </c>
      <c r="P562" s="310">
        <f t="shared" ca="1" si="250"/>
        <v>23</v>
      </c>
      <c r="Q562" s="304">
        <f t="shared" ca="1" si="251"/>
        <v>0</v>
      </c>
      <c r="R562" s="306">
        <f t="shared" ca="1" si="252"/>
        <v>0</v>
      </c>
      <c r="S562" s="307">
        <f t="shared" ca="1" si="253"/>
        <v>8.1249999999999982</v>
      </c>
      <c r="T562" s="304">
        <f t="shared" ca="1" si="233"/>
        <v>79.706249999999983</v>
      </c>
      <c r="U562" s="311">
        <f t="shared" ca="1" si="234"/>
        <v>0</v>
      </c>
      <c r="V562" s="306">
        <f t="shared" ca="1" si="235"/>
        <v>1.0781258197593095</v>
      </c>
      <c r="W562" s="304">
        <f t="shared" ca="1" si="236"/>
        <v>6.0422566279982721</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7.0355306598921556</v>
      </c>
      <c r="AH562" s="304">
        <f t="shared" ca="1" si="260"/>
        <v>-0.71837534485007037</v>
      </c>
    </row>
    <row r="563" spans="1:34" x14ac:dyDescent="0.2">
      <c r="A563" s="347">
        <f t="shared" ca="1" si="238"/>
        <v>0.1</v>
      </c>
      <c r="B563" s="304">
        <f t="shared" ca="1" si="239"/>
        <v>19.89999999999997</v>
      </c>
      <c r="D563" s="306">
        <f t="shared" ca="1" si="240"/>
        <v>-0.44702929413105635</v>
      </c>
      <c r="E563" s="307">
        <f t="shared" ca="1" si="241"/>
        <v>-9.2156949375400359</v>
      </c>
      <c r="F563" s="304">
        <f t="shared" ca="1" si="242"/>
        <v>9.2265306790587527</v>
      </c>
      <c r="G563" s="306">
        <f t="shared" ca="1" si="243"/>
        <v>25.005770564012266</v>
      </c>
      <c r="H563" s="307">
        <f t="shared" ca="1" si="244"/>
        <v>-34.225031726806698</v>
      </c>
      <c r="I563" s="304">
        <f t="shared" ca="1" si="245"/>
        <v>42.386806416630954</v>
      </c>
      <c r="J563" s="306">
        <f t="shared" ca="1" si="246"/>
        <v>578.27277888352978</v>
      </c>
      <c r="K563" s="307">
        <f t="shared" ca="1" si="247"/>
        <v>1272.0569795963495</v>
      </c>
      <c r="L563" s="304">
        <f t="shared" ca="1" si="232"/>
        <v>1397.3290114133706</v>
      </c>
      <c r="M563" s="306">
        <f t="shared" ca="1" si="248"/>
        <v>-0.93980893330274651</v>
      </c>
      <c r="N563" s="304">
        <f t="shared" ca="1" si="249"/>
        <v>-53.847085426939252</v>
      </c>
      <c r="P563" s="310">
        <f t="shared" ca="1" si="250"/>
        <v>23</v>
      </c>
      <c r="Q563" s="304">
        <f t="shared" ca="1" si="251"/>
        <v>0</v>
      </c>
      <c r="R563" s="306">
        <f t="shared" ca="1" si="252"/>
        <v>0</v>
      </c>
      <c r="S563" s="307">
        <f t="shared" ca="1" si="253"/>
        <v>8.1249999999999982</v>
      </c>
      <c r="T563" s="304">
        <f t="shared" ca="1" si="233"/>
        <v>79.706249999999983</v>
      </c>
      <c r="U563" s="311">
        <f t="shared" ca="1" si="234"/>
        <v>0</v>
      </c>
      <c r="V563" s="306">
        <f t="shared" ca="1" si="235"/>
        <v>1.0784913852947853</v>
      </c>
      <c r="W563" s="304">
        <f t="shared" ca="1" si="236"/>
        <v>6.2531131580867338</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7.096095339160482</v>
      </c>
      <c r="AH563" s="304">
        <f t="shared" ca="1" si="260"/>
        <v>-0.74366235421517213</v>
      </c>
    </row>
    <row r="564" spans="1:34" x14ac:dyDescent="0.2">
      <c r="A564" s="347">
        <f t="shared" ca="1" si="238"/>
        <v>0.1</v>
      </c>
      <c r="B564" s="304">
        <f t="shared" ca="1" si="239"/>
        <v>19.999999999999972</v>
      </c>
      <c r="D564" s="306">
        <f t="shared" ca="1" si="240"/>
        <v>-0.45402781931711766</v>
      </c>
      <c r="E564" s="307">
        <f t="shared" ca="1" si="241"/>
        <v>-9.1885787771985417</v>
      </c>
      <c r="F564" s="304">
        <f t="shared" ca="1" si="242"/>
        <v>9.1997891935357572</v>
      </c>
      <c r="G564" s="306">
        <f t="shared" ca="1" si="243"/>
        <v>24.960367782080553</v>
      </c>
      <c r="H564" s="307">
        <f t="shared" ca="1" si="244"/>
        <v>-35.143889604526549</v>
      </c>
      <c r="I564" s="304">
        <f t="shared" ca="1" si="245"/>
        <v>43.105834133581894</v>
      </c>
      <c r="J564" s="306">
        <f t="shared" ca="1" si="246"/>
        <v>580.77108580083438</v>
      </c>
      <c r="K564" s="307">
        <f t="shared" ca="1" si="247"/>
        <v>1268.5885335297828</v>
      </c>
      <c r="L564" s="304">
        <f t="shared" ca="1" si="232"/>
        <v>1395.2103502717878</v>
      </c>
      <c r="M564" s="306">
        <f t="shared" ca="1" si="248"/>
        <v>-0.95323520859354305</v>
      </c>
      <c r="N564" s="304">
        <f t="shared" ca="1" si="249"/>
        <v>-54.616354335682679</v>
      </c>
      <c r="P564" s="310">
        <f t="shared" ca="1" si="250"/>
        <v>23</v>
      </c>
      <c r="Q564" s="304">
        <f t="shared" ca="1" si="251"/>
        <v>0</v>
      </c>
      <c r="R564" s="306">
        <f t="shared" ca="1" si="252"/>
        <v>0</v>
      </c>
      <c r="S564" s="307">
        <f t="shared" ca="1" si="253"/>
        <v>8.1249999999999982</v>
      </c>
      <c r="T564" s="304">
        <f t="shared" ca="1" si="233"/>
        <v>79.706249999999983</v>
      </c>
      <c r="U564" s="311">
        <f t="shared" ca="1" si="234"/>
        <v>0</v>
      </c>
      <c r="V564" s="306">
        <f t="shared" ca="1" si="235"/>
        <v>1.0788670348411622</v>
      </c>
      <c r="W564" s="304">
        <f t="shared" ca="1" si="236"/>
        <v>6.4693142074829346</v>
      </c>
      <c r="Y564" s="314" t="str">
        <f t="shared" ca="1" si="254"/>
        <v/>
      </c>
      <c r="Z564" s="315" t="str">
        <f t="shared" ca="1" si="255"/>
        <v/>
      </c>
      <c r="AA564" s="316" t="str">
        <f t="shared" ca="1" si="256"/>
        <v/>
      </c>
      <c r="AC564" s="310">
        <f t="shared" ca="1" si="257"/>
        <v>19.999999999999972</v>
      </c>
      <c r="AD564" s="323">
        <f t="shared" ca="1" si="258"/>
        <v>580.77108580083438</v>
      </c>
      <c r="AE564" s="324" t="e">
        <f t="shared" ca="1" si="237"/>
        <v>#N/A</v>
      </c>
      <c r="AG564" s="306">
        <f t="shared" ca="1" si="259"/>
        <v>7.1514254156082169</v>
      </c>
      <c r="AH564" s="304">
        <f t="shared" ca="1" si="260"/>
        <v>-0.76961392714913668</v>
      </c>
    </row>
    <row r="565" spans="1:34" x14ac:dyDescent="0.2">
      <c r="A565" s="347">
        <f t="shared" ca="1" si="238"/>
        <v>0.1</v>
      </c>
      <c r="B565" s="304">
        <f t="shared" ca="1" si="239"/>
        <v>20.099999999999973</v>
      </c>
      <c r="D565" s="306">
        <f t="shared" ca="1" si="240"/>
        <v>-0.46105188500601796</v>
      </c>
      <c r="E565" s="307">
        <f t="shared" ca="1" si="241"/>
        <v>-9.1608446393869709</v>
      </c>
      <c r="F565" s="304">
        <f t="shared" ca="1" si="242"/>
        <v>9.1724393346400834</v>
      </c>
      <c r="G565" s="306">
        <f t="shared" ca="1" si="243"/>
        <v>24.914262593579952</v>
      </c>
      <c r="H565" s="307">
        <f t="shared" ca="1" si="244"/>
        <v>-36.059974068465245</v>
      </c>
      <c r="I565" s="304">
        <f t="shared" ca="1" si="245"/>
        <v>43.829695531685402</v>
      </c>
      <c r="J565" s="306">
        <f t="shared" ca="1" si="246"/>
        <v>583.26481731961746</v>
      </c>
      <c r="K565" s="307">
        <f t="shared" ca="1" si="247"/>
        <v>1265.0283403461333</v>
      </c>
      <c r="L565" s="304">
        <f t="shared" ca="1" si="232"/>
        <v>1393.0163491509277</v>
      </c>
      <c r="M565" s="306">
        <f t="shared" ca="1" si="248"/>
        <v>-0.96619588415190005</v>
      </c>
      <c r="N565" s="304">
        <f t="shared" ca="1" si="249"/>
        <v>-55.358946344814896</v>
      </c>
      <c r="P565" s="310">
        <f t="shared" ca="1" si="250"/>
        <v>23</v>
      </c>
      <c r="Q565" s="304">
        <f t="shared" ca="1" si="251"/>
        <v>0</v>
      </c>
      <c r="R565" s="306">
        <f t="shared" ca="1" si="252"/>
        <v>0</v>
      </c>
      <c r="S565" s="307">
        <f t="shared" ca="1" si="253"/>
        <v>8.1249999999999982</v>
      </c>
      <c r="T565" s="304">
        <f t="shared" ca="1" si="233"/>
        <v>79.706249999999983</v>
      </c>
      <c r="U565" s="311">
        <f t="shared" ca="1" si="234"/>
        <v>0</v>
      </c>
      <c r="V565" s="306">
        <f t="shared" ca="1" si="235"/>
        <v>1.0792527484918659</v>
      </c>
      <c r="W565" s="304">
        <f t="shared" ca="1" si="236"/>
        <v>6.6908036560189492</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7.2018021299027044</v>
      </c>
      <c r="AH565" s="304">
        <f t="shared" ca="1" si="260"/>
        <v>-0.79622328707482293</v>
      </c>
    </row>
    <row r="566" spans="1:34" x14ac:dyDescent="0.2">
      <c r="A566" s="347">
        <f t="shared" ca="1" si="238"/>
        <v>0.1</v>
      </c>
      <c r="B566" s="304">
        <f t="shared" ca="1" si="239"/>
        <v>20.199999999999974</v>
      </c>
      <c r="D566" s="306">
        <f t="shared" ca="1" si="240"/>
        <v>-0.46809553618068428</v>
      </c>
      <c r="E566" s="307">
        <f t="shared" ca="1" si="241"/>
        <v>-9.1324959866727333</v>
      </c>
      <c r="F566" s="304">
        <f t="shared" ca="1" si="242"/>
        <v>9.1444844785031947</v>
      </c>
      <c r="G566" s="306">
        <f t="shared" ca="1" si="243"/>
        <v>24.867453039961884</v>
      </c>
      <c r="H566" s="307">
        <f t="shared" ca="1" si="244"/>
        <v>-36.973223667132515</v>
      </c>
      <c r="I566" s="304">
        <f t="shared" ca="1" si="245"/>
        <v>44.557934075027731</v>
      </c>
      <c r="J566" s="306">
        <f t="shared" ca="1" si="246"/>
        <v>585.75390310129455</v>
      </c>
      <c r="K566" s="307">
        <f t="shared" ca="1" si="247"/>
        <v>1261.3766804593533</v>
      </c>
      <c r="L566" s="304">
        <f t="shared" ca="1" si="232"/>
        <v>1390.7475561743972</v>
      </c>
      <c r="M566" s="306">
        <f t="shared" ca="1" si="248"/>
        <v>-0.97871100022038715</v>
      </c>
      <c r="N566" s="304">
        <f t="shared" ca="1" si="249"/>
        <v>-56.07600967565557</v>
      </c>
      <c r="P566" s="310">
        <f t="shared" ca="1" si="250"/>
        <v>23</v>
      </c>
      <c r="Q566" s="304">
        <f t="shared" ca="1" si="251"/>
        <v>0</v>
      </c>
      <c r="R566" s="306">
        <f t="shared" ca="1" si="252"/>
        <v>0</v>
      </c>
      <c r="S566" s="307">
        <f t="shared" ca="1" si="253"/>
        <v>8.1249999999999982</v>
      </c>
      <c r="T566" s="304">
        <f t="shared" ca="1" si="233"/>
        <v>79.706249999999983</v>
      </c>
      <c r="U566" s="311">
        <f t="shared" ca="1" si="234"/>
        <v>0</v>
      </c>
      <c r="V566" s="306">
        <f t="shared" ca="1" si="235"/>
        <v>1.0796485059001057</v>
      </c>
      <c r="W566" s="304">
        <f t="shared" ca="1" si="236"/>
        <v>6.9175243401735083</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7.2474907593837559</v>
      </c>
      <c r="AH566" s="304">
        <f t="shared" ca="1" si="260"/>
        <v>-0.82348352689464011</v>
      </c>
    </row>
    <row r="567" spans="1:34" x14ac:dyDescent="0.2">
      <c r="A567" s="347">
        <f t="shared" ca="1" si="238"/>
        <v>0.1</v>
      </c>
      <c r="B567" s="304">
        <f t="shared" ca="1" si="239"/>
        <v>20.299999999999976</v>
      </c>
      <c r="D567" s="306">
        <f t="shared" ca="1" si="240"/>
        <v>-0.47515312092661433</v>
      </c>
      <c r="E567" s="307">
        <f t="shared" ca="1" si="241"/>
        <v>-9.1035367129104792</v>
      </c>
      <c r="F567" s="304">
        <f t="shared" ca="1" si="242"/>
        <v>9.1159284316867701</v>
      </c>
      <c r="G567" s="306">
        <f t="shared" ca="1" si="243"/>
        <v>24.819937727869224</v>
      </c>
      <c r="H567" s="307">
        <f t="shared" ca="1" si="244"/>
        <v>-37.883577338423564</v>
      </c>
      <c r="I567" s="304">
        <f t="shared" ca="1" si="245"/>
        <v>45.290117473590477</v>
      </c>
      <c r="J567" s="306">
        <f t="shared" ca="1" si="246"/>
        <v>588.2382726396861</v>
      </c>
      <c r="K567" s="307">
        <f t="shared" ca="1" si="247"/>
        <v>1257.6338404090754</v>
      </c>
      <c r="L567" s="304">
        <f t="shared" ca="1" si="232"/>
        <v>1388.4045310860238</v>
      </c>
      <c r="M567" s="306">
        <f t="shared" ca="1" si="248"/>
        <v>-0.99079977810364994</v>
      </c>
      <c r="N567" s="304">
        <f t="shared" ca="1" si="249"/>
        <v>-56.768645627837621</v>
      </c>
      <c r="P567" s="310">
        <f t="shared" ca="1" si="250"/>
        <v>23</v>
      </c>
      <c r="Q567" s="304">
        <f t="shared" ca="1" si="251"/>
        <v>0</v>
      </c>
      <c r="R567" s="306">
        <f t="shared" ca="1" si="252"/>
        <v>0</v>
      </c>
      <c r="S567" s="307">
        <f t="shared" ca="1" si="253"/>
        <v>8.1249999999999982</v>
      </c>
      <c r="T567" s="304">
        <f t="shared" ca="1" si="233"/>
        <v>79.706249999999983</v>
      </c>
      <c r="U567" s="311">
        <f t="shared" ca="1" si="234"/>
        <v>0</v>
      </c>
      <c r="V567" s="306">
        <f t="shared" ca="1" si="235"/>
        <v>1.0800542862797311</v>
      </c>
      <c r="W567" s="304">
        <f t="shared" ca="1" si="236"/>
        <v>7.1494180714755169</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7.2887412279954429</v>
      </c>
      <c r="AH567" s="304">
        <f t="shared" ca="1" si="260"/>
        <v>-0.8513876110982781</v>
      </c>
    </row>
    <row r="568" spans="1:34" x14ac:dyDescent="0.2">
      <c r="A568" s="347">
        <f t="shared" ca="1" si="238"/>
        <v>0.1</v>
      </c>
      <c r="B568" s="304">
        <f t="shared" ca="1" si="239"/>
        <v>20.399999999999977</v>
      </c>
      <c r="D568" s="306">
        <f t="shared" ca="1" si="240"/>
        <v>-0.48221927356159</v>
      </c>
      <c r="E568" s="307">
        <f t="shared" ca="1" si="241"/>
        <v>-9.0739711128873477</v>
      </c>
      <c r="F568" s="304">
        <f t="shared" ca="1" si="242"/>
        <v>9.0867754008398549</v>
      </c>
      <c r="G568" s="306">
        <f t="shared" ca="1" si="243"/>
        <v>24.771715800513064</v>
      </c>
      <c r="H568" s="307">
        <f t="shared" ca="1" si="244"/>
        <v>-38.790974449712301</v>
      </c>
      <c r="I568" s="304">
        <f t="shared" ca="1" si="245"/>
        <v>46.025836249433006</v>
      </c>
      <c r="J568" s="306">
        <f t="shared" ca="1" si="246"/>
        <v>590.71785531610522</v>
      </c>
      <c r="K568" s="307">
        <f t="shared" ca="1" si="247"/>
        <v>1253.8001128196686</v>
      </c>
      <c r="L568" s="304">
        <f t="shared" ca="1" si="232"/>
        <v>1385.9878453636859</v>
      </c>
      <c r="M568" s="306">
        <f t="shared" ca="1" si="248"/>
        <v>-1.0024806278040874</v>
      </c>
      <c r="N568" s="304">
        <f t="shared" ca="1" si="249"/>
        <v>-57.437909016799338</v>
      </c>
      <c r="P568" s="310">
        <f t="shared" ca="1" si="250"/>
        <v>23</v>
      </c>
      <c r="Q568" s="304">
        <f t="shared" ca="1" si="251"/>
        <v>0</v>
      </c>
      <c r="R568" s="306">
        <f t="shared" ca="1" si="252"/>
        <v>0</v>
      </c>
      <c r="S568" s="307">
        <f t="shared" ca="1" si="253"/>
        <v>8.1249999999999982</v>
      </c>
      <c r="T568" s="304">
        <f t="shared" ca="1" si="233"/>
        <v>79.706249999999983</v>
      </c>
      <c r="U568" s="311">
        <f t="shared" ca="1" si="234"/>
        <v>0</v>
      </c>
      <c r="V568" s="306">
        <f t="shared" ca="1" si="235"/>
        <v>1.0804700684064794</v>
      </c>
      <c r="W568" s="304">
        <f t="shared" ca="1" si="236"/>
        <v>7.3864256560876607</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7.3257887722234933</v>
      </c>
      <c r="AH568" s="304">
        <f t="shared" ca="1" si="260"/>
        <v>-0.87992837802775614</v>
      </c>
    </row>
    <row r="569" spans="1:34" x14ac:dyDescent="0.2">
      <c r="A569" s="347">
        <f t="shared" ca="1" si="238"/>
        <v>0.1</v>
      </c>
      <c r="B569" s="304">
        <f t="shared" ca="1" si="239"/>
        <v>20.499999999999979</v>
      </c>
      <c r="D569" s="306">
        <f t="shared" ca="1" si="240"/>
        <v>-0.48928889856921048</v>
      </c>
      <c r="E569" s="307">
        <f t="shared" ca="1" si="241"/>
        <v>-9.0438038545342501</v>
      </c>
      <c r="F569" s="304">
        <f t="shared" ca="1" si="242"/>
        <v>9.0570299649251265</v>
      </c>
      <c r="G569" s="306">
        <f t="shared" ca="1" si="243"/>
        <v>24.722786910656144</v>
      </c>
      <c r="H569" s="307">
        <f t="shared" ca="1" si="244"/>
        <v>-39.695354835165723</v>
      </c>
      <c r="I569" s="304">
        <f t="shared" ca="1" si="245"/>
        <v>46.764702373899759</v>
      </c>
      <c r="J569" s="306">
        <f t="shared" ca="1" si="246"/>
        <v>593.19258045166373</v>
      </c>
      <c r="K569" s="307">
        <f t="shared" ca="1" si="247"/>
        <v>1249.8757963554247</v>
      </c>
      <c r="L569" s="304">
        <f t="shared" ca="1" si="232"/>
        <v>1383.4980823326105</v>
      </c>
      <c r="M569" s="306">
        <f t="shared" ca="1" si="248"/>
        <v>-1.0137711612232276</v>
      </c>
      <c r="N569" s="304">
        <f t="shared" ca="1" si="249"/>
        <v>-58.084808930167483</v>
      </c>
      <c r="P569" s="310">
        <f t="shared" ca="1" si="250"/>
        <v>23</v>
      </c>
      <c r="Q569" s="304">
        <f t="shared" ca="1" si="251"/>
        <v>0</v>
      </c>
      <c r="R569" s="306">
        <f t="shared" ca="1" si="252"/>
        <v>0</v>
      </c>
      <c r="S569" s="307">
        <f t="shared" ca="1" si="253"/>
        <v>8.1249999999999982</v>
      </c>
      <c r="T569" s="304">
        <f t="shared" ca="1" si="233"/>
        <v>79.706249999999983</v>
      </c>
      <c r="U569" s="311">
        <f t="shared" ca="1" si="234"/>
        <v>0</v>
      </c>
      <c r="V569" s="306">
        <f t="shared" ca="1" si="235"/>
        <v>1.0808958306195848</v>
      </c>
      <c r="W569" s="304">
        <f t="shared" ca="1" si="236"/>
        <v>7.6284869154793205</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7.3588546414280014</v>
      </c>
      <c r="AH569" s="304">
        <f t="shared" ca="1" si="260"/>
        <v>-0.90909854228771225</v>
      </c>
    </row>
    <row r="570" spans="1:34" x14ac:dyDescent="0.2">
      <c r="A570" s="347">
        <f t="shared" ca="1" si="238"/>
        <v>0.1</v>
      </c>
      <c r="B570" s="304">
        <f t="shared" ca="1" si="239"/>
        <v>20.59999999999998</v>
      </c>
      <c r="D570" s="306">
        <f t="shared" ca="1" si="240"/>
        <v>-0.49635715535842284</v>
      </c>
      <c r="E570" s="307">
        <f t="shared" ca="1" si="241"/>
        <v>-9.013039953459554</v>
      </c>
      <c r="F570" s="304">
        <f t="shared" ca="1" si="242"/>
        <v>9.0266970497704033</v>
      </c>
      <c r="G570" s="306">
        <f t="shared" ca="1" si="243"/>
        <v>24.673151195120301</v>
      </c>
      <c r="H570" s="307">
        <f t="shared" ca="1" si="244"/>
        <v>-40.596658830511679</v>
      </c>
      <c r="I570" s="304">
        <f t="shared" ca="1" si="245"/>
        <v>47.506347976857029</v>
      </c>
      <c r="J570" s="306">
        <f t="shared" ca="1" si="246"/>
        <v>595.66237735695256</v>
      </c>
      <c r="K570" s="307">
        <f t="shared" ca="1" si="247"/>
        <v>1245.8611956721409</v>
      </c>
      <c r="L570" s="304">
        <f t="shared" ca="1" si="232"/>
        <v>1380.9358372785293</v>
      </c>
      <c r="M570" s="306">
        <f t="shared" ca="1" si="248"/>
        <v>-1.024688209717078</v>
      </c>
      <c r="N570" s="304">
        <f t="shared" ca="1" si="249"/>
        <v>-58.71030973360476</v>
      </c>
      <c r="P570" s="310">
        <f t="shared" ca="1" si="250"/>
        <v>23</v>
      </c>
      <c r="Q570" s="304">
        <f t="shared" ca="1" si="251"/>
        <v>0</v>
      </c>
      <c r="R570" s="306">
        <f t="shared" ca="1" si="252"/>
        <v>0</v>
      </c>
      <c r="S570" s="307">
        <f t="shared" ca="1" si="253"/>
        <v>8.1249999999999982</v>
      </c>
      <c r="T570" s="304">
        <f t="shared" ca="1" si="233"/>
        <v>79.706249999999983</v>
      </c>
      <c r="U570" s="311">
        <f t="shared" ca="1" si="234"/>
        <v>0</v>
      </c>
      <c r="V570" s="306">
        <f t="shared" ca="1" si="235"/>
        <v>1.0813315508237191</v>
      </c>
      <c r="W570" s="304">
        <f t="shared" ca="1" si="236"/>
        <v>7.8755407081044204</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7.3881468153089163</v>
      </c>
      <c r="AH570" s="304">
        <f t="shared" ca="1" si="260"/>
        <v>-0.93889069728976271</v>
      </c>
    </row>
    <row r="571" spans="1:34" x14ac:dyDescent="0.2">
      <c r="A571" s="347">
        <f t="shared" ca="1" si="238"/>
        <v>0.1</v>
      </c>
      <c r="B571" s="304">
        <f t="shared" ca="1" si="239"/>
        <v>20.699999999999982</v>
      </c>
      <c r="D571" s="306">
        <f t="shared" ca="1" si="240"/>
        <v>-0.50341944385472026</v>
      </c>
      <c r="E571" s="307">
        <f t="shared" ca="1" si="241"/>
        <v>-8.9816847495808343</v>
      </c>
      <c r="F571" s="304">
        <f t="shared" ca="1" si="242"/>
        <v>8.9957819047208982</v>
      </c>
      <c r="G571" s="306">
        <f t="shared" ca="1" si="243"/>
        <v>24.622809250734829</v>
      </c>
      <c r="H571" s="307">
        <f t="shared" ca="1" si="244"/>
        <v>-41.494827305469762</v>
      </c>
      <c r="I571" s="304">
        <f t="shared" ca="1" si="245"/>
        <v>48.250424127761114</v>
      </c>
      <c r="J571" s="306">
        <f t="shared" ca="1" si="246"/>
        <v>598.12717537924527</v>
      </c>
      <c r="K571" s="307">
        <f t="shared" ca="1" si="247"/>
        <v>1241.7566213653417</v>
      </c>
      <c r="L571" s="304">
        <f t="shared" ca="1" si="232"/>
        <v>1378.3017175610801</v>
      </c>
      <c r="M571" s="306">
        <f t="shared" ca="1" si="248"/>
        <v>-1.035247844983725</v>
      </c>
      <c r="N571" s="304">
        <f t="shared" ca="1" si="249"/>
        <v>-59.315332267581134</v>
      </c>
      <c r="P571" s="310">
        <f t="shared" ca="1" si="250"/>
        <v>23</v>
      </c>
      <c r="Q571" s="304">
        <f t="shared" ca="1" si="251"/>
        <v>0</v>
      </c>
      <c r="R571" s="306">
        <f t="shared" ca="1" si="252"/>
        <v>0</v>
      </c>
      <c r="S571" s="307">
        <f t="shared" ca="1" si="253"/>
        <v>8.1249999999999982</v>
      </c>
      <c r="T571" s="304">
        <f t="shared" ca="1" si="233"/>
        <v>79.706249999999983</v>
      </c>
      <c r="U571" s="311">
        <f t="shared" ca="1" si="234"/>
        <v>0</v>
      </c>
      <c r="V571" s="306">
        <f t="shared" ca="1" si="235"/>
        <v>1.0817772064912428</v>
      </c>
      <c r="W571" s="304">
        <f t="shared" ca="1" si="236"/>
        <v>8.1275249520059365</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7.4138607249020847</v>
      </c>
      <c r="AH571" s="304">
        <f t="shared" ca="1" si="260"/>
        <v>-0.9692973179205443</v>
      </c>
    </row>
    <row r="572" spans="1:34" x14ac:dyDescent="0.2">
      <c r="A572" s="347">
        <f t="shared" ca="1" si="238"/>
        <v>0.1</v>
      </c>
      <c r="B572" s="304">
        <f t="shared" ca="1" si="239"/>
        <v>20.799999999999983</v>
      </c>
      <c r="D572" s="306">
        <f t="shared" ca="1" si="240"/>
        <v>-0.51047139091587435</v>
      </c>
      <c r="E572" s="307">
        <f t="shared" ca="1" si="241"/>
        <v>-8.9497438856492391</v>
      </c>
      <c r="F572" s="304">
        <f t="shared" ca="1" si="242"/>
        <v>8.9642900811865491</v>
      </c>
      <c r="G572" s="306">
        <f t="shared" ca="1" si="243"/>
        <v>24.571762111643242</v>
      </c>
      <c r="H572" s="307">
        <f t="shared" ca="1" si="244"/>
        <v>-42.389801694034688</v>
      </c>
      <c r="I572" s="304">
        <f t="shared" ca="1" si="245"/>
        <v>48.996599687435172</v>
      </c>
      <c r="J572" s="306">
        <f t="shared" ca="1" si="246"/>
        <v>600.58690394736414</v>
      </c>
      <c r="K572" s="307">
        <f t="shared" ca="1" si="247"/>
        <v>1237.5623899153666</v>
      </c>
      <c r="L572" s="304">
        <f t="shared" ca="1" si="232"/>
        <v>1375.5963427278054</v>
      </c>
      <c r="M572" s="306">
        <f t="shared" ca="1" si="248"/>
        <v>-1.0454654024272021</v>
      </c>
      <c r="N572" s="304">
        <f t="shared" ca="1" si="249"/>
        <v>-59.900755186024853</v>
      </c>
      <c r="P572" s="310">
        <f t="shared" ca="1" si="250"/>
        <v>23</v>
      </c>
      <c r="Q572" s="304">
        <f t="shared" ca="1" si="251"/>
        <v>0</v>
      </c>
      <c r="R572" s="306">
        <f t="shared" ca="1" si="252"/>
        <v>0</v>
      </c>
      <c r="S572" s="307">
        <f t="shared" ca="1" si="253"/>
        <v>8.1249999999999982</v>
      </c>
      <c r="T572" s="304">
        <f t="shared" ca="1" si="233"/>
        <v>79.706249999999983</v>
      </c>
      <c r="U572" s="311">
        <f t="shared" ca="1" si="234"/>
        <v>0</v>
      </c>
      <c r="V572" s="306">
        <f t="shared" ca="1" si="235"/>
        <v>1.0822327746647422</v>
      </c>
      <c r="W572" s="304">
        <f t="shared" ca="1" si="236"/>
        <v>8.3843766482740154</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7.4361799665566801</v>
      </c>
      <c r="AH572" s="304">
        <f t="shared" ca="1" si="260"/>
        <v>-1.0003107633238078</v>
      </c>
    </row>
    <row r="573" spans="1:34" x14ac:dyDescent="0.2">
      <c r="A573" s="347">
        <f t="shared" ca="1" si="238"/>
        <v>0.1</v>
      </c>
      <c r="B573" s="304">
        <f t="shared" ca="1" si="239"/>
        <v>20.899999999999984</v>
      </c>
      <c r="D573" s="306">
        <f t="shared" ca="1" si="240"/>
        <v>-0.51750883755529842</v>
      </c>
      <c r="E573" s="307">
        <f t="shared" ca="1" si="241"/>
        <v>-8.9172232874790573</v>
      </c>
      <c r="F573" s="304">
        <f t="shared" ca="1" si="242"/>
        <v>8.9322274128968893</v>
      </c>
      <c r="G573" s="306">
        <f t="shared" ca="1" si="243"/>
        <v>24.520011227887711</v>
      </c>
      <c r="H573" s="307">
        <f t="shared" ca="1" si="244"/>
        <v>-43.281524022782591</v>
      </c>
      <c r="I573" s="304">
        <f t="shared" ca="1" si="245"/>
        <v>49.744560228737029</v>
      </c>
      <c r="J573" s="306">
        <f t="shared" ca="1" si="246"/>
        <v>603.04149261434065</v>
      </c>
      <c r="K573" s="307">
        <f t="shared" ca="1" si="247"/>
        <v>1233.2788236295257</v>
      </c>
      <c r="L573" s="304">
        <f t="shared" ca="1" si="232"/>
        <v>1372.8203446290993</v>
      </c>
      <c r="M573" s="306">
        <f t="shared" ca="1" si="248"/>
        <v>-1.0553555062852176</v>
      </c>
      <c r="N573" s="304">
        <f t="shared" ca="1" si="249"/>
        <v>-60.46741639603519</v>
      </c>
      <c r="P573" s="310">
        <f t="shared" ca="1" si="250"/>
        <v>23</v>
      </c>
      <c r="Q573" s="304">
        <f t="shared" ca="1" si="251"/>
        <v>0</v>
      </c>
      <c r="R573" s="306">
        <f t="shared" ca="1" si="252"/>
        <v>0</v>
      </c>
      <c r="S573" s="307">
        <f t="shared" ca="1" si="253"/>
        <v>8.1249999999999982</v>
      </c>
      <c r="T573" s="304">
        <f t="shared" ca="1" si="233"/>
        <v>79.706249999999983</v>
      </c>
      <c r="U573" s="311">
        <f t="shared" ca="1" si="234"/>
        <v>0</v>
      </c>
      <c r="V573" s="306">
        <f t="shared" ca="1" si="235"/>
        <v>1.0826982319598319</v>
      </c>
      <c r="W573" s="304">
        <f t="shared" ca="1" si="236"/>
        <v>8.6460319052896537</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7.4552770008702822</v>
      </c>
      <c r="AH573" s="304">
        <f t="shared" ca="1" si="260"/>
        <v>-1.0319232797875713</v>
      </c>
    </row>
    <row r="574" spans="1:34" x14ac:dyDescent="0.2">
      <c r="A574" s="347">
        <f t="shared" ca="1" si="238"/>
        <v>0.1</v>
      </c>
      <c r="B574" s="304">
        <f t="shared" ca="1" si="239"/>
        <v>20.999999999999986</v>
      </c>
      <c r="D574" s="306">
        <f t="shared" ca="1" si="240"/>
        <v>-0.52452782694889832</v>
      </c>
      <c r="E574" s="307">
        <f t="shared" ca="1" si="241"/>
        <v>-8.8841291457123699</v>
      </c>
      <c r="F574" s="304">
        <f t="shared" ca="1" si="242"/>
        <v>8.899599997693139</v>
      </c>
      <c r="G574" s="306">
        <f t="shared" ca="1" si="243"/>
        <v>24.467558445192822</v>
      </c>
      <c r="H574" s="307">
        <f t="shared" ca="1" si="244"/>
        <v>-44.169936937353825</v>
      </c>
      <c r="I574" s="304">
        <f t="shared" ca="1" si="245"/>
        <v>50.494007023791845</v>
      </c>
      <c r="J574" s="306">
        <f t="shared" ca="1" si="246"/>
        <v>605.49087109799473</v>
      </c>
      <c r="K574" s="307">
        <f t="shared" ca="1" si="247"/>
        <v>1228.9062505815189</v>
      </c>
      <c r="L574" s="304">
        <f t="shared" ca="1" si="232"/>
        <v>1369.9743675344205</v>
      </c>
      <c r="M574" s="306">
        <f t="shared" ca="1" si="248"/>
        <v>-1.0649320959319397</v>
      </c>
      <c r="N574" s="304">
        <f t="shared" ca="1" si="249"/>
        <v>-61.016114564921054</v>
      </c>
      <c r="P574" s="310">
        <f t="shared" ca="1" si="250"/>
        <v>23</v>
      </c>
      <c r="Q574" s="304">
        <f t="shared" ca="1" si="251"/>
        <v>0</v>
      </c>
      <c r="R574" s="306">
        <f t="shared" ca="1" si="252"/>
        <v>0</v>
      </c>
      <c r="S574" s="307">
        <f t="shared" ca="1" si="253"/>
        <v>8.1249999999999982</v>
      </c>
      <c r="T574" s="304">
        <f t="shared" ca="1" si="233"/>
        <v>79.706249999999983</v>
      </c>
      <c r="U574" s="311">
        <f t="shared" ca="1" si="234"/>
        <v>0</v>
      </c>
      <c r="V574" s="306">
        <f t="shared" ca="1" si="235"/>
        <v>1.0831735545682082</v>
      </c>
      <c r="W574" s="304">
        <f t="shared" ca="1" si="236"/>
        <v>8.9124259636901684</v>
      </c>
      <c r="Y574" s="314" t="str">
        <f t="shared" ca="1" si="254"/>
        <v/>
      </c>
      <c r="Z574" s="315" t="str">
        <f t="shared" ca="1" si="255"/>
        <v/>
      </c>
      <c r="AA574" s="316" t="str">
        <f t="shared" ca="1" si="256"/>
        <v/>
      </c>
      <c r="AC574" s="310">
        <f t="shared" ca="1" si="257"/>
        <v>20.999999999999986</v>
      </c>
      <c r="AD574" s="323">
        <f t="shared" ca="1" si="258"/>
        <v>605.49087109799473</v>
      </c>
      <c r="AE574" s="324" t="e">
        <f t="shared" ca="1" si="237"/>
        <v>#N/A</v>
      </c>
      <c r="AG574" s="306">
        <f t="shared" ca="1" si="259"/>
        <v>7.4713138306291231</v>
      </c>
      <c r="AH574" s="304">
        <f t="shared" ca="1" si="260"/>
        <v>-1.0641270037279575</v>
      </c>
    </row>
    <row r="575" spans="1:34" x14ac:dyDescent="0.2">
      <c r="A575" s="347">
        <f t="shared" ca="1" si="238"/>
        <v>0.1</v>
      </c>
      <c r="B575" s="304">
        <f t="shared" ca="1" si="239"/>
        <v>21.099999999999987</v>
      </c>
      <c r="D575" s="306">
        <f t="shared" ca="1" si="240"/>
        <v>-0.53152459319604428</v>
      </c>
      <c r="E575" s="307">
        <f t="shared" ca="1" si="241"/>
        <v>-8.8504678989646166</v>
      </c>
      <c r="F575" s="304">
        <f t="shared" ca="1" si="242"/>
        <v>8.8664141807032326</v>
      </c>
      <c r="G575" s="306">
        <f t="shared" ca="1" si="243"/>
        <v>24.414405985873216</v>
      </c>
      <c r="H575" s="307">
        <f t="shared" ca="1" si="244"/>
        <v>-45.054983727250288</v>
      </c>
      <c r="I575" s="304">
        <f t="shared" ca="1" si="245"/>
        <v>51.244656095107423</v>
      </c>
      <c r="J575" s="306">
        <f t="shared" ca="1" si="246"/>
        <v>607.93496931954803</v>
      </c>
      <c r="K575" s="307">
        <f t="shared" ca="1" si="247"/>
        <v>1224.4450045482886</v>
      </c>
      <c r="L575" s="304">
        <f t="shared" ca="1" si="232"/>
        <v>1367.0590682500952</v>
      </c>
      <c r="M575" s="306">
        <f t="shared" ca="1" si="248"/>
        <v>-1.0742084528728382</v>
      </c>
      <c r="N575" s="304">
        <f t="shared" ca="1" si="249"/>
        <v>-61.547610666891423</v>
      </c>
      <c r="P575" s="310">
        <f t="shared" ca="1" si="250"/>
        <v>23</v>
      </c>
      <c r="Q575" s="304">
        <f t="shared" ca="1" si="251"/>
        <v>0</v>
      </c>
      <c r="R575" s="306">
        <f t="shared" ca="1" si="252"/>
        <v>0</v>
      </c>
      <c r="S575" s="307">
        <f t="shared" ca="1" si="253"/>
        <v>8.1249999999999982</v>
      </c>
      <c r="T575" s="304">
        <f t="shared" ca="1" si="233"/>
        <v>79.706249999999983</v>
      </c>
      <c r="U575" s="311">
        <f t="shared" ca="1" si="234"/>
        <v>0</v>
      </c>
      <c r="V575" s="306">
        <f t="shared" ca="1" si="235"/>
        <v>1.0836587182609279</v>
      </c>
      <c r="W575" s="304">
        <f t="shared" ca="1" si="236"/>
        <v>9.1834932219966685</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7.4844426534854183</v>
      </c>
      <c r="AH575" s="304">
        <f t="shared" ca="1" si="260"/>
        <v>-1.0969139647618671</v>
      </c>
    </row>
    <row r="576" spans="1:34" x14ac:dyDescent="0.2">
      <c r="A576" s="347">
        <f t="shared" ca="1" si="238"/>
        <v>0.1</v>
      </c>
      <c r="B576" s="304">
        <f t="shared" ca="1" si="239"/>
        <v>21.199999999999989</v>
      </c>
      <c r="D576" s="306">
        <f t="shared" ca="1" si="240"/>
        <v>-0.53849555080173794</v>
      </c>
      <c r="E576" s="307">
        <f t="shared" ca="1" si="241"/>
        <v>-8.8162462182120045</v>
      </c>
      <c r="F576" s="304">
        <f t="shared" ca="1" si="242"/>
        <v>8.8326765387605324</v>
      </c>
      <c r="G576" s="306">
        <f t="shared" ca="1" si="243"/>
        <v>24.360556430793043</v>
      </c>
      <c r="H576" s="307">
        <f t="shared" ca="1" si="244"/>
        <v>-45.936608349071491</v>
      </c>
      <c r="I576" s="304">
        <f t="shared" ca="1" si="245"/>
        <v>51.99623732765513</v>
      </c>
      <c r="J576" s="306">
        <f t="shared" ca="1" si="246"/>
        <v>610.37371744038137</v>
      </c>
      <c r="K576" s="307">
        <f t="shared" ca="1" si="247"/>
        <v>1219.8954249444726</v>
      </c>
      <c r="L576" s="304">
        <f t="shared" ca="1" si="232"/>
        <v>1364.0751162390015</v>
      </c>
      <c r="M576" s="306">
        <f t="shared" ca="1" si="248"/>
        <v>-1.0831972280386777</v>
      </c>
      <c r="N576" s="304">
        <f t="shared" ca="1" si="249"/>
        <v>-62.062629546886029</v>
      </c>
      <c r="P576" s="310">
        <f t="shared" ca="1" si="250"/>
        <v>23</v>
      </c>
      <c r="Q576" s="304">
        <f t="shared" ca="1" si="251"/>
        <v>0</v>
      </c>
      <c r="R576" s="306">
        <f t="shared" ca="1" si="252"/>
        <v>0</v>
      </c>
      <c r="S576" s="307">
        <f t="shared" ca="1" si="253"/>
        <v>8.1249999999999982</v>
      </c>
      <c r="T576" s="304">
        <f t="shared" ca="1" si="233"/>
        <v>79.706249999999983</v>
      </c>
      <c r="U576" s="311">
        <f t="shared" ca="1" si="234"/>
        <v>0</v>
      </c>
      <c r="V576" s="306">
        <f t="shared" ca="1" si="235"/>
        <v>1.0841536983919053</v>
      </c>
      <c r="W576" s="304">
        <f t="shared" ca="1" si="236"/>
        <v>9.4591672628473447</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7.4948064864617692</v>
      </c>
      <c r="AH576" s="304">
        <f t="shared" ca="1" si="260"/>
        <v>-1.1302760888611287</v>
      </c>
    </row>
    <row r="577" spans="1:34" x14ac:dyDescent="0.2">
      <c r="A577" s="347">
        <f t="shared" ca="1" si="238"/>
        <v>0.1</v>
      </c>
      <c r="B577" s="304">
        <f t="shared" ca="1" si="239"/>
        <v>21.29999999999999</v>
      </c>
      <c r="D577" s="306">
        <f t="shared" ca="1" si="240"/>
        <v>-0.54543728484479714</v>
      </c>
      <c r="E577" s="307">
        <f t="shared" ca="1" si="241"/>
        <v>-8.7814709922953629</v>
      </c>
      <c r="F577" s="304">
        <f t="shared" ca="1" si="242"/>
        <v>8.7983938659407475</v>
      </c>
      <c r="G577" s="306">
        <f t="shared" ca="1" si="243"/>
        <v>24.306012702308564</v>
      </c>
      <c r="H577" s="307">
        <f t="shared" ca="1" si="244"/>
        <v>-46.814755448301028</v>
      </c>
      <c r="I577" s="304">
        <f t="shared" ca="1" si="245"/>
        <v>52.74849363886154</v>
      </c>
      <c r="J577" s="306">
        <f t="shared" ca="1" si="246"/>
        <v>612.80704589703646</v>
      </c>
      <c r="K577" s="307">
        <f t="shared" ca="1" si="247"/>
        <v>1215.2578567546038</v>
      </c>
      <c r="L577" s="304">
        <f t="shared" ca="1" si="232"/>
        <v>1361.0231937424305</v>
      </c>
      <c r="M577" s="306">
        <f t="shared" ca="1" si="248"/>
        <v>-1.0919104690621051</v>
      </c>
      <c r="N577" s="304">
        <f t="shared" ca="1" si="249"/>
        <v>-62.56186148340867</v>
      </c>
      <c r="P577" s="310">
        <f t="shared" ca="1" si="250"/>
        <v>23</v>
      </c>
      <c r="Q577" s="304">
        <f t="shared" ca="1" si="251"/>
        <v>0</v>
      </c>
      <c r="R577" s="306">
        <f t="shared" ca="1" si="252"/>
        <v>0</v>
      </c>
      <c r="S577" s="307">
        <f t="shared" ca="1" si="253"/>
        <v>8.1249999999999982</v>
      </c>
      <c r="T577" s="304">
        <f t="shared" ca="1" si="233"/>
        <v>79.706249999999983</v>
      </c>
      <c r="U577" s="311">
        <f t="shared" ca="1" si="234"/>
        <v>0</v>
      </c>
      <c r="V577" s="306">
        <f t="shared" ca="1" si="235"/>
        <v>1.0846584699016124</v>
      </c>
      <c r="W577" s="304">
        <f t="shared" ca="1" si="236"/>
        <v>9.7393808797836918</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7.5025397604568651</v>
      </c>
      <c r="AH577" s="304">
        <f t="shared" ca="1" si="260"/>
        <v>-1.1642052015812119</v>
      </c>
    </row>
    <row r="578" spans="1:34" x14ac:dyDescent="0.2">
      <c r="A578" s="347">
        <f t="shared" ca="1" si="238"/>
        <v>0.1</v>
      </c>
      <c r="B578" s="304">
        <f t="shared" ca="1" si="239"/>
        <v>21.399999999999991</v>
      </c>
      <c r="D578" s="306">
        <f t="shared" ca="1" si="240"/>
        <v>-0.55234654179567122</v>
      </c>
      <c r="E578" s="307">
        <f t="shared" ca="1" si="241"/>
        <v>-8.7461493144277362</v>
      </c>
      <c r="F578" s="304">
        <f t="shared" ca="1" si="242"/>
        <v>8.7635731601041815</v>
      </c>
      <c r="G578" s="306">
        <f t="shared" ca="1" si="243"/>
        <v>24.250778048128996</v>
      </c>
      <c r="H578" s="307">
        <f t="shared" ca="1" si="244"/>
        <v>-47.689370379743799</v>
      </c>
      <c r="I578" s="304">
        <f t="shared" ca="1" si="245"/>
        <v>53.501180203393652</v>
      </c>
      <c r="J578" s="306">
        <f t="shared" ca="1" si="246"/>
        <v>615.23488543455835</v>
      </c>
      <c r="K578" s="307">
        <f t="shared" ca="1" si="247"/>
        <v>1210.5326504632017</v>
      </c>
      <c r="L578" s="304">
        <f t="shared" ca="1" si="232"/>
        <v>1357.9039959044005</v>
      </c>
      <c r="M578" s="306">
        <f t="shared" ca="1" si="248"/>
        <v>-1.1003596472846469</v>
      </c>
      <c r="N578" s="304">
        <f t="shared" ca="1" si="249"/>
        <v>-63.045963735914164</v>
      </c>
      <c r="P578" s="310">
        <f t="shared" ca="1" si="250"/>
        <v>23</v>
      </c>
      <c r="Q578" s="304">
        <f t="shared" ca="1" si="251"/>
        <v>0</v>
      </c>
      <c r="R578" s="306">
        <f t="shared" ca="1" si="252"/>
        <v>0</v>
      </c>
      <c r="S578" s="307">
        <f t="shared" ca="1" si="253"/>
        <v>8.1249999999999982</v>
      </c>
      <c r="T578" s="304">
        <f t="shared" ca="1" si="233"/>
        <v>79.706249999999983</v>
      </c>
      <c r="U578" s="311">
        <f t="shared" ca="1" si="234"/>
        <v>0</v>
      </c>
      <c r="V578" s="306">
        <f t="shared" ca="1" si="235"/>
        <v>1.0851730073209604</v>
      </c>
      <c r="W578" s="304">
        <f t="shared" ca="1" si="236"/>
        <v>10.0240661045395</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7.5077688837835348</v>
      </c>
      <c r="AH578" s="304">
        <f t="shared" ca="1" si="260"/>
        <v>-1.1986930313579931</v>
      </c>
    </row>
    <row r="579" spans="1:34" x14ac:dyDescent="0.2">
      <c r="A579" s="347">
        <f t="shared" ca="1" si="238"/>
        <v>0.1</v>
      </c>
      <c r="B579" s="304">
        <f t="shared" ca="1" si="239"/>
        <v>21.499999999999993</v>
      </c>
      <c r="D579" s="306">
        <f t="shared" ca="1" si="240"/>
        <v>-0.55922022094709356</v>
      </c>
      <c r="E579" s="307">
        <f t="shared" ca="1" si="241"/>
        <v>-8.7102884696045599</v>
      </c>
      <c r="F579" s="304">
        <f t="shared" ca="1" si="242"/>
        <v>8.7282216103420662</v>
      </c>
      <c r="G579" s="306">
        <f t="shared" ca="1" si="243"/>
        <v>24.194856026034287</v>
      </c>
      <c r="H579" s="307">
        <f t="shared" ca="1" si="244"/>
        <v>-48.560399226704256</v>
      </c>
      <c r="I579" s="304">
        <f t="shared" ca="1" si="245"/>
        <v>54.254063729617776</v>
      </c>
      <c r="J579" s="306">
        <f t="shared" ca="1" si="246"/>
        <v>617.65716713826646</v>
      </c>
      <c r="K579" s="307">
        <f t="shared" ca="1" si="247"/>
        <v>1205.7201619828793</v>
      </c>
      <c r="L579" s="304">
        <f t="shared" ca="1" si="232"/>
        <v>1354.7182308986946</v>
      </c>
      <c r="M579" s="306">
        <f t="shared" ca="1" si="248"/>
        <v>-1.1085556842959807</v>
      </c>
      <c r="N579" s="304">
        <f t="shared" ca="1" si="249"/>
        <v>-63.515562065396608</v>
      </c>
      <c r="P579" s="310">
        <f t="shared" ca="1" si="250"/>
        <v>23</v>
      </c>
      <c r="Q579" s="304">
        <f t="shared" ca="1" si="251"/>
        <v>0</v>
      </c>
      <c r="R579" s="306">
        <f t="shared" ca="1" si="252"/>
        <v>0</v>
      </c>
      <c r="S579" s="307">
        <f t="shared" ca="1" si="253"/>
        <v>8.1249999999999982</v>
      </c>
      <c r="T579" s="304">
        <f t="shared" ca="1" si="233"/>
        <v>79.706249999999983</v>
      </c>
      <c r="U579" s="311">
        <f t="shared" ca="1" si="234"/>
        <v>0</v>
      </c>
      <c r="V579" s="306">
        <f t="shared" ca="1" si="235"/>
        <v>1.0856972847753628</v>
      </c>
      <c r="W579" s="304">
        <f t="shared" ca="1" si="236"/>
        <v>10.313154234785404</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7.5106127744389752</v>
      </c>
      <c r="AH579" s="304">
        <f t="shared" ca="1" si="260"/>
        <v>-1.2337312128664002</v>
      </c>
    </row>
    <row r="580" spans="1:34" x14ac:dyDescent="0.2">
      <c r="A580" s="347">
        <f t="shared" ca="1" si="238"/>
        <v>0.1</v>
      </c>
      <c r="B580" s="304">
        <f t="shared" ca="1" si="239"/>
        <v>21.599999999999994</v>
      </c>
      <c r="D580" s="306">
        <f t="shared" ca="1" si="240"/>
        <v>-0.56605536642101129</v>
      </c>
      <c r="E580" s="307">
        <f t="shared" ca="1" si="241"/>
        <v>-8.6738959228257038</v>
      </c>
      <c r="F580" s="304">
        <f t="shared" ca="1" si="242"/>
        <v>8.692346585236141</v>
      </c>
      <c r="G580" s="306">
        <f t="shared" ca="1" si="243"/>
        <v>24.138250489392185</v>
      </c>
      <c r="H580" s="307">
        <f t="shared" ca="1" si="244"/>
        <v>-49.427788818986826</v>
      </c>
      <c r="I580" s="304">
        <f t="shared" ca="1" si="245"/>
        <v>55.00692178465362</v>
      </c>
      <c r="J580" s="306">
        <f t="shared" ca="1" si="246"/>
        <v>620.07382246403779</v>
      </c>
      <c r="K580" s="307">
        <f t="shared" ca="1" si="247"/>
        <v>1200.8207525805947</v>
      </c>
      <c r="L580" s="304">
        <f t="shared" ref="L580:L643" ca="1" si="261">SQRT(pos_x^2+pos_z^2)</f>
        <v>1351.4666200588858</v>
      </c>
      <c r="M580" s="306">
        <f t="shared" ca="1" si="248"/>
        <v>-1.1165089778524777</v>
      </c>
      <c r="N580" s="304">
        <f t="shared" ca="1" si="249"/>
        <v>-63.971252219412477</v>
      </c>
      <c r="P580" s="310">
        <f t="shared" ca="1" si="250"/>
        <v>23</v>
      </c>
      <c r="Q580" s="304">
        <f t="shared" ca="1" si="251"/>
        <v>0</v>
      </c>
      <c r="R580" s="306">
        <f t="shared" ca="1" si="252"/>
        <v>0</v>
      </c>
      <c r="S580" s="307">
        <f t="shared" ca="1" si="253"/>
        <v>8.1249999999999982</v>
      </c>
      <c r="T580" s="304">
        <f t="shared" ref="T580:T643" ca="1" si="262">m*g</f>
        <v>79.706249999999983</v>
      </c>
      <c r="U580" s="311">
        <f t="shared" ref="U580:U643" ca="1" si="263">IF(pos_xz&lt;L_rampe,Poids*COS(Beta),0)</f>
        <v>0</v>
      </c>
      <c r="V580" s="306">
        <f t="shared" ref="V580:V643" ca="1" si="264">Rho_moyen*(20000-Alt_rampe-pos_z)/(20000+Alt_rampe+pos_z)</f>
        <v>1.0862312759889565</v>
      </c>
      <c r="W580" s="304">
        <f t="shared" ref="W580:W643" ca="1" si="265">1/2*Rho*Sref*Cx*vit_xz^2</f>
        <v>10.606575862283934</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7.5111833613214394</v>
      </c>
      <c r="AH580" s="304">
        <f t="shared" ca="1" si="260"/>
        <v>-1.2693112904351269</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-0.57284915971592665</v>
      </c>
      <c r="E581" s="307">
        <f t="shared" ref="E581:E644" ca="1" si="270">IF(AND(L580&lt;L_rampe,Poussee&lt;Poids*SIN(M580)),0,(-W580+Poussee)/m*SIN(M580)+U580/m*COS(M580)-Poids/m)</f>
        <v>-8.6369793080481934</v>
      </c>
      <c r="F581" s="304">
        <f t="shared" ref="F581:F644" ca="1" si="271">SQRT(acc_x^2+acc_z^2)</f>
        <v>8.6559556218501879</v>
      </c>
      <c r="G581" s="306">
        <f t="shared" ref="G581:G644" ca="1" si="272">G580+acc_x*pas</f>
        <v>24.080965573420592</v>
      </c>
      <c r="H581" s="307">
        <f t="shared" ref="H581:H644" ca="1" si="273">H580+acc_z*pas</f>
        <v>-50.291486749791645</v>
      </c>
      <c r="I581" s="304">
        <f t="shared" ref="I581:I644" ca="1" si="274">SQRT(vit_x^2+vit_z^2)</f>
        <v>55.759542165020832</v>
      </c>
      <c r="J581" s="306">
        <f t="shared" ref="J581:J644" ca="1" si="275">J580+0.5*(vit_x+G580)*pas*(K580&gt;=0)</f>
        <v>622.48478326717839</v>
      </c>
      <c r="K581" s="307">
        <f t="shared" ref="K581:K644" ca="1" si="276">K580+0.5*(vit_z+H580)*pas</f>
        <v>1195.8347888021558</v>
      </c>
      <c r="L581" s="304">
        <f t="shared" ca="1" si="261"/>
        <v>1348.1498980115982</v>
      </c>
      <c r="M581" s="306">
        <f t="shared" ref="M581:M644" ca="1" si="277">IF(AND(L580&gt;L_rampe,G581&gt;0),ATAN2(G581,H581),$M$4)</f>
        <v>-1.1242294270595534</v>
      </c>
      <c r="N581" s="304">
        <f t="shared" ref="N581:N644" ca="1" si="278">DEGREES(Beta)</f>
        <v>-64.413601374923033</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8.1249999999999982</v>
      </c>
      <c r="T581" s="304">
        <f t="shared" ca="1" si="262"/>
        <v>79.706249999999983</v>
      </c>
      <c r="U581" s="311">
        <f t="shared" ca="1" si="263"/>
        <v>0</v>
      </c>
      <c r="V581" s="306">
        <f t="shared" ca="1" si="264"/>
        <v>1.086774954288986</v>
      </c>
      <c r="W581" s="304">
        <f t="shared" ca="1" si="265"/>
        <v>10.904260901412421</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7.5095860549962481</v>
      </c>
      <c r="AH581" s="304">
        <f t="shared" ref="AH581:AH644" ca="1" si="289">IF(AND(L580&lt;L_rampe,Poussee&lt;Poids*SIN(M580)), g*SIN(M580), (-W580+Poussee)/m)</f>
        <v>-1.3054247215118691</v>
      </c>
    </row>
    <row r="582" spans="1:34" x14ac:dyDescent="0.2">
      <c r="A582" s="347">
        <f t="shared" ca="1" si="267"/>
        <v>0.1</v>
      </c>
      <c r="B582" s="304">
        <f t="shared" ca="1" si="268"/>
        <v>21.799999999999997</v>
      </c>
      <c r="D582" s="306">
        <f t="shared" ca="1" si="269"/>
        <v>-0.57959891275982778</v>
      </c>
      <c r="E582" s="307">
        <f t="shared" ca="1" si="270"/>
        <v>-8.5995464177969829</v>
      </c>
      <c r="F582" s="304">
        <f t="shared" ca="1" si="271"/>
        <v>8.6190564153808218</v>
      </c>
      <c r="G582" s="306">
        <f t="shared" ca="1" si="272"/>
        <v>24.023005682144611</v>
      </c>
      <c r="H582" s="307">
        <f t="shared" ca="1" si="273"/>
        <v>-51.151441391571346</v>
      </c>
      <c r="I582" s="304">
        <f t="shared" ca="1" si="274"/>
        <v>56.511722309974864</v>
      </c>
      <c r="J582" s="306">
        <f t="shared" ca="1" si="275"/>
        <v>624.8899818299567</v>
      </c>
      <c r="K582" s="307">
        <f t="shared" ca="1" si="276"/>
        <v>1190.7626423950876</v>
      </c>
      <c r="L582" s="304">
        <f t="shared" ca="1" si="261"/>
        <v>1344.7688128132563</v>
      </c>
      <c r="M582" s="306">
        <f t="shared" ca="1" si="277"/>
        <v>-1.1317264567333996</v>
      </c>
      <c r="N582" s="304">
        <f t="shared" ca="1" si="278"/>
        <v>-64.843149534118766</v>
      </c>
      <c r="P582" s="310">
        <f t="shared" ca="1" si="279"/>
        <v>23</v>
      </c>
      <c r="Q582" s="304">
        <f t="shared" ca="1" si="280"/>
        <v>0</v>
      </c>
      <c r="R582" s="306">
        <f t="shared" ca="1" si="281"/>
        <v>0</v>
      </c>
      <c r="S582" s="307">
        <f t="shared" ca="1" si="282"/>
        <v>8.1249999999999982</v>
      </c>
      <c r="T582" s="304">
        <f t="shared" ca="1" si="262"/>
        <v>79.706249999999983</v>
      </c>
      <c r="U582" s="311">
        <f t="shared" ca="1" si="263"/>
        <v>0</v>
      </c>
      <c r="V582" s="306">
        <f t="shared" ca="1" si="264"/>
        <v>1.0873282926103209</v>
      </c>
      <c r="W582" s="304">
        <f t="shared" ca="1" si="265"/>
        <v>11.206138618012897</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7.5059201889007703</v>
      </c>
      <c r="AH582" s="304">
        <f t="shared" ca="1" si="289"/>
        <v>-1.3420628801738368</v>
      </c>
    </row>
    <row r="583" spans="1:34" x14ac:dyDescent="0.2">
      <c r="A583" s="347">
        <f t="shared" ca="1" si="267"/>
        <v>0.1</v>
      </c>
      <c r="B583" s="304">
        <f t="shared" ca="1" si="268"/>
        <v>21.9</v>
      </c>
      <c r="D583" s="306">
        <f t="shared" ca="1" si="269"/>
        <v>-0.58630206143517893</v>
      </c>
      <c r="E583" s="307">
        <f t="shared" ca="1" si="270"/>
        <v>-8.561605193368889</v>
      </c>
      <c r="F583" s="304">
        <f t="shared" ca="1" si="271"/>
        <v>8.5816568094024994</v>
      </c>
      <c r="G583" s="306">
        <f t="shared" ca="1" si="272"/>
        <v>23.964375476001091</v>
      </c>
      <c r="H583" s="307">
        <f t="shared" ca="1" si="273"/>
        <v>-52.007601910908235</v>
      </c>
      <c r="I583" s="304">
        <f t="shared" ca="1" si="274"/>
        <v>57.263268754745987</v>
      </c>
      <c r="J583" s="306">
        <f t="shared" ca="1" si="275"/>
        <v>627.28935088786398</v>
      </c>
      <c r="K583" s="307">
        <f t="shared" ca="1" si="276"/>
        <v>1185.6046902299636</v>
      </c>
      <c r="L583" s="304">
        <f t="shared" ca="1" si="261"/>
        <v>1341.3241260905604</v>
      </c>
      <c r="M583" s="306">
        <f t="shared" ca="1" si="277"/>
        <v>-1.1390090408831965</v>
      </c>
      <c r="N583" s="304">
        <f t="shared" ca="1" si="278"/>
        <v>-65.260410869851</v>
      </c>
      <c r="P583" s="310">
        <f t="shared" ca="1" si="279"/>
        <v>23</v>
      </c>
      <c r="Q583" s="304">
        <f t="shared" ca="1" si="280"/>
        <v>0</v>
      </c>
      <c r="R583" s="306">
        <f t="shared" ca="1" si="281"/>
        <v>0</v>
      </c>
      <c r="S583" s="307">
        <f t="shared" ca="1" si="282"/>
        <v>8.1249999999999982</v>
      </c>
      <c r="T583" s="304">
        <f t="shared" ca="1" si="262"/>
        <v>79.706249999999983</v>
      </c>
      <c r="U583" s="311">
        <f t="shared" ca="1" si="263"/>
        <v>0</v>
      </c>
      <c r="V583" s="306">
        <f t="shared" ca="1" si="264"/>
        <v>1.0878912635001177</v>
      </c>
      <c r="W583" s="304">
        <f t="shared" ca="1" si="265"/>
        <v>11.512137658530174</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7.5002794320826576</v>
      </c>
      <c r="AH583" s="304">
        <f t="shared" ca="1" si="289"/>
        <v>-1.3792170606785108</v>
      </c>
    </row>
    <row r="584" spans="1:34" x14ac:dyDescent="0.2">
      <c r="A584" s="347">
        <f t="shared" ca="1" si="267"/>
        <v>0.1</v>
      </c>
      <c r="B584" s="304">
        <f t="shared" ca="1" si="268"/>
        <v>22</v>
      </c>
      <c r="D584" s="306">
        <f t="shared" ca="1" si="269"/>
        <v>-0.59295615954391301</v>
      </c>
      <c r="E584" s="307">
        <f t="shared" ca="1" si="270"/>
        <v>-8.5231637155717461</v>
      </c>
      <c r="F584" s="304">
        <f t="shared" ca="1" si="271"/>
        <v>8.54376478664879</v>
      </c>
      <c r="G584" s="306">
        <f t="shared" ca="1" si="272"/>
        <v>23.905079860046701</v>
      </c>
      <c r="H584" s="307">
        <f t="shared" ca="1" si="273"/>
        <v>-52.859918282465408</v>
      </c>
      <c r="I584" s="304">
        <f t="shared" ca="1" si="274"/>
        <v>58.013996621023544</v>
      </c>
      <c r="J584" s="306">
        <f t="shared" ca="1" si="275"/>
        <v>629.68282365466632</v>
      </c>
      <c r="K584" s="307">
        <f t="shared" ca="1" si="276"/>
        <v>1180.3613142202948</v>
      </c>
      <c r="L584" s="304">
        <f t="shared" ca="1" si="261"/>
        <v>1337.8166131849218</v>
      </c>
      <c r="M584" s="306">
        <f t="shared" ca="1" si="277"/>
        <v>-1.1460857252757801</v>
      </c>
      <c r="N584" s="304">
        <f t="shared" ca="1" si="278"/>
        <v>-65.665875018492144</v>
      </c>
      <c r="P584" s="310">
        <f t="shared" ca="1" si="279"/>
        <v>23</v>
      </c>
      <c r="Q584" s="304">
        <f t="shared" ca="1" si="280"/>
        <v>0</v>
      </c>
      <c r="R584" s="306">
        <f t="shared" ca="1" si="281"/>
        <v>0</v>
      </c>
      <c r="S584" s="307">
        <f t="shared" ca="1" si="282"/>
        <v>8.1249999999999982</v>
      </c>
      <c r="T584" s="304">
        <f t="shared" ca="1" si="262"/>
        <v>79.706249999999983</v>
      </c>
      <c r="U584" s="311">
        <f t="shared" ca="1" si="263"/>
        <v>0</v>
      </c>
      <c r="V584" s="306">
        <f t="shared" ca="1" si="264"/>
        <v>1.0884638391226056</v>
      </c>
      <c r="W584" s="304">
        <f t="shared" ca="1" si="265"/>
        <v>11.822186079400915</v>
      </c>
      <c r="Y584" s="314" t="str">
        <f t="shared" ca="1" si="283"/>
        <v/>
      </c>
      <c r="Z584" s="315" t="str">
        <f t="shared" ca="1" si="284"/>
        <v/>
      </c>
      <c r="AA584" s="316" t="str">
        <f t="shared" ca="1" si="285"/>
        <v/>
      </c>
      <c r="AC584" s="310">
        <f t="shared" ca="1" si="286"/>
        <v>22</v>
      </c>
      <c r="AD584" s="323">
        <f t="shared" ca="1" si="287"/>
        <v>629.68282365466632</v>
      </c>
      <c r="AE584" s="324" t="e">
        <f t="shared" ca="1" si="266"/>
        <v>#N/A</v>
      </c>
      <c r="AG584" s="306">
        <f t="shared" ca="1" si="288"/>
        <v>7.4927521747049122</v>
      </c>
      <c r="AH584" s="304">
        <f t="shared" ca="1" si="289"/>
        <v>-1.4168784810498678</v>
      </c>
    </row>
    <row r="585" spans="1:34" x14ac:dyDescent="0.2">
      <c r="A585" s="347">
        <f t="shared" ca="1" si="267"/>
        <v>0.1</v>
      </c>
      <c r="B585" s="304">
        <f t="shared" ca="1" si="268"/>
        <v>22.1</v>
      </c>
      <c r="D585" s="306">
        <f t="shared" ca="1" si="269"/>
        <v>-0.5995588731819339</v>
      </c>
      <c r="E585" s="307">
        <f t="shared" ca="1" si="270"/>
        <v>-8.4842301959470579</v>
      </c>
      <c r="F585" s="304">
        <f t="shared" ca="1" si="271"/>
        <v>8.5053884602780503</v>
      </c>
      <c r="G585" s="306">
        <f t="shared" ca="1" si="272"/>
        <v>23.845123972728508</v>
      </c>
      <c r="H585" s="307">
        <f t="shared" ca="1" si="273"/>
        <v>-53.708341302060113</v>
      </c>
      <c r="I585" s="304">
        <f t="shared" ca="1" si="274"/>
        <v>58.7637291421619</v>
      </c>
      <c r="J585" s="306">
        <f t="shared" ca="1" si="275"/>
        <v>632.07033384630506</v>
      </c>
      <c r="K585" s="307">
        <f t="shared" ca="1" si="276"/>
        <v>1175.0329012410687</v>
      </c>
      <c r="L585" s="304">
        <f t="shared" ca="1" si="261"/>
        <v>1334.2470633010898</v>
      </c>
      <c r="M585" s="306">
        <f t="shared" ca="1" si="277"/>
        <v>-1.1529646490616683</v>
      </c>
      <c r="N585" s="304">
        <f t="shared" ca="1" si="278"/>
        <v>-66.060008319015679</v>
      </c>
      <c r="P585" s="310">
        <f t="shared" ca="1" si="279"/>
        <v>23</v>
      </c>
      <c r="Q585" s="304">
        <f t="shared" ca="1" si="280"/>
        <v>0</v>
      </c>
      <c r="R585" s="306">
        <f t="shared" ca="1" si="281"/>
        <v>0</v>
      </c>
      <c r="S585" s="307">
        <f t="shared" ca="1" si="282"/>
        <v>8.1249999999999982</v>
      </c>
      <c r="T585" s="304">
        <f t="shared" ca="1" si="262"/>
        <v>79.706249999999983</v>
      </c>
      <c r="U585" s="311">
        <f t="shared" ca="1" si="263"/>
        <v>0</v>
      </c>
      <c r="V585" s="306">
        <f t="shared" ca="1" si="264"/>
        <v>1.0890459912639905</v>
      </c>
      <c r="W585" s="304">
        <f t="shared" ca="1" si="265"/>
        <v>12.136211376657842</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7.4834218876388388</v>
      </c>
      <c r="AH585" s="304">
        <f t="shared" ca="1" si="289"/>
        <v>-1.4550382866954974</v>
      </c>
    </row>
    <row r="586" spans="1:34" x14ac:dyDescent="0.2">
      <c r="A586" s="347">
        <f t="shared" ca="1" si="267"/>
        <v>0.1</v>
      </c>
      <c r="B586" s="304">
        <f t="shared" ca="1" si="268"/>
        <v>22.200000000000003</v>
      </c>
      <c r="D586" s="306">
        <f t="shared" ca="1" si="269"/>
        <v>-0.60610797549425588</v>
      </c>
      <c r="E586" s="307">
        <f t="shared" ca="1" si="270"/>
        <v>-8.4448129684300728</v>
      </c>
      <c r="F586" s="304">
        <f t="shared" ca="1" si="271"/>
        <v>8.4665360655773796</v>
      </c>
      <c r="G586" s="306">
        <f t="shared" ca="1" si="272"/>
        <v>23.784513175179082</v>
      </c>
      <c r="H586" s="307">
        <f t="shared" ca="1" si="273"/>
        <v>-54.55282259890312</v>
      </c>
      <c r="I586" s="304">
        <f t="shared" ca="1" si="274"/>
        <v>59.5122972207229</v>
      </c>
      <c r="J586" s="306">
        <f t="shared" ca="1" si="275"/>
        <v>634.45181570370039</v>
      </c>
      <c r="K586" s="307">
        <f t="shared" ca="1" si="276"/>
        <v>1169.6198430460206</v>
      </c>
      <c r="L586" s="304">
        <f t="shared" ca="1" si="261"/>
        <v>1330.6162796601882</v>
      </c>
      <c r="M586" s="306">
        <f t="shared" ca="1" si="277"/>
        <v>-1.1596535654549969</v>
      </c>
      <c r="N586" s="304">
        <f t="shared" ca="1" si="278"/>
        <v>-66.443254997869275</v>
      </c>
      <c r="P586" s="310">
        <f t="shared" ca="1" si="279"/>
        <v>23</v>
      </c>
      <c r="Q586" s="304">
        <f t="shared" ca="1" si="280"/>
        <v>0</v>
      </c>
      <c r="R586" s="306">
        <f t="shared" ca="1" si="281"/>
        <v>0</v>
      </c>
      <c r="S586" s="307">
        <f t="shared" ca="1" si="282"/>
        <v>8.1249999999999982</v>
      </c>
      <c r="T586" s="304">
        <f t="shared" ca="1" si="262"/>
        <v>79.706249999999983</v>
      </c>
      <c r="U586" s="311">
        <f t="shared" ca="1" si="263"/>
        <v>0</v>
      </c>
      <c r="V586" s="306">
        <f t="shared" ca="1" si="264"/>
        <v>1.0896376913374732</v>
      </c>
      <c r="W586" s="304">
        <f t="shared" ca="1" si="265"/>
        <v>12.454140515715078</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7.4723674575127736</v>
      </c>
      <c r="AH586" s="304">
        <f t="shared" ca="1" si="289"/>
        <v>-1.4936875540501964</v>
      </c>
    </row>
    <row r="587" spans="1:34" x14ac:dyDescent="0.2">
      <c r="A587" s="347">
        <f t="shared" ca="1" si="267"/>
        <v>0.1</v>
      </c>
      <c r="B587" s="304">
        <f t="shared" ca="1" si="268"/>
        <v>22.300000000000004</v>
      </c>
      <c r="D587" s="306">
        <f t="shared" ca="1" si="269"/>
        <v>-0.61260134178357506</v>
      </c>
      <c r="E587" s="307">
        <f t="shared" ca="1" si="270"/>
        <v>-8.4049204814061635</v>
      </c>
      <c r="F587" s="304">
        <f t="shared" ca="1" si="271"/>
        <v>8.4272159520636372</v>
      </c>
      <c r="G587" s="306">
        <f t="shared" ca="1" si="272"/>
        <v>23.723253041000724</v>
      </c>
      <c r="H587" s="307">
        <f t="shared" ca="1" si="273"/>
        <v>-55.393314647043738</v>
      </c>
      <c r="I587" s="304">
        <f t="shared" ca="1" si="274"/>
        <v>60.259539016107155</v>
      </c>
      <c r="J587" s="306">
        <f t="shared" ca="1" si="275"/>
        <v>636.82720401450933</v>
      </c>
      <c r="K587" s="307">
        <f t="shared" ca="1" si="276"/>
        <v>1164.1225361837232</v>
      </c>
      <c r="L587" s="304">
        <f t="shared" ca="1" si="261"/>
        <v>1326.9250796573865</v>
      </c>
      <c r="M587" s="306">
        <f t="shared" ca="1" si="277"/>
        <v>-1.1661598614707827</v>
      </c>
      <c r="N587" s="304">
        <f t="shared" ca="1" si="278"/>
        <v>-66.816038299836592</v>
      </c>
      <c r="P587" s="310">
        <f t="shared" ca="1" si="279"/>
        <v>23</v>
      </c>
      <c r="Q587" s="304">
        <f t="shared" ca="1" si="280"/>
        <v>0</v>
      </c>
      <c r="R587" s="306">
        <f t="shared" ca="1" si="281"/>
        <v>0</v>
      </c>
      <c r="S587" s="307">
        <f t="shared" ca="1" si="282"/>
        <v>8.1249999999999982</v>
      </c>
      <c r="T587" s="304">
        <f t="shared" ca="1" si="262"/>
        <v>79.706249999999983</v>
      </c>
      <c r="U587" s="311">
        <f t="shared" ca="1" si="263"/>
        <v>0</v>
      </c>
      <c r="V587" s="306">
        <f t="shared" ca="1" si="264"/>
        <v>1.0902389103883725</v>
      </c>
      <c r="W587" s="304">
        <f t="shared" ca="1" si="265"/>
        <v>12.775899961301514</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7.4596634985998849</v>
      </c>
      <c r="AH587" s="304">
        <f t="shared" ca="1" si="289"/>
        <v>-1.5328172942418561</v>
      </c>
    </row>
    <row r="588" spans="1:34" x14ac:dyDescent="0.2">
      <c r="A588" s="347">
        <f t="shared" ca="1" si="267"/>
        <v>0.1</v>
      </c>
      <c r="B588" s="304">
        <f t="shared" ca="1" si="268"/>
        <v>22.400000000000006</v>
      </c>
      <c r="D588" s="306">
        <f t="shared" ca="1" si="269"/>
        <v>-0.61903694494668826</v>
      </c>
      <c r="E588" s="307">
        <f t="shared" ca="1" si="270"/>
        <v>-8.3645612901269253</v>
      </c>
      <c r="F588" s="304">
        <f t="shared" ca="1" si="271"/>
        <v>8.3874365759449248</v>
      </c>
      <c r="G588" s="306">
        <f t="shared" ca="1" si="272"/>
        <v>23.661349346506057</v>
      </c>
      <c r="H588" s="307">
        <f t="shared" ca="1" si="273"/>
        <v>-56.229770776056434</v>
      </c>
      <c r="I588" s="304">
        <f t="shared" ca="1" si="274"/>
        <v>61.005299560163238</v>
      </c>
      <c r="J588" s="306">
        <f t="shared" ca="1" si="275"/>
        <v>639.19643413388462</v>
      </c>
      <c r="K588" s="307">
        <f t="shared" ca="1" si="276"/>
        <v>1158.5413819125683</v>
      </c>
      <c r="L588" s="304">
        <f t="shared" ca="1" si="261"/>
        <v>1323.1742950244147</v>
      </c>
      <c r="M588" s="306">
        <f t="shared" ca="1" si="277"/>
        <v>-1.1724905767315104</v>
      </c>
      <c r="N588" s="304">
        <f t="shared" ca="1" si="278"/>
        <v>-67.178761565575343</v>
      </c>
      <c r="P588" s="310">
        <f t="shared" ca="1" si="279"/>
        <v>23</v>
      </c>
      <c r="Q588" s="304">
        <f t="shared" ca="1" si="280"/>
        <v>0</v>
      </c>
      <c r="R588" s="306">
        <f t="shared" ca="1" si="281"/>
        <v>0</v>
      </c>
      <c r="S588" s="307">
        <f t="shared" ca="1" si="282"/>
        <v>8.1249999999999982</v>
      </c>
      <c r="T588" s="304">
        <f t="shared" ca="1" si="262"/>
        <v>79.706249999999983</v>
      </c>
      <c r="U588" s="311">
        <f t="shared" ca="1" si="263"/>
        <v>0</v>
      </c>
      <c r="V588" s="306">
        <f t="shared" ca="1" si="264"/>
        <v>1.0908496190993475</v>
      </c>
      <c r="W588" s="304">
        <f t="shared" ca="1" si="265"/>
        <v>13.101415707510649</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7.4453806429196341</v>
      </c>
      <c r="AH588" s="304">
        <f t="shared" ca="1" si="289"/>
        <v>-1.5724184567755712</v>
      </c>
    </row>
    <row r="589" spans="1:34" x14ac:dyDescent="0.2">
      <c r="A589" s="347">
        <f t="shared" ca="1" si="267"/>
        <v>0.1</v>
      </c>
      <c r="B589" s="304">
        <f t="shared" ca="1" si="268"/>
        <v>22.500000000000007</v>
      </c>
      <c r="D589" s="306">
        <f t="shared" ca="1" si="269"/>
        <v>-0.62541285121478396</v>
      </c>
      <c r="E589" s="307">
        <f t="shared" ca="1" si="270"/>
        <v>-8.3237440494533725</v>
      </c>
      <c r="F589" s="304">
        <f t="shared" ca="1" si="271"/>
        <v>8.3472064929097716</v>
      </c>
      <c r="G589" s="306">
        <f t="shared" ca="1" si="272"/>
        <v>23.598808061384577</v>
      </c>
      <c r="H589" s="307">
        <f t="shared" ca="1" si="273"/>
        <v>-57.062145181001767</v>
      </c>
      <c r="I589" s="304">
        <f t="shared" ca="1" si="274"/>
        <v>61.749430398796342</v>
      </c>
      <c r="J589" s="306">
        <f t="shared" ca="1" si="275"/>
        <v>641.55944200427916</v>
      </c>
      <c r="K589" s="307">
        <f t="shared" ca="1" si="276"/>
        <v>1152.8767861147155</v>
      </c>
      <c r="L589" s="304">
        <f t="shared" ca="1" si="261"/>
        <v>1319.3647719971295</v>
      </c>
      <c r="M589" s="306">
        <f t="shared" ca="1" si="277"/>
        <v>-1.1786524213616847</v>
      </c>
      <c r="N589" s="304">
        <f t="shared" ca="1" si="278"/>
        <v>-67.531809256899692</v>
      </c>
      <c r="P589" s="310">
        <f t="shared" ca="1" si="279"/>
        <v>23</v>
      </c>
      <c r="Q589" s="304">
        <f t="shared" ca="1" si="280"/>
        <v>0</v>
      </c>
      <c r="R589" s="306">
        <f t="shared" ca="1" si="281"/>
        <v>0</v>
      </c>
      <c r="S589" s="307">
        <f t="shared" ca="1" si="282"/>
        <v>8.1249999999999982</v>
      </c>
      <c r="T589" s="304">
        <f t="shared" ca="1" si="262"/>
        <v>79.706249999999983</v>
      </c>
      <c r="U589" s="311">
        <f t="shared" ca="1" si="263"/>
        <v>0</v>
      </c>
      <c r="V589" s="306">
        <f t="shared" ca="1" si="264"/>
        <v>1.091469787795712</v>
      </c>
      <c r="W589" s="304">
        <f t="shared" ca="1" si="265"/>
        <v>13.430613307936271</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7.4295858099008525</v>
      </c>
      <c r="AH589" s="304">
        <f t="shared" ca="1" si="289"/>
        <v>-1.6124819332320801</v>
      </c>
    </row>
    <row r="590" spans="1:34" x14ac:dyDescent="0.2">
      <c r="A590" s="347">
        <f t="shared" ca="1" si="267"/>
        <v>0.1</v>
      </c>
      <c r="B590" s="304">
        <f t="shared" ca="1" si="268"/>
        <v>22.600000000000009</v>
      </c>
      <c r="D590" s="306">
        <f t="shared" ca="1" si="269"/>
        <v>-0.63172721617519811</v>
      </c>
      <c r="E590" s="307">
        <f t="shared" ca="1" si="270"/>
        <v>-8.2824775068972585</v>
      </c>
      <c r="F590" s="304">
        <f t="shared" ca="1" si="271"/>
        <v>8.306534351215042</v>
      </c>
      <c r="G590" s="306">
        <f t="shared" ca="1" si="272"/>
        <v>23.535635339767058</v>
      </c>
      <c r="H590" s="307">
        <f t="shared" ca="1" si="273"/>
        <v>-57.890392931691494</v>
      </c>
      <c r="I590" s="304">
        <f t="shared" ca="1" si="274"/>
        <v>62.491789257726715</v>
      </c>
      <c r="J590" s="306">
        <f t="shared" ca="1" si="275"/>
        <v>643.9161641743367</v>
      </c>
      <c r="K590" s="307">
        <f t="shared" ca="1" si="276"/>
        <v>1147.1291592090809</v>
      </c>
      <c r="L590" s="304">
        <f t="shared" ca="1" si="261"/>
        <v>1315.4973714883372</v>
      </c>
      <c r="M590" s="306">
        <f t="shared" ca="1" si="277"/>
        <v>-1.1846517929940703</v>
      </c>
      <c r="N590" s="304">
        <f t="shared" ca="1" si="278"/>
        <v>-67.875547931165897</v>
      </c>
      <c r="P590" s="310">
        <f t="shared" ca="1" si="279"/>
        <v>23</v>
      </c>
      <c r="Q590" s="304">
        <f t="shared" ca="1" si="280"/>
        <v>0</v>
      </c>
      <c r="R590" s="306">
        <f t="shared" ca="1" si="281"/>
        <v>0</v>
      </c>
      <c r="S590" s="307">
        <f t="shared" ca="1" si="282"/>
        <v>8.1249999999999982</v>
      </c>
      <c r="T590" s="304">
        <f t="shared" ca="1" si="262"/>
        <v>79.706249999999983</v>
      </c>
      <c r="U590" s="311">
        <f t="shared" ca="1" si="263"/>
        <v>0</v>
      </c>
      <c r="V590" s="306">
        <f t="shared" ca="1" si="264"/>
        <v>1.0920993864508386</v>
      </c>
      <c r="W590" s="304">
        <f t="shared" ca="1" si="265"/>
        <v>13.763417905864666</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7.4123424569144456</v>
      </c>
      <c r="AH590" s="304">
        <f t="shared" ca="1" si="289"/>
        <v>-1.6529985609767721</v>
      </c>
    </row>
    <row r="591" spans="1:34" x14ac:dyDescent="0.2">
      <c r="A591" s="347">
        <f t="shared" ca="1" si="267"/>
        <v>0.1</v>
      </c>
      <c r="B591" s="304">
        <f t="shared" ca="1" si="268"/>
        <v>22.70000000000001</v>
      </c>
      <c r="D591" s="306">
        <f t="shared" ca="1" si="269"/>
        <v>-0.63797828105371557</v>
      </c>
      <c r="E591" s="307">
        <f t="shared" ca="1" si="270"/>
        <v>-8.2407704959346884</v>
      </c>
      <c r="F591" s="304">
        <f t="shared" ca="1" si="271"/>
        <v>8.2654288850466742</v>
      </c>
      <c r="G591" s="306">
        <f t="shared" ca="1" si="272"/>
        <v>23.471837511661686</v>
      </c>
      <c r="H591" s="307">
        <f t="shared" ca="1" si="273"/>
        <v>-58.714469981284964</v>
      </c>
      <c r="I591" s="304">
        <f t="shared" ca="1" si="274"/>
        <v>63.232239730671111</v>
      </c>
      <c r="J591" s="306">
        <f t="shared" ca="1" si="275"/>
        <v>646.26653781690811</v>
      </c>
      <c r="K591" s="307">
        <f t="shared" ca="1" si="276"/>
        <v>1141.298916063432</v>
      </c>
      <c r="L591" s="304">
        <f t="shared" ca="1" si="261"/>
        <v>1311.5729692660709</v>
      </c>
      <c r="M591" s="306">
        <f t="shared" ca="1" si="277"/>
        <v>-1.190494792915094</v>
      </c>
      <c r="N591" s="304">
        <f t="shared" ca="1" si="278"/>
        <v>-68.21032716633583</v>
      </c>
      <c r="P591" s="310">
        <f t="shared" ca="1" si="279"/>
        <v>23</v>
      </c>
      <c r="Q591" s="304">
        <f t="shared" ca="1" si="280"/>
        <v>0</v>
      </c>
      <c r="R591" s="306">
        <f t="shared" ca="1" si="281"/>
        <v>0</v>
      </c>
      <c r="S591" s="307">
        <f t="shared" ca="1" si="282"/>
        <v>8.1249999999999982</v>
      </c>
      <c r="T591" s="304">
        <f t="shared" ca="1" si="262"/>
        <v>79.706249999999983</v>
      </c>
      <c r="U591" s="311">
        <f t="shared" ca="1" si="263"/>
        <v>0</v>
      </c>
      <c r="V591" s="306">
        <f t="shared" ca="1" si="264"/>
        <v>1.0927383846916412</v>
      </c>
      <c r="W591" s="304">
        <f t="shared" ca="1" si="265"/>
        <v>14.099754264494793</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7.3937108119343611</v>
      </c>
      <c r="AH591" s="304">
        <f t="shared" ca="1" si="289"/>
        <v>-1.6939591268756515</v>
      </c>
    </row>
    <row r="592" spans="1:34" x14ac:dyDescent="0.2">
      <c r="A592" s="347">
        <f t="shared" ca="1" si="267"/>
        <v>0.1</v>
      </c>
      <c r="B592" s="304">
        <f t="shared" ca="1" si="268"/>
        <v>22.800000000000011</v>
      </c>
      <c r="D592" s="306">
        <f t="shared" ca="1" si="269"/>
        <v>-0.64416436923793974</v>
      </c>
      <c r="E592" s="307">
        <f t="shared" ca="1" si="270"/>
        <v>-8.1986319295690802</v>
      </c>
      <c r="F592" s="304">
        <f t="shared" ca="1" si="271"/>
        <v>8.2238989081302147</v>
      </c>
      <c r="G592" s="306">
        <f t="shared" ca="1" si="272"/>
        <v>23.407421074737893</v>
      </c>
      <c r="H592" s="307">
        <f t="shared" ca="1" si="273"/>
        <v>-59.534333174241873</v>
      </c>
      <c r="I592" s="304">
        <f t="shared" ca="1" si="274"/>
        <v>63.970650988337766</v>
      </c>
      <c r="J592" s="306">
        <f t="shared" ca="1" si="275"/>
        <v>648.61050074622813</v>
      </c>
      <c r="K592" s="307">
        <f t="shared" ca="1" si="276"/>
        <v>1135.3864759056557</v>
      </c>
      <c r="L592" s="304">
        <f t="shared" ca="1" si="261"/>
        <v>1307.5924561375143</v>
      </c>
      <c r="M592" s="306">
        <f t="shared" ca="1" si="277"/>
        <v>-1.1961872413795844</v>
      </c>
      <c r="N592" s="304">
        <f t="shared" ca="1" si="278"/>
        <v>-68.536480438446858</v>
      </c>
      <c r="P592" s="310">
        <f t="shared" ca="1" si="279"/>
        <v>23</v>
      </c>
      <c r="Q592" s="304">
        <f t="shared" ca="1" si="280"/>
        <v>0</v>
      </c>
      <c r="R592" s="306">
        <f t="shared" ca="1" si="281"/>
        <v>0</v>
      </c>
      <c r="S592" s="307">
        <f t="shared" ca="1" si="282"/>
        <v>8.1249999999999982</v>
      </c>
      <c r="T592" s="304">
        <f t="shared" ca="1" si="262"/>
        <v>79.706249999999983</v>
      </c>
      <c r="U592" s="311">
        <f t="shared" ca="1" si="263"/>
        <v>0</v>
      </c>
      <c r="V592" s="306">
        <f t="shared" ca="1" si="264"/>
        <v>1.0933867518041369</v>
      </c>
      <c r="W592" s="304">
        <f t="shared" ca="1" si="265"/>
        <v>14.439546797159018</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7.373748089529907</v>
      </c>
      <c r="AH592" s="304">
        <f t="shared" ca="1" si="289"/>
        <v>-1.7353543710147441</v>
      </c>
    </row>
    <row r="593" spans="1:34" x14ac:dyDescent="0.2">
      <c r="A593" s="347">
        <f t="shared" ca="1" si="267"/>
        <v>0.1</v>
      </c>
      <c r="B593" s="304">
        <f t="shared" ca="1" si="268"/>
        <v>22.900000000000013</v>
      </c>
      <c r="D593" s="306">
        <f t="shared" ca="1" si="269"/>
        <v>-0.6502838830236064</v>
      </c>
      <c r="E593" s="307">
        <f t="shared" ca="1" si="270"/>
        <v>-8.1560707941231154</v>
      </c>
      <c r="F593" s="304">
        <f t="shared" ca="1" si="271"/>
        <v>8.1819533075707742</v>
      </c>
      <c r="G593" s="306">
        <f t="shared" ca="1" si="272"/>
        <v>23.342392686435534</v>
      </c>
      <c r="H593" s="307">
        <f t="shared" ca="1" si="273"/>
        <v>-60.349940253654182</v>
      </c>
      <c r="I593" s="304">
        <f t="shared" ca="1" si="274"/>
        <v>64.706897506737164</v>
      </c>
      <c r="J593" s="306">
        <f t="shared" ca="1" si="275"/>
        <v>650.94799143428679</v>
      </c>
      <c r="K593" s="307">
        <f t="shared" ca="1" si="276"/>
        <v>1129.3922622342609</v>
      </c>
      <c r="L593" s="304">
        <f t="shared" ca="1" si="261"/>
        <v>1303.5567381387561</v>
      </c>
      <c r="M593" s="306">
        <f t="shared" ca="1" si="277"/>
        <v>-1.2017346921268319</v>
      </c>
      <c r="N593" s="304">
        <f t="shared" ca="1" si="278"/>
        <v>-68.854325953320824</v>
      </c>
      <c r="P593" s="310">
        <f t="shared" ca="1" si="279"/>
        <v>23</v>
      </c>
      <c r="Q593" s="304">
        <f t="shared" ca="1" si="280"/>
        <v>0</v>
      </c>
      <c r="R593" s="306">
        <f t="shared" ca="1" si="281"/>
        <v>0</v>
      </c>
      <c r="S593" s="307">
        <f t="shared" ca="1" si="282"/>
        <v>8.1249999999999982</v>
      </c>
      <c r="T593" s="304">
        <f t="shared" ca="1" si="262"/>
        <v>79.706249999999983</v>
      </c>
      <c r="U593" s="311">
        <f t="shared" ca="1" si="263"/>
        <v>0</v>
      </c>
      <c r="V593" s="306">
        <f t="shared" ca="1" si="264"/>
        <v>1.0940444567390812</v>
      </c>
      <c r="W593" s="304">
        <f t="shared" ca="1" si="265"/>
        <v>14.782719597518014</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7.3525086913329458</v>
      </c>
      <c r="AH593" s="304">
        <f t="shared" ca="1" si="289"/>
        <v>-1.7771749904195717</v>
      </c>
    </row>
    <row r="594" spans="1:34" x14ac:dyDescent="0.2">
      <c r="A594" s="347">
        <f t="shared" ca="1" si="267"/>
        <v>0.1</v>
      </c>
      <c r="B594" s="304">
        <f t="shared" ca="1" si="268"/>
        <v>23.000000000000014</v>
      </c>
      <c r="D594" s="306">
        <f t="shared" ca="1" si="269"/>
        <v>-0.65633530056702361</v>
      </c>
      <c r="E594" s="307">
        <f t="shared" ca="1" si="270"/>
        <v>-8.1130961432414939</v>
      </c>
      <c r="F594" s="304">
        <f t="shared" ca="1" si="271"/>
        <v>8.1396010379041552</v>
      </c>
      <c r="G594" s="306">
        <f t="shared" ca="1" si="272"/>
        <v>23.276759156378834</v>
      </c>
      <c r="H594" s="307">
        <f t="shared" ca="1" si="273"/>
        <v>-61.161249867978334</v>
      </c>
      <c r="I594" s="304">
        <f t="shared" ca="1" si="274"/>
        <v>65.440858813415232</v>
      </c>
      <c r="J594" s="306">
        <f t="shared" ca="1" si="275"/>
        <v>653.27894902642754</v>
      </c>
      <c r="K594" s="307">
        <f t="shared" ca="1" si="276"/>
        <v>1123.3167027281793</v>
      </c>
      <c r="L594" s="304">
        <f t="shared" ca="1" si="261"/>
        <v>1299.4667367305647</v>
      </c>
      <c r="M594" s="306">
        <f t="shared" ca="1" si="277"/>
        <v>-1.2071424461310651</v>
      </c>
      <c r="N594" s="304">
        <f t="shared" ca="1" si="278"/>
        <v>-69.16416743440837</v>
      </c>
      <c r="P594" s="310">
        <f t="shared" ca="1" si="279"/>
        <v>23</v>
      </c>
      <c r="Q594" s="304">
        <f t="shared" ca="1" si="280"/>
        <v>0</v>
      </c>
      <c r="R594" s="306">
        <f t="shared" ca="1" si="281"/>
        <v>0</v>
      </c>
      <c r="S594" s="307">
        <f t="shared" ca="1" si="282"/>
        <v>8.1249999999999982</v>
      </c>
      <c r="T594" s="304">
        <f t="shared" ca="1" si="262"/>
        <v>79.706249999999983</v>
      </c>
      <c r="U594" s="311">
        <f t="shared" ca="1" si="263"/>
        <v>0</v>
      </c>
      <c r="V594" s="306">
        <f t="shared" ca="1" si="264"/>
        <v>1.0947114681176662</v>
      </c>
      <c r="W594" s="304">
        <f t="shared" ca="1" si="265"/>
        <v>15.129196469703837</v>
      </c>
      <c r="Y594" s="314" t="str">
        <f t="shared" ca="1" si="283"/>
        <v/>
      </c>
      <c r="Z594" s="315" t="str">
        <f t="shared" ca="1" si="284"/>
        <v/>
      </c>
      <c r="AA594" s="316" t="str">
        <f t="shared" ca="1" si="285"/>
        <v/>
      </c>
      <c r="AC594" s="310">
        <f t="shared" ca="1" si="286"/>
        <v>23.000000000000014</v>
      </c>
      <c r="AD594" s="323">
        <f t="shared" ca="1" si="287"/>
        <v>653.27894902642754</v>
      </c>
      <c r="AE594" s="324" t="e">
        <f t="shared" ca="1" si="266"/>
        <v>#N/A</v>
      </c>
      <c r="AG594" s="306">
        <f t="shared" ca="1" si="288"/>
        <v>7.3300443920617182</v>
      </c>
      <c r="AH594" s="304">
        <f t="shared" ca="1" si="289"/>
        <v>-1.8194116427714482</v>
      </c>
    </row>
    <row r="595" spans="1:34" x14ac:dyDescent="0.2">
      <c r="A595" s="347">
        <f t="shared" ca="1" si="267"/>
        <v>0.1</v>
      </c>
      <c r="B595" s="304">
        <f t="shared" ca="1" si="268"/>
        <v>23.100000000000016</v>
      </c>
      <c r="D595" s="306">
        <f t="shared" ca="1" si="269"/>
        <v>-0.66231717302799942</v>
      </c>
      <c r="E595" s="307">
        <f t="shared" ca="1" si="270"/>
        <v>-8.0697170920885029</v>
      </c>
      <c r="F595" s="304">
        <f t="shared" ca="1" si="271"/>
        <v>8.0968511153431209</v>
      </c>
      <c r="G595" s="306">
        <f t="shared" ca="1" si="272"/>
        <v>23.210527439076035</v>
      </c>
      <c r="H595" s="307">
        <f t="shared" ca="1" si="273"/>
        <v>-61.968221577187187</v>
      </c>
      <c r="I595" s="304">
        <f t="shared" ca="1" si="274"/>
        <v>66.172419250315073</v>
      </c>
      <c r="J595" s="306">
        <f t="shared" ca="1" si="275"/>
        <v>655.60331335620026</v>
      </c>
      <c r="K595" s="307">
        <f t="shared" ca="1" si="276"/>
        <v>1117.1602291559211</v>
      </c>
      <c r="L595" s="304">
        <f t="shared" ca="1" si="261"/>
        <v>1295.3233890003446</v>
      </c>
      <c r="M595" s="306">
        <f t="shared" ca="1" si="277"/>
        <v>-1.2124155646199668</v>
      </c>
      <c r="N595" s="304">
        <f t="shared" ca="1" si="278"/>
        <v>-69.466294868694831</v>
      </c>
      <c r="P595" s="310">
        <f t="shared" ca="1" si="279"/>
        <v>23</v>
      </c>
      <c r="Q595" s="304">
        <f t="shared" ca="1" si="280"/>
        <v>0</v>
      </c>
      <c r="R595" s="306">
        <f t="shared" ca="1" si="281"/>
        <v>0</v>
      </c>
      <c r="S595" s="307">
        <f t="shared" ca="1" si="282"/>
        <v>8.1249999999999982</v>
      </c>
      <c r="T595" s="304">
        <f t="shared" ca="1" si="262"/>
        <v>79.706249999999983</v>
      </c>
      <c r="U595" s="311">
        <f t="shared" ca="1" si="263"/>
        <v>0</v>
      </c>
      <c r="V595" s="306">
        <f t="shared" ca="1" si="264"/>
        <v>1.0953877542372841</v>
      </c>
      <c r="W595" s="304">
        <f t="shared" ca="1" si="265"/>
        <v>15.478900958386694</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7.3064045121210581</v>
      </c>
      <c r="AH595" s="304">
        <f t="shared" ca="1" si="289"/>
        <v>-1.8620549501173957</v>
      </c>
    </row>
    <row r="596" spans="1:34" x14ac:dyDescent="0.2">
      <c r="A596" s="347">
        <f t="shared" ca="1" si="267"/>
        <v>0.1</v>
      </c>
      <c r="B596" s="304">
        <f t="shared" ca="1" si="268"/>
        <v>23.200000000000017</v>
      </c>
      <c r="D596" s="306">
        <f t="shared" ca="1" si="269"/>
        <v>-0.66822812188880887</v>
      </c>
      <c r="E596" s="307">
        <f t="shared" ca="1" si="270"/>
        <v>-8.0259428117260505</v>
      </c>
      <c r="F596" s="304">
        <f t="shared" ca="1" si="271"/>
        <v>8.0537126122043929</v>
      </c>
      <c r="G596" s="306">
        <f t="shared" ca="1" si="272"/>
        <v>23.143704626887153</v>
      </c>
      <c r="H596" s="307">
        <f t="shared" ca="1" si="273"/>
        <v>-62.770815858359789</v>
      </c>
      <c r="I596" s="304">
        <f t="shared" ca="1" si="274"/>
        <v>66.901467752065884</v>
      </c>
      <c r="J596" s="306">
        <f t="shared" ca="1" si="275"/>
        <v>657.92102495949837</v>
      </c>
      <c r="K596" s="307">
        <f t="shared" ca="1" si="276"/>
        <v>1110.9232772841438</v>
      </c>
      <c r="L596" s="304">
        <f t="shared" ca="1" si="261"/>
        <v>1291.1276478704572</v>
      </c>
      <c r="M596" s="306">
        <f t="shared" ca="1" si="277"/>
        <v>-1.2175588813949434</v>
      </c>
      <c r="N596" s="304">
        <f t="shared" ca="1" si="278"/>
        <v>-69.760985212599834</v>
      </c>
      <c r="P596" s="310">
        <f t="shared" ca="1" si="279"/>
        <v>23</v>
      </c>
      <c r="Q596" s="304">
        <f t="shared" ca="1" si="280"/>
        <v>0</v>
      </c>
      <c r="R596" s="306">
        <f t="shared" ca="1" si="281"/>
        <v>0</v>
      </c>
      <c r="S596" s="307">
        <f t="shared" ca="1" si="282"/>
        <v>8.1249999999999982</v>
      </c>
      <c r="T596" s="304">
        <f t="shared" ca="1" si="262"/>
        <v>79.706249999999983</v>
      </c>
      <c r="U596" s="311">
        <f t="shared" ca="1" si="263"/>
        <v>0</v>
      </c>
      <c r="V596" s="306">
        <f t="shared" ca="1" si="264"/>
        <v>1.0960732830773523</v>
      </c>
      <c r="W596" s="304">
        <f t="shared" ca="1" si="265"/>
        <v>15.831756378741243</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7.2816360777366604</v>
      </c>
      <c r="AH596" s="304">
        <f t="shared" ca="1" si="289"/>
        <v>-1.9050955025706704</v>
      </c>
    </row>
    <row r="597" spans="1:34" x14ac:dyDescent="0.2">
      <c r="A597" s="347">
        <f t="shared" ca="1" si="267"/>
        <v>0.1</v>
      </c>
      <c r="B597" s="304">
        <f t="shared" ca="1" si="268"/>
        <v>23.300000000000018</v>
      </c>
      <c r="D597" s="306">
        <f t="shared" ca="1" si="269"/>
        <v>-0.67406683643576637</v>
      </c>
      <c r="E597" s="307">
        <f t="shared" ca="1" si="270"/>
        <v>-7.9817825236595423</v>
      </c>
      <c r="F597" s="304">
        <f t="shared" ca="1" si="271"/>
        <v>8.0101946515037579</v>
      </c>
      <c r="G597" s="306">
        <f t="shared" ca="1" si="272"/>
        <v>23.076297943243578</v>
      </c>
      <c r="H597" s="307">
        <f t="shared" ca="1" si="273"/>
        <v>-63.568994110725747</v>
      </c>
      <c r="I597" s="304">
        <f t="shared" ca="1" si="274"/>
        <v>67.627897638584272</v>
      </c>
      <c r="J597" s="306">
        <f t="shared" ca="1" si="275"/>
        <v>660.23202508800489</v>
      </c>
      <c r="K597" s="307">
        <f t="shared" ca="1" si="276"/>
        <v>1104.6062867856895</v>
      </c>
      <c r="L597" s="304">
        <f t="shared" ca="1" si="261"/>
        <v>1286.8804823130533</v>
      </c>
      <c r="M597" s="306">
        <f t="shared" ca="1" si="277"/>
        <v>-1.222577014486564</v>
      </c>
      <c r="N597" s="304">
        <f t="shared" ca="1" si="278"/>
        <v>-70.048503059784622</v>
      </c>
      <c r="P597" s="310">
        <f t="shared" ca="1" si="279"/>
        <v>23</v>
      </c>
      <c r="Q597" s="304">
        <f t="shared" ca="1" si="280"/>
        <v>0</v>
      </c>
      <c r="R597" s="306">
        <f t="shared" ca="1" si="281"/>
        <v>0</v>
      </c>
      <c r="S597" s="307">
        <f t="shared" ca="1" si="282"/>
        <v>8.1249999999999982</v>
      </c>
      <c r="T597" s="304">
        <f t="shared" ca="1" si="262"/>
        <v>79.706249999999983</v>
      </c>
      <c r="U597" s="311">
        <f t="shared" ca="1" si="263"/>
        <v>0</v>
      </c>
      <c r="V597" s="306">
        <f t="shared" ca="1" si="264"/>
        <v>1.0967680223051859</v>
      </c>
      <c r="W597" s="304">
        <f t="shared" ca="1" si="265"/>
        <v>16.187685846289082</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7.2557839695208797</v>
      </c>
      <c r="AH597" s="304">
        <f t="shared" ca="1" si="289"/>
        <v>-1.9485238619989227</v>
      </c>
    </row>
    <row r="598" spans="1:34" x14ac:dyDescent="0.2">
      <c r="A598" s="347">
        <f t="shared" ca="1" si="267"/>
        <v>0.1</v>
      </c>
      <c r="B598" s="304">
        <f t="shared" ca="1" si="268"/>
        <v>23.40000000000002</v>
      </c>
      <c r="D598" s="306">
        <f t="shared" ca="1" si="269"/>
        <v>-0.67983207139100688</v>
      </c>
      <c r="E598" s="307">
        <f t="shared" ca="1" si="270"/>
        <v>-7.9372454945404058</v>
      </c>
      <c r="F598" s="304">
        <f t="shared" ca="1" si="271"/>
        <v>7.9663064017079934</v>
      </c>
      <c r="G598" s="306">
        <f t="shared" ca="1" si="272"/>
        <v>23.008314736104477</v>
      </c>
      <c r="H598" s="307">
        <f t="shared" ca="1" si="273"/>
        <v>-64.36271866017978</v>
      </c>
      <c r="I598" s="304">
        <f t="shared" ca="1" si="274"/>
        <v>68.35160642095471</v>
      </c>
      <c r="J598" s="306">
        <f t="shared" ca="1" si="275"/>
        <v>662.53625572197234</v>
      </c>
      <c r="K598" s="307">
        <f t="shared" ca="1" si="276"/>
        <v>1098.2097011471442</v>
      </c>
      <c r="L598" s="304">
        <f t="shared" ca="1" si="261"/>
        <v>1282.5828775715784</v>
      </c>
      <c r="M598" s="306">
        <f t="shared" ca="1" si="277"/>
        <v>-1.2274743771780394</v>
      </c>
      <c r="N598" s="304">
        <f t="shared" ca="1" si="278"/>
        <v>-70.329101272750989</v>
      </c>
      <c r="P598" s="310">
        <f t="shared" ca="1" si="279"/>
        <v>23</v>
      </c>
      <c r="Q598" s="304">
        <f t="shared" ca="1" si="280"/>
        <v>0</v>
      </c>
      <c r="R598" s="306">
        <f t="shared" ca="1" si="281"/>
        <v>0</v>
      </c>
      <c r="S598" s="307">
        <f t="shared" ca="1" si="282"/>
        <v>8.1249999999999982</v>
      </c>
      <c r="T598" s="304">
        <f t="shared" ca="1" si="262"/>
        <v>79.706249999999983</v>
      </c>
      <c r="U598" s="311">
        <f t="shared" ca="1" si="263"/>
        <v>0</v>
      </c>
      <c r="V598" s="306">
        <f t="shared" ca="1" si="264"/>
        <v>1.0974719392819283</v>
      </c>
      <c r="W598" s="304">
        <f t="shared" ca="1" si="265"/>
        <v>16.546612306595197</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7.228891060308678</v>
      </c>
      <c r="AH598" s="304">
        <f t="shared" ca="1" si="289"/>
        <v>-1.9923305656971182</v>
      </c>
    </row>
    <row r="599" spans="1:34" x14ac:dyDescent="0.2">
      <c r="A599" s="347">
        <f t="shared" ca="1" si="267"/>
        <v>0.1</v>
      </c>
      <c r="B599" s="304">
        <f t="shared" ca="1" si="268"/>
        <v>23.500000000000021</v>
      </c>
      <c r="D599" s="306">
        <f t="shared" ca="1" si="269"/>
        <v>-0.68552264468298885</v>
      </c>
      <c r="E599" s="307">
        <f t="shared" ca="1" si="270"/>
        <v>-7.8923410310152997</v>
      </c>
      <c r="F599" s="304">
        <f t="shared" ca="1" si="271"/>
        <v>7.9220570716336551</v>
      </c>
      <c r="G599" s="306">
        <f t="shared" ca="1" si="272"/>
        <v>22.939762471636179</v>
      </c>
      <c r="H599" s="307">
        <f t="shared" ca="1" si="273"/>
        <v>-65.151952763281315</v>
      </c>
      <c r="I599" s="304">
        <f t="shared" ca="1" si="274"/>
        <v>69.072495619630885</v>
      </c>
      <c r="J599" s="306">
        <f t="shared" ca="1" si="275"/>
        <v>664.83365958235936</v>
      </c>
      <c r="K599" s="307">
        <f t="shared" ca="1" si="276"/>
        <v>1091.7339675759711</v>
      </c>
      <c r="L599" s="304">
        <f t="shared" ca="1" si="261"/>
        <v>1278.2358353890897</v>
      </c>
      <c r="M599" s="306">
        <f t="shared" ca="1" si="277"/>
        <v>-1.2322551884288186</v>
      </c>
      <c r="N599" s="304">
        <f t="shared" ca="1" si="278"/>
        <v>-70.60302158006931</v>
      </c>
      <c r="P599" s="310">
        <f t="shared" ca="1" si="279"/>
        <v>23</v>
      </c>
      <c r="Q599" s="304">
        <f t="shared" ca="1" si="280"/>
        <v>0</v>
      </c>
      <c r="R599" s="306">
        <f t="shared" ca="1" si="281"/>
        <v>0</v>
      </c>
      <c r="S599" s="307">
        <f t="shared" ca="1" si="282"/>
        <v>8.1249999999999982</v>
      </c>
      <c r="T599" s="304">
        <f t="shared" ca="1" si="262"/>
        <v>79.706249999999983</v>
      </c>
      <c r="U599" s="311">
        <f t="shared" ca="1" si="263"/>
        <v>0</v>
      </c>
      <c r="V599" s="306">
        <f t="shared" ca="1" si="264"/>
        <v>1.0981850010685237</v>
      </c>
      <c r="W599" s="304">
        <f t="shared" ca="1" si="265"/>
        <v>16.908458564796391</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7.2009983430461588</v>
      </c>
      <c r="AH599" s="304">
        <f t="shared" ca="1" si="289"/>
        <v>-2.0365061300424863</v>
      </c>
    </row>
    <row r="600" spans="1:34" x14ac:dyDescent="0.2">
      <c r="A600" s="347">
        <f t="shared" ca="1" si="267"/>
        <v>0.1</v>
      </c>
      <c r="B600" s="304">
        <f t="shared" ca="1" si="268"/>
        <v>23.600000000000023</v>
      </c>
      <c r="D600" s="306">
        <f t="shared" ca="1" si="269"/>
        <v>-0.69113743534510597</v>
      </c>
      <c r="E600" s="307">
        <f t="shared" ca="1" si="270"/>
        <v>-7.8470784747132551</v>
      </c>
      <c r="F600" s="304">
        <f t="shared" ca="1" si="271"/>
        <v>7.8774559054839219</v>
      </c>
      <c r="G600" s="306">
        <f t="shared" ca="1" si="272"/>
        <v>22.870648728101667</v>
      </c>
      <c r="H600" s="307">
        <f t="shared" ca="1" si="273"/>
        <v>-65.936660610752639</v>
      </c>
      <c r="I600" s="304">
        <f t="shared" ca="1" si="274"/>
        <v>69.790470594070342</v>
      </c>
      <c r="J600" s="306">
        <f t="shared" ca="1" si="275"/>
        <v>667.12418014234629</v>
      </c>
      <c r="K600" s="307">
        <f t="shared" ca="1" si="276"/>
        <v>1085.1795369072693</v>
      </c>
      <c r="L600" s="304">
        <f t="shared" ca="1" si="261"/>
        <v>1273.8403742435207</v>
      </c>
      <c r="M600" s="306">
        <f t="shared" ca="1" si="277"/>
        <v>-1.236923482729452</v>
      </c>
      <c r="N600" s="304">
        <f t="shared" ca="1" si="278"/>
        <v>-70.870495141020569</v>
      </c>
      <c r="P600" s="310">
        <f t="shared" ca="1" si="279"/>
        <v>23</v>
      </c>
      <c r="Q600" s="304">
        <f t="shared" ca="1" si="280"/>
        <v>0</v>
      </c>
      <c r="R600" s="306">
        <f t="shared" ca="1" si="281"/>
        <v>0</v>
      </c>
      <c r="S600" s="307">
        <f t="shared" ca="1" si="282"/>
        <v>8.1249999999999982</v>
      </c>
      <c r="T600" s="304">
        <f t="shared" ca="1" si="262"/>
        <v>79.706249999999983</v>
      </c>
      <c r="U600" s="311">
        <f t="shared" ca="1" si="263"/>
        <v>0</v>
      </c>
      <c r="V600" s="306">
        <f t="shared" ca="1" si="264"/>
        <v>1.0989071744317347</v>
      </c>
      <c r="W600" s="304">
        <f t="shared" ca="1" si="265"/>
        <v>17.273147314940797</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7.1721450494603456</v>
      </c>
      <c r="AH600" s="304">
        <f t="shared" ca="1" si="289"/>
        <v>-2.0810410541287871</v>
      </c>
    </row>
    <row r="601" spans="1:34" x14ac:dyDescent="0.2">
      <c r="A601" s="347">
        <f t="shared" ca="1" si="267"/>
        <v>0.1</v>
      </c>
      <c r="B601" s="304">
        <f t="shared" ca="1" si="268"/>
        <v>23.700000000000024</v>
      </c>
      <c r="D601" s="306">
        <f t="shared" ca="1" si="269"/>
        <v>-0.69667538153259378</v>
      </c>
      <c r="E601" s="307">
        <f t="shared" ca="1" si="270"/>
        <v>-7.8014671973629639</v>
      </c>
      <c r="F601" s="304">
        <f t="shared" ca="1" si="271"/>
        <v>7.832512178015679</v>
      </c>
      <c r="G601" s="306">
        <f t="shared" ca="1" si="272"/>
        <v>22.800981189948409</v>
      </c>
      <c r="H601" s="307">
        <f t="shared" ca="1" si="273"/>
        <v>-66.716807330488933</v>
      </c>
      <c r="I601" s="304">
        <f t="shared" ca="1" si="274"/>
        <v>70.505440382980112</v>
      </c>
      <c r="J601" s="306">
        <f t="shared" ca="1" si="275"/>
        <v>669.40776163824876</v>
      </c>
      <c r="K601" s="307">
        <f t="shared" ca="1" si="276"/>
        <v>1078.5468635102072</v>
      </c>
      <c r="L601" s="304">
        <f t="shared" ca="1" si="261"/>
        <v>1269.3975295900161</v>
      </c>
      <c r="M601" s="306">
        <f t="shared" ca="1" si="277"/>
        <v>-1.2414831194178033</v>
      </c>
      <c r="N601" s="304">
        <f t="shared" ca="1" si="278"/>
        <v>-71.131743079376108</v>
      </c>
      <c r="P601" s="310">
        <f t="shared" ca="1" si="279"/>
        <v>23</v>
      </c>
      <c r="Q601" s="304">
        <f t="shared" ca="1" si="280"/>
        <v>0</v>
      </c>
      <c r="R601" s="306">
        <f t="shared" ca="1" si="281"/>
        <v>0</v>
      </c>
      <c r="S601" s="307">
        <f t="shared" ca="1" si="282"/>
        <v>8.1249999999999982</v>
      </c>
      <c r="T601" s="304">
        <f t="shared" ca="1" si="262"/>
        <v>79.706249999999983</v>
      </c>
      <c r="U601" s="311">
        <f t="shared" ca="1" si="263"/>
        <v>0</v>
      </c>
      <c r="V601" s="306">
        <f t="shared" ca="1" si="264"/>
        <v>1.0996384258501983</v>
      </c>
      <c r="W601" s="304">
        <f t="shared" ca="1" si="265"/>
        <v>17.640601169118121</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7.1423687601877965</v>
      </c>
      <c r="AH601" s="304">
        <f t="shared" ca="1" si="289"/>
        <v>-2.1259258233773295</v>
      </c>
    </row>
    <row r="602" spans="1:34" x14ac:dyDescent="0.2">
      <c r="A602" s="347">
        <f t="shared" ca="1" si="267"/>
        <v>0.1</v>
      </c>
      <c r="B602" s="304">
        <f t="shared" ca="1" si="268"/>
        <v>23.800000000000026</v>
      </c>
      <c r="D602" s="306">
        <f t="shared" ca="1" si="269"/>
        <v>-0.70213547864867409</v>
      </c>
      <c r="E602" s="307">
        <f t="shared" ca="1" si="270"/>
        <v>-7.7555165960333747</v>
      </c>
      <c r="F602" s="304">
        <f t="shared" ca="1" si="271"/>
        <v>7.7872351898299756</v>
      </c>
      <c r="G602" s="306">
        <f t="shared" ca="1" si="272"/>
        <v>22.730767642083542</v>
      </c>
      <c r="H602" s="307">
        <f t="shared" ca="1" si="273"/>
        <v>-67.492358990092271</v>
      </c>
      <c r="I602" s="304">
        <f t="shared" ca="1" si="274"/>
        <v>71.217317554411451</v>
      </c>
      <c r="J602" s="306">
        <f t="shared" ca="1" si="275"/>
        <v>671.68434907985034</v>
      </c>
      <c r="K602" s="307">
        <f t="shared" ca="1" si="276"/>
        <v>1071.8364051941783</v>
      </c>
      <c r="L602" s="304">
        <f t="shared" ca="1" si="261"/>
        <v>1264.9083541104474</v>
      </c>
      <c r="M602" s="306">
        <f t="shared" ca="1" si="277"/>
        <v>-1.2459377914855634</v>
      </c>
      <c r="N602" s="304">
        <f t="shared" ca="1" si="278"/>
        <v>-71.386976987973583</v>
      </c>
      <c r="P602" s="310">
        <f t="shared" ca="1" si="279"/>
        <v>23</v>
      </c>
      <c r="Q602" s="304">
        <f t="shared" ca="1" si="280"/>
        <v>0</v>
      </c>
      <c r="R602" s="306">
        <f t="shared" ca="1" si="281"/>
        <v>0</v>
      </c>
      <c r="S602" s="307">
        <f t="shared" ca="1" si="282"/>
        <v>8.1249999999999982</v>
      </c>
      <c r="T602" s="304">
        <f t="shared" ca="1" si="262"/>
        <v>79.706249999999983</v>
      </c>
      <c r="U602" s="311">
        <f t="shared" ca="1" si="263"/>
        <v>0</v>
      </c>
      <c r="V602" s="306">
        <f t="shared" ca="1" si="264"/>
        <v>1.1003787215205205</v>
      </c>
      <c r="W602" s="304">
        <f t="shared" ca="1" si="265"/>
        <v>18.010742686360988</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7.1117055069915516</v>
      </c>
      <c r="AH602" s="304">
        <f t="shared" ca="1" si="289"/>
        <v>-2.1711509131222306</v>
      </c>
    </row>
    <row r="603" spans="1:34" x14ac:dyDescent="0.2">
      <c r="A603" s="347">
        <f t="shared" ca="1" si="267"/>
        <v>0.1</v>
      </c>
      <c r="B603" s="304">
        <f t="shared" ca="1" si="268"/>
        <v>23.900000000000027</v>
      </c>
      <c r="D603" s="306">
        <f t="shared" ca="1" si="269"/>
        <v>-0.70751677757156406</v>
      </c>
      <c r="E603" s="307">
        <f t="shared" ca="1" si="270"/>
        <v>-7.7092360884915445</v>
      </c>
      <c r="F603" s="304">
        <f t="shared" ca="1" si="271"/>
        <v>7.741634262779769</v>
      </c>
      <c r="G603" s="306">
        <f t="shared" ca="1" si="272"/>
        <v>22.660015964326387</v>
      </c>
      <c r="H603" s="307">
        <f t="shared" ca="1" si="273"/>
        <v>-68.26328259894143</v>
      </c>
      <c r="I603" s="304">
        <f t="shared" ca="1" si="274"/>
        <v>71.926018064998331</v>
      </c>
      <c r="J603" s="306">
        <f t="shared" ca="1" si="275"/>
        <v>673.95388826017086</v>
      </c>
      <c r="K603" s="307">
        <f t="shared" ca="1" si="276"/>
        <v>1065.0486231147265</v>
      </c>
      <c r="L603" s="304">
        <f t="shared" ca="1" si="261"/>
        <v>1260.37391797021</v>
      </c>
      <c r="M603" s="306">
        <f t="shared" ca="1" si="277"/>
        <v>-1.2502910339028201</v>
      </c>
      <c r="N603" s="304">
        <f t="shared" ca="1" si="278"/>
        <v>-71.636399405679725</v>
      </c>
      <c r="P603" s="310">
        <f t="shared" ca="1" si="279"/>
        <v>23</v>
      </c>
      <c r="Q603" s="304">
        <f t="shared" ca="1" si="280"/>
        <v>0</v>
      </c>
      <c r="R603" s="306">
        <f t="shared" ca="1" si="281"/>
        <v>0</v>
      </c>
      <c r="S603" s="307">
        <f t="shared" ca="1" si="282"/>
        <v>8.1249999999999982</v>
      </c>
      <c r="T603" s="304">
        <f t="shared" ca="1" si="262"/>
        <v>79.706249999999983</v>
      </c>
      <c r="U603" s="311">
        <f t="shared" ca="1" si="263"/>
        <v>0</v>
      </c>
      <c r="V603" s="306">
        <f t="shared" ca="1" si="264"/>
        <v>1.1011280273634019</v>
      </c>
      <c r="W603" s="304">
        <f t="shared" ca="1" si="265"/>
        <v>18.383494401298339</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7.0801898676504873</v>
      </c>
      <c r="AH603" s="304">
        <f t="shared" ca="1" si="289"/>
        <v>-2.2167067921675065</v>
      </c>
    </row>
    <row r="604" spans="1:34" x14ac:dyDescent="0.2">
      <c r="A604" s="347">
        <f t="shared" ca="1" si="267"/>
        <v>0.1</v>
      </c>
      <c r="B604" s="304">
        <f t="shared" ca="1" si="268"/>
        <v>24.000000000000028</v>
      </c>
      <c r="D604" s="306">
        <f t="shared" ca="1" si="269"/>
        <v>-0.71281838297461986</v>
      </c>
      <c r="E604" s="307">
        <f t="shared" ca="1" si="270"/>
        <v>-7.662635108672422</v>
      </c>
      <c r="F604" s="304">
        <f t="shared" ca="1" si="271"/>
        <v>7.6957187354896082</v>
      </c>
      <c r="G604" s="306">
        <f t="shared" ca="1" si="272"/>
        <v>22.588734126028925</v>
      </c>
      <c r="H604" s="307">
        <f t="shared" ca="1" si="273"/>
        <v>-69.029546109808678</v>
      </c>
      <c r="I604" s="304">
        <f t="shared" ca="1" si="274"/>
        <v>72.631461127686435</v>
      </c>
      <c r="J604" s="306">
        <f t="shared" ca="1" si="275"/>
        <v>676.21632576468858</v>
      </c>
      <c r="K604" s="307">
        <f t="shared" ca="1" si="276"/>
        <v>1058.183981679289</v>
      </c>
      <c r="L604" s="304">
        <f t="shared" ca="1" si="261"/>
        <v>1255.7953090823876</v>
      </c>
      <c r="M604" s="306">
        <f t="shared" ca="1" si="277"/>
        <v>-1.2545462314872253</v>
      </c>
      <c r="N604" s="304">
        <f t="shared" ca="1" si="278"/>
        <v>-71.8802042682604</v>
      </c>
      <c r="P604" s="310">
        <f t="shared" ca="1" si="279"/>
        <v>23</v>
      </c>
      <c r="Q604" s="304">
        <f t="shared" ca="1" si="280"/>
        <v>0</v>
      </c>
      <c r="R604" s="306">
        <f t="shared" ca="1" si="281"/>
        <v>0</v>
      </c>
      <c r="S604" s="307">
        <f t="shared" ca="1" si="282"/>
        <v>8.1249999999999982</v>
      </c>
      <c r="T604" s="304">
        <f t="shared" ca="1" si="262"/>
        <v>79.706249999999983</v>
      </c>
      <c r="U604" s="311">
        <f t="shared" ca="1" si="263"/>
        <v>0</v>
      </c>
      <c r="V604" s="306">
        <f t="shared" ca="1" si="264"/>
        <v>1.1018863090297915</v>
      </c>
      <c r="W604" s="304">
        <f t="shared" ca="1" si="265"/>
        <v>18.758778852542754</v>
      </c>
      <c r="Y604" s="314" t="str">
        <f t="shared" ca="1" si="283"/>
        <v/>
      </c>
      <c r="Z604" s="315" t="str">
        <f t="shared" ca="1" si="284"/>
        <v/>
      </c>
      <c r="AA604" s="316" t="str">
        <f t="shared" ca="1" si="285"/>
        <v/>
      </c>
      <c r="AC604" s="310">
        <f t="shared" ca="1" si="286"/>
        <v>24.000000000000028</v>
      </c>
      <c r="AD604" s="323">
        <f t="shared" ca="1" si="287"/>
        <v>676.21632576468858</v>
      </c>
      <c r="AE604" s="324" t="e">
        <f t="shared" ca="1" si="266"/>
        <v>#N/A</v>
      </c>
      <c r="AG604" s="306">
        <f t="shared" ca="1" si="288"/>
        <v>7.0478550540627278</v>
      </c>
      <c r="AH604" s="304">
        <f t="shared" ca="1" si="289"/>
        <v>-2.262583926313642</v>
      </c>
    </row>
    <row r="605" spans="1:34" x14ac:dyDescent="0.2">
      <c r="A605" s="347">
        <f t="shared" ca="1" si="267"/>
        <v>0.1</v>
      </c>
      <c r="B605" s="304">
        <f t="shared" ca="1" si="268"/>
        <v>24.10000000000003</v>
      </c>
      <c r="D605" s="306">
        <f t="shared" ca="1" si="269"/>
        <v>-0.7180394517324924</v>
      </c>
      <c r="E605" s="307">
        <f t="shared" ca="1" si="270"/>
        <v>-7.6157231022558642</v>
      </c>
      <c r="F605" s="304">
        <f t="shared" ca="1" si="271"/>
        <v>7.6494979589825354</v>
      </c>
      <c r="G605" s="306">
        <f t="shared" ca="1" si="272"/>
        <v>22.516930180855674</v>
      </c>
      <c r="H605" s="307">
        <f t="shared" ca="1" si="273"/>
        <v>-69.791118420034266</v>
      </c>
      <c r="I605" s="304">
        <f t="shared" ca="1" si="274"/>
        <v>73.333569087347541</v>
      </c>
      <c r="J605" s="306">
        <f t="shared" ca="1" si="275"/>
        <v>678.47160898003278</v>
      </c>
      <c r="K605" s="307">
        <f t="shared" ca="1" si="276"/>
        <v>1051.2429484527968</v>
      </c>
      <c r="L605" s="304">
        <f t="shared" ca="1" si="261"/>
        <v>1251.1736333793499</v>
      </c>
      <c r="M605" s="306">
        <f t="shared" ca="1" si="277"/>
        <v>-1.2587066263430664</v>
      </c>
      <c r="N605" s="304">
        <f t="shared" ca="1" si="278"/>
        <v>-72.118577334608034</v>
      </c>
      <c r="P605" s="310">
        <f t="shared" ca="1" si="279"/>
        <v>23</v>
      </c>
      <c r="Q605" s="304">
        <f t="shared" ca="1" si="280"/>
        <v>0</v>
      </c>
      <c r="R605" s="306">
        <f t="shared" ca="1" si="281"/>
        <v>0</v>
      </c>
      <c r="S605" s="307">
        <f t="shared" ca="1" si="282"/>
        <v>8.1249999999999982</v>
      </c>
      <c r="T605" s="304">
        <f t="shared" ca="1" si="262"/>
        <v>79.706249999999983</v>
      </c>
      <c r="U605" s="311">
        <f t="shared" ca="1" si="263"/>
        <v>0</v>
      </c>
      <c r="V605" s="306">
        <f t="shared" ca="1" si="264"/>
        <v>1.1026535319070723</v>
      </c>
      <c r="W605" s="304">
        <f t="shared" ca="1" si="265"/>
        <v>19.136518610793853</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7.0147329940648628</v>
      </c>
      <c r="AH605" s="304">
        <f t="shared" ca="1" si="289"/>
        <v>-2.3087727818514163</v>
      </c>
    </row>
    <row r="606" spans="1:34" x14ac:dyDescent="0.2">
      <c r="A606" s="347">
        <f t="shared" ca="1" si="267"/>
        <v>0.1</v>
      </c>
      <c r="B606" s="304">
        <f t="shared" ca="1" si="268"/>
        <v>24.200000000000031</v>
      </c>
      <c r="D606" s="306">
        <f t="shared" ca="1" si="269"/>
        <v>-0.72317919140670539</v>
      </c>
      <c r="E606" s="307">
        <f t="shared" ca="1" si="270"/>
        <v>-7.5685095223467975</v>
      </c>
      <c r="F606" s="304">
        <f t="shared" ca="1" si="271"/>
        <v>7.6029812924100906</v>
      </c>
      <c r="G606" s="306">
        <f t="shared" ca="1" si="272"/>
        <v>22.444612261715005</v>
      </c>
      <c r="H606" s="307">
        <f t="shared" ca="1" si="273"/>
        <v>-70.547969372268952</v>
      </c>
      <c r="I606" s="304">
        <f t="shared" ca="1" si="274"/>
        <v>74.032267303719166</v>
      </c>
      <c r="J606" s="306">
        <f t="shared" ca="1" si="275"/>
        <v>680.71968610216129</v>
      </c>
      <c r="K606" s="307">
        <f t="shared" ca="1" si="276"/>
        <v>1044.2259940631816</v>
      </c>
      <c r="L606" s="304">
        <f t="shared" ca="1" si="261"/>
        <v>1246.5100150918422</v>
      </c>
      <c r="M606" s="306">
        <f t="shared" ca="1" si="277"/>
        <v>-1.2627753248943334</v>
      </c>
      <c r="N606" s="304">
        <f t="shared" ca="1" si="278"/>
        <v>-72.35169658970662</v>
      </c>
      <c r="P606" s="310">
        <f t="shared" ca="1" si="279"/>
        <v>23</v>
      </c>
      <c r="Q606" s="304">
        <f t="shared" ca="1" si="280"/>
        <v>0</v>
      </c>
      <c r="R606" s="306">
        <f t="shared" ca="1" si="281"/>
        <v>0</v>
      </c>
      <c r="S606" s="307">
        <f t="shared" ca="1" si="282"/>
        <v>8.1249999999999982</v>
      </c>
      <c r="T606" s="304">
        <f t="shared" ca="1" si="262"/>
        <v>79.706249999999983</v>
      </c>
      <c r="U606" s="311">
        <f t="shared" ca="1" si="263"/>
        <v>0</v>
      </c>
      <c r="V606" s="306">
        <f t="shared" ca="1" si="264"/>
        <v>1.1034296611252639</v>
      </c>
      <c r="W606" s="304">
        <f t="shared" ca="1" si="265"/>
        <v>19.516636306640951</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6.9808544074317362</v>
      </c>
      <c r="AH606" s="304">
        <f t="shared" ca="1" si="289"/>
        <v>-2.3552638290207826</v>
      </c>
    </row>
    <row r="607" spans="1:34" x14ac:dyDescent="0.2">
      <c r="A607" s="347">
        <f t="shared" ca="1" si="267"/>
        <v>0.1</v>
      </c>
      <c r="B607" s="304">
        <f t="shared" ca="1" si="268"/>
        <v>24.300000000000033</v>
      </c>
      <c r="D607" s="306">
        <f t="shared" ca="1" si="269"/>
        <v>-0.72823685880458633</v>
      </c>
      <c r="E607" s="307">
        <f t="shared" ca="1" si="270"/>
        <v>-7.5210038252548692</v>
      </c>
      <c r="F607" s="304">
        <f t="shared" ca="1" si="271"/>
        <v>7.5561780988817322</v>
      </c>
      <c r="G607" s="306">
        <f t="shared" ca="1" si="272"/>
        <v>22.371788575834547</v>
      </c>
      <c r="H607" s="307">
        <f t="shared" ca="1" si="273"/>
        <v>-71.300069754794436</v>
      </c>
      <c r="I607" s="304">
        <f t="shared" ca="1" si="274"/>
        <v>74.727484041150433</v>
      </c>
      <c r="J607" s="306">
        <f t="shared" ca="1" si="275"/>
        <v>682.96050614403873</v>
      </c>
      <c r="K607" s="307">
        <f t="shared" ca="1" si="276"/>
        <v>1037.1335921068285</v>
      </c>
      <c r="L607" s="304">
        <f t="shared" ca="1" si="261"/>
        <v>1241.8055970355967</v>
      </c>
      <c r="M607" s="306">
        <f t="shared" ca="1" si="277"/>
        <v>-1.2667553045346553</v>
      </c>
      <c r="N607" s="304">
        <f t="shared" ca="1" si="278"/>
        <v>-72.579732625645065</v>
      </c>
      <c r="P607" s="310">
        <f t="shared" ca="1" si="279"/>
        <v>23</v>
      </c>
      <c r="Q607" s="304">
        <f t="shared" ca="1" si="280"/>
        <v>0</v>
      </c>
      <c r="R607" s="306">
        <f t="shared" ca="1" si="281"/>
        <v>0</v>
      </c>
      <c r="S607" s="307">
        <f t="shared" ca="1" si="282"/>
        <v>8.1249999999999982</v>
      </c>
      <c r="T607" s="304">
        <f t="shared" ca="1" si="262"/>
        <v>79.706249999999983</v>
      </c>
      <c r="U607" s="311">
        <f t="shared" ca="1" si="263"/>
        <v>0</v>
      </c>
      <c r="V607" s="306">
        <f t="shared" ca="1" si="264"/>
        <v>1.1042146615632509</v>
      </c>
      <c r="W607" s="304">
        <f t="shared" ca="1" si="265"/>
        <v>19.899054658048485</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6.946248876486937</v>
      </c>
      <c r="AH607" s="304">
        <f t="shared" ca="1" si="289"/>
        <v>-2.4020475454327328</v>
      </c>
    </row>
    <row r="608" spans="1:34" x14ac:dyDescent="0.2">
      <c r="A608" s="347">
        <f t="shared" ca="1" si="267"/>
        <v>0.1</v>
      </c>
      <c r="B608" s="304">
        <f t="shared" ca="1" si="268"/>
        <v>24.400000000000034</v>
      </c>
      <c r="D608" s="306">
        <f t="shared" ca="1" si="269"/>
        <v>-0.73321175860595855</v>
      </c>
      <c r="E608" s="307">
        <f t="shared" ca="1" si="270"/>
        <v>-7.4732154663704531</v>
      </c>
      <c r="F608" s="304">
        <f t="shared" ca="1" si="271"/>
        <v>7.5090977413905451</v>
      </c>
      <c r="G608" s="306">
        <f t="shared" ca="1" si="272"/>
        <v>22.298467399973951</v>
      </c>
      <c r="H608" s="307">
        <f t="shared" ca="1" si="273"/>
        <v>-72.047391301431475</v>
      </c>
      <c r="I608" s="304">
        <f t="shared" ca="1" si="274"/>
        <v>75.419150364673854</v>
      </c>
      <c r="J608" s="306">
        <f t="shared" ca="1" si="275"/>
        <v>685.19401894282919</v>
      </c>
      <c r="K608" s="307">
        <f t="shared" ca="1" si="276"/>
        <v>1029.9662190540171</v>
      </c>
      <c r="L608" s="304">
        <f t="shared" ca="1" si="261"/>
        <v>1237.0615409054853</v>
      </c>
      <c r="M608" s="306">
        <f t="shared" ca="1" si="277"/>
        <v>-1.2706494199158116</v>
      </c>
      <c r="N608" s="304">
        <f t="shared" ca="1" si="278"/>
        <v>-72.802849001922297</v>
      </c>
      <c r="P608" s="310">
        <f t="shared" ca="1" si="279"/>
        <v>23</v>
      </c>
      <c r="Q608" s="304">
        <f t="shared" ca="1" si="280"/>
        <v>0</v>
      </c>
      <c r="R608" s="306">
        <f t="shared" ca="1" si="281"/>
        <v>0</v>
      </c>
      <c r="S608" s="307">
        <f t="shared" ca="1" si="282"/>
        <v>8.1249999999999982</v>
      </c>
      <c r="T608" s="304">
        <f t="shared" ca="1" si="262"/>
        <v>79.706249999999983</v>
      </c>
      <c r="U608" s="311">
        <f t="shared" ca="1" si="263"/>
        <v>0</v>
      </c>
      <c r="V608" s="306">
        <f t="shared" ca="1" si="264"/>
        <v>1.1050084978550263</v>
      </c>
      <c r="W608" s="304">
        <f t="shared" ca="1" si="265"/>
        <v>20.283696497508579</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6.9109449117219741</v>
      </c>
      <c r="AH608" s="304">
        <f t="shared" ca="1" si="289"/>
        <v>-2.4491144194521217</v>
      </c>
    </row>
    <row r="609" spans="1:34" x14ac:dyDescent="0.2">
      <c r="A609" s="347">
        <f t="shared" ca="1" si="267"/>
        <v>0.1</v>
      </c>
      <c r="B609" s="304">
        <f t="shared" ca="1" si="268"/>
        <v>24.500000000000036</v>
      </c>
      <c r="D609" s="306">
        <f t="shared" ca="1" si="269"/>
        <v>-0.73810324205241595</v>
      </c>
      <c r="E609" s="307">
        <f t="shared" ca="1" si="270"/>
        <v>-7.4251538961342369</v>
      </c>
      <c r="F609" s="304">
        <f t="shared" ca="1" si="271"/>
        <v>7.4617495788324151</v>
      </c>
      <c r="G609" s="306">
        <f t="shared" ca="1" si="272"/>
        <v>22.224657075768711</v>
      </c>
      <c r="H609" s="307">
        <f t="shared" ca="1" si="273"/>
        <v>-72.789906691044905</v>
      </c>
      <c r="I609" s="304">
        <f t="shared" ca="1" si="274"/>
        <v>76.107200041957526</v>
      </c>
      <c r="J609" s="306">
        <f t="shared" ca="1" si="275"/>
        <v>687.42017516661633</v>
      </c>
      <c r="K609" s="307">
        <f t="shared" ca="1" si="276"/>
        <v>1022.7243541543933</v>
      </c>
      <c r="L609" s="304">
        <f t="shared" ca="1" si="261"/>
        <v>1232.2790275772052</v>
      </c>
      <c r="M609" s="306">
        <f t="shared" ca="1" si="277"/>
        <v>-1.274460408895365</v>
      </c>
      <c r="N609" s="304">
        <f t="shared" ca="1" si="278"/>
        <v>-73.021202586221577</v>
      </c>
      <c r="P609" s="310">
        <f t="shared" ca="1" si="279"/>
        <v>23</v>
      </c>
      <c r="Q609" s="304">
        <f t="shared" ca="1" si="280"/>
        <v>0</v>
      </c>
      <c r="R609" s="306">
        <f t="shared" ca="1" si="281"/>
        <v>0</v>
      </c>
      <c r="S609" s="307">
        <f t="shared" ca="1" si="282"/>
        <v>8.1249999999999982</v>
      </c>
      <c r="T609" s="304">
        <f t="shared" ca="1" si="262"/>
        <v>79.706249999999983</v>
      </c>
      <c r="U609" s="311">
        <f t="shared" ca="1" si="263"/>
        <v>0</v>
      </c>
      <c r="V609" s="306">
        <f t="shared" ca="1" si="264"/>
        <v>1.1058111343959516</v>
      </c>
      <c r="W609" s="304">
        <f t="shared" ca="1" si="265"/>
        <v>20.670484798845596</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6.8749700127923621</v>
      </c>
      <c r="AH609" s="304">
        <f t="shared" ca="1" si="289"/>
        <v>-2.496454953539518</v>
      </c>
    </row>
    <row r="610" spans="1:34" x14ac:dyDescent="0.2">
      <c r="A610" s="347">
        <f t="shared" ca="1" si="267"/>
        <v>0.1</v>
      </c>
      <c r="B610" s="304">
        <f t="shared" ca="1" si="268"/>
        <v>24.600000000000037</v>
      </c>
      <c r="D610" s="306">
        <f t="shared" ca="1" si="269"/>
        <v>-0.74291070569443218</v>
      </c>
      <c r="E610" s="307">
        <f t="shared" ca="1" si="270"/>
        <v>-7.3768285560979532</v>
      </c>
      <c r="F610" s="304">
        <f t="shared" ca="1" si="271"/>
        <v>7.4141429621162294</v>
      </c>
      <c r="G610" s="306">
        <f t="shared" ca="1" si="272"/>
        <v>22.150366005199267</v>
      </c>
      <c r="H610" s="307">
        <f t="shared" ca="1" si="273"/>
        <v>-73.527589546654696</v>
      </c>
      <c r="I610" s="304">
        <f t="shared" ca="1" si="274"/>
        <v>76.791569450725589</v>
      </c>
      <c r="J610" s="306">
        <f t="shared" ca="1" si="275"/>
        <v>689.63892632066472</v>
      </c>
      <c r="K610" s="307">
        <f t="shared" ca="1" si="276"/>
        <v>1015.4084793425083</v>
      </c>
      <c r="L610" s="304">
        <f t="shared" ca="1" si="261"/>
        <v>1227.4592574164669</v>
      </c>
      <c r="M610" s="306">
        <f t="shared" ca="1" si="277"/>
        <v>-1.2781908981628607</v>
      </c>
      <c r="N610" s="304">
        <f t="shared" ca="1" si="278"/>
        <v>-73.234943876767929</v>
      </c>
      <c r="P610" s="310">
        <f t="shared" ca="1" si="279"/>
        <v>23</v>
      </c>
      <c r="Q610" s="304">
        <f t="shared" ca="1" si="280"/>
        <v>0</v>
      </c>
      <c r="R610" s="306">
        <f t="shared" ca="1" si="281"/>
        <v>0</v>
      </c>
      <c r="S610" s="307">
        <f t="shared" ca="1" si="282"/>
        <v>8.1249999999999982</v>
      </c>
      <c r="T610" s="304">
        <f t="shared" ca="1" si="262"/>
        <v>79.706249999999983</v>
      </c>
      <c r="U610" s="311">
        <f t="shared" ca="1" si="263"/>
        <v>0</v>
      </c>
      <c r="V610" s="306">
        <f t="shared" ca="1" si="264"/>
        <v>1.106622535349026</v>
      </c>
      <c r="W610" s="304">
        <f t="shared" ca="1" si="265"/>
        <v>21.059342703658142</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6.8383507252311091</v>
      </c>
      <c r="AH610" s="304">
        <f t="shared" ca="1" si="289"/>
        <v>-2.5440596675502278</v>
      </c>
    </row>
    <row r="611" spans="1:34" x14ac:dyDescent="0.2">
      <c r="A611" s="347">
        <f t="shared" ca="1" si="267"/>
        <v>0.1</v>
      </c>
      <c r="B611" s="304">
        <f t="shared" ca="1" si="268"/>
        <v>24.700000000000038</v>
      </c>
      <c r="D611" s="306">
        <f t="shared" ca="1" si="269"/>
        <v>-0.74763359019190534</v>
      </c>
      <c r="E611" s="307">
        <f t="shared" ca="1" si="270"/>
        <v>-7.3282488750741663</v>
      </c>
      <c r="F611" s="304">
        <f t="shared" ca="1" si="271"/>
        <v>7.3662872303630014</v>
      </c>
      <c r="G611" s="306">
        <f t="shared" ca="1" si="272"/>
        <v>22.075602646180077</v>
      </c>
      <c r="H611" s="307">
        <f t="shared" ca="1" si="273"/>
        <v>-74.260414434162115</v>
      </c>
      <c r="I611" s="304">
        <f t="shared" ca="1" si="274"/>
        <v>77.472197491264865</v>
      </c>
      <c r="J611" s="306">
        <f t="shared" ca="1" si="275"/>
        <v>691.85022475323365</v>
      </c>
      <c r="K611" s="307">
        <f t="shared" ca="1" si="276"/>
        <v>1008.0190791434674</v>
      </c>
      <c r="L611" s="304">
        <f t="shared" ca="1" si="261"/>
        <v>1222.6034505956311</v>
      </c>
      <c r="M611" s="306">
        <f t="shared" ca="1" si="277"/>
        <v>-1.2818434085629606</v>
      </c>
      <c r="N611" s="304">
        <f t="shared" ca="1" si="278"/>
        <v>-73.444217307321296</v>
      </c>
      <c r="P611" s="310">
        <f t="shared" ca="1" si="279"/>
        <v>23</v>
      </c>
      <c r="Q611" s="304">
        <f t="shared" ca="1" si="280"/>
        <v>0</v>
      </c>
      <c r="R611" s="306">
        <f t="shared" ca="1" si="281"/>
        <v>0</v>
      </c>
      <c r="S611" s="307">
        <f t="shared" ca="1" si="282"/>
        <v>8.1249999999999982</v>
      </c>
      <c r="T611" s="304">
        <f t="shared" ca="1" si="262"/>
        <v>79.706249999999983</v>
      </c>
      <c r="U611" s="311">
        <f t="shared" ca="1" si="263"/>
        <v>0</v>
      </c>
      <c r="V611" s="306">
        <f t="shared" ca="1" si="264"/>
        <v>1.1074426646511695</v>
      </c>
      <c r="W611" s="304">
        <f t="shared" ca="1" si="265"/>
        <v>21.450193547384867</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6.8011126931944812</v>
      </c>
      <c r="AH611" s="304">
        <f t="shared" ca="1" si="289"/>
        <v>-2.5919191019886951</v>
      </c>
    </row>
    <row r="612" spans="1:34" x14ac:dyDescent="0.2">
      <c r="A612" s="347">
        <f t="shared" ca="1" si="267"/>
        <v>0.1</v>
      </c>
      <c r="B612" s="304">
        <f t="shared" ca="1" si="268"/>
        <v>24.80000000000004</v>
      </c>
      <c r="D612" s="306">
        <f t="shared" ca="1" si="269"/>
        <v>-0.75227137916410336</v>
      </c>
      <c r="E612" s="307">
        <f t="shared" ca="1" si="270"/>
        <v>-7.279424265373267</v>
      </c>
      <c r="F612" s="304">
        <f t="shared" ca="1" si="271"/>
        <v>7.3181917071920566</v>
      </c>
      <c r="G612" s="306">
        <f t="shared" ca="1" si="272"/>
        <v>22.000375508263666</v>
      </c>
      <c r="H612" s="307">
        <f t="shared" ca="1" si="273"/>
        <v>-74.98835686069944</v>
      </c>
      <c r="I612" s="304">
        <f t="shared" ca="1" si="274"/>
        <v>78.149025503663296</v>
      </c>
      <c r="J612" s="306">
        <f t="shared" ca="1" si="275"/>
        <v>694.05402366095586</v>
      </c>
      <c r="K612" s="307">
        <f t="shared" ca="1" si="276"/>
        <v>1000.5566405787243</v>
      </c>
      <c r="L612" s="304">
        <f t="shared" ca="1" si="261"/>
        <v>1217.7128474177093</v>
      </c>
      <c r="M612" s="306">
        <f t="shared" ca="1" si="277"/>
        <v>-1.2854203601328644</v>
      </c>
      <c r="N612" s="304">
        <f t="shared" ca="1" si="278"/>
        <v>-73.649161535799479</v>
      </c>
      <c r="P612" s="310">
        <f t="shared" ca="1" si="279"/>
        <v>23</v>
      </c>
      <c r="Q612" s="304">
        <f t="shared" ca="1" si="280"/>
        <v>0</v>
      </c>
      <c r="R612" s="306">
        <f t="shared" ca="1" si="281"/>
        <v>0</v>
      </c>
      <c r="S612" s="307">
        <f t="shared" ca="1" si="282"/>
        <v>8.1249999999999982</v>
      </c>
      <c r="T612" s="304">
        <f t="shared" ca="1" si="262"/>
        <v>79.706249999999983</v>
      </c>
      <c r="U612" s="311">
        <f t="shared" ca="1" si="263"/>
        <v>0</v>
      </c>
      <c r="V612" s="306">
        <f t="shared" ca="1" si="264"/>
        <v>1.1082714860195095</v>
      </c>
      <c r="W612" s="304">
        <f t="shared" ca="1" si="265"/>
        <v>21.842960884980524</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6.7632807085312425</v>
      </c>
      <c r="AH612" s="304">
        <f t="shared" ca="1" si="289"/>
        <v>-2.6400238212165994</v>
      </c>
    </row>
    <row r="613" spans="1:34" x14ac:dyDescent="0.2">
      <c r="A613" s="347">
        <f t="shared" ca="1" si="267"/>
        <v>0.1</v>
      </c>
      <c r="B613" s="304">
        <f t="shared" ca="1" si="268"/>
        <v>24.900000000000041</v>
      </c>
      <c r="D613" s="306">
        <f t="shared" ca="1" si="269"/>
        <v>-0.75682359808526944</v>
      </c>
      <c r="E613" s="307">
        <f t="shared" ca="1" si="270"/>
        <v>-7.2303641191260812</v>
      </c>
      <c r="F613" s="304">
        <f t="shared" ca="1" si="271"/>
        <v>7.2698656970926638</v>
      </c>
      <c r="G613" s="306">
        <f t="shared" ca="1" si="272"/>
        <v>21.924693148455138</v>
      </c>
      <c r="H613" s="307">
        <f t="shared" ca="1" si="273"/>
        <v>-75.711393272612042</v>
      </c>
      <c r="I613" s="304">
        <f t="shared" ca="1" si="274"/>
        <v>78.821997189452389</v>
      </c>
      <c r="J613" s="306">
        <f t="shared" ca="1" si="275"/>
        <v>696.25027709379185</v>
      </c>
      <c r="K613" s="307">
        <f t="shared" ca="1" si="276"/>
        <v>993.02165307205871</v>
      </c>
      <c r="L613" s="304">
        <f t="shared" ca="1" si="261"/>
        <v>1212.7887086476135</v>
      </c>
      <c r="M613" s="306">
        <f t="shared" ca="1" si="277"/>
        <v>-1.2889240768703791</v>
      </c>
      <c r="N613" s="304">
        <f t="shared" ca="1" si="278"/>
        <v>-73.849909717468407</v>
      </c>
      <c r="P613" s="310">
        <f t="shared" ca="1" si="279"/>
        <v>23</v>
      </c>
      <c r="Q613" s="304">
        <f t="shared" ca="1" si="280"/>
        <v>0</v>
      </c>
      <c r="R613" s="306">
        <f t="shared" ca="1" si="281"/>
        <v>0</v>
      </c>
      <c r="S613" s="307">
        <f t="shared" ca="1" si="282"/>
        <v>8.1249999999999982</v>
      </c>
      <c r="T613" s="304">
        <f t="shared" ca="1" si="262"/>
        <v>79.706249999999983</v>
      </c>
      <c r="U613" s="311">
        <f t="shared" ca="1" si="263"/>
        <v>0</v>
      </c>
      <c r="V613" s="306">
        <f t="shared" ca="1" si="264"/>
        <v>1.1091089629576734</v>
      </c>
      <c r="W613" s="304">
        <f t="shared" ca="1" si="265"/>
        <v>22.237568516189953</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6.7248787564445944</v>
      </c>
      <c r="AH613" s="304">
        <f t="shared" ca="1" si="289"/>
        <v>-2.6883644166129881</v>
      </c>
    </row>
    <row r="614" spans="1:34" x14ac:dyDescent="0.2">
      <c r="A614" s="347">
        <f t="shared" ca="1" si="267"/>
        <v>0.1</v>
      </c>
      <c r="B614" s="304">
        <f t="shared" ca="1" si="268"/>
        <v>25.000000000000043</v>
      </c>
      <c r="D614" s="306">
        <f t="shared" ca="1" si="269"/>
        <v>-0.76128981322246536</v>
      </c>
      <c r="E614" s="307">
        <f t="shared" ca="1" si="270"/>
        <v>-7.1810778046907</v>
      </c>
      <c r="F614" s="304">
        <f t="shared" ca="1" si="271"/>
        <v>7.2213184818797256</v>
      </c>
      <c r="G614" s="306">
        <f t="shared" ca="1" si="272"/>
        <v>21.848564167132892</v>
      </c>
      <c r="H614" s="307">
        <f t="shared" ca="1" si="273"/>
        <v>-76.429501053081111</v>
      </c>
      <c r="I614" s="304">
        <f t="shared" ca="1" si="274"/>
        <v>79.491058537349033</v>
      </c>
      <c r="J614" s="306">
        <f t="shared" ca="1" si="275"/>
        <v>698.43893995957126</v>
      </c>
      <c r="K614" s="307">
        <f t="shared" ca="1" si="276"/>
        <v>985.41460835577402</v>
      </c>
      <c r="L614" s="304">
        <f t="shared" ca="1" si="261"/>
        <v>1207.8323158505129</v>
      </c>
      <c r="M614" s="306">
        <f t="shared" ca="1" si="277"/>
        <v>-1.2923567912480709</v>
      </c>
      <c r="N614" s="304">
        <f t="shared" ca="1" si="278"/>
        <v>-74.046589763584024</v>
      </c>
      <c r="P614" s="310">
        <f t="shared" ca="1" si="279"/>
        <v>23</v>
      </c>
      <c r="Q614" s="304">
        <f t="shared" ca="1" si="280"/>
        <v>0</v>
      </c>
      <c r="R614" s="306">
        <f t="shared" ca="1" si="281"/>
        <v>0</v>
      </c>
      <c r="S614" s="307">
        <f t="shared" ca="1" si="282"/>
        <v>8.1249999999999982</v>
      </c>
      <c r="T614" s="304">
        <f t="shared" ca="1" si="262"/>
        <v>79.706249999999983</v>
      </c>
      <c r="U614" s="311">
        <f t="shared" ca="1" si="263"/>
        <v>0</v>
      </c>
      <c r="V614" s="306">
        <f t="shared" ca="1" si="264"/>
        <v>1.1099550587620814</v>
      </c>
      <c r="W614" s="304">
        <f t="shared" ca="1" si="265"/>
        <v>22.633940510407619</v>
      </c>
      <c r="Y614" s="314" t="str">
        <f t="shared" ca="1" si="283"/>
        <v/>
      </c>
      <c r="Z614" s="315" t="str">
        <f t="shared" ca="1" si="284"/>
        <v/>
      </c>
      <c r="AA614" s="316" t="str">
        <f t="shared" ca="1" si="285"/>
        <v/>
      </c>
      <c r="AC614" s="310">
        <f t="shared" ca="1" si="286"/>
        <v>25.000000000000043</v>
      </c>
      <c r="AD614" s="323">
        <f t="shared" ca="1" si="287"/>
        <v>698.43893995957126</v>
      </c>
      <c r="AE614" s="324" t="e">
        <f t="shared" ca="1" si="266"/>
        <v>#N/A</v>
      </c>
      <c r="AG614" s="306">
        <f t="shared" ca="1" si="288"/>
        <v>6.6859300579957441</v>
      </c>
      <c r="AH614" s="304">
        <f t="shared" ca="1" si="289"/>
        <v>-2.7369315096849181</v>
      </c>
    </row>
    <row r="615" spans="1:34" x14ac:dyDescent="0.2">
      <c r="A615" s="347">
        <f t="shared" ca="1" si="267"/>
        <v>0.1</v>
      </c>
      <c r="B615" s="304">
        <f t="shared" ca="1" si="268"/>
        <v>25.100000000000044</v>
      </c>
      <c r="D615" s="306">
        <f t="shared" ca="1" si="269"/>
        <v>-0.76566963061248328</v>
      </c>
      <c r="E615" s="307">
        <f t="shared" ca="1" si="270"/>
        <v>-7.1315746631423442</v>
      </c>
      <c r="F615" s="304">
        <f t="shared" ca="1" si="271"/>
        <v>7.1725593172323148</v>
      </c>
      <c r="G615" s="306">
        <f t="shared" ca="1" si="272"/>
        <v>21.771997204071642</v>
      </c>
      <c r="H615" s="307">
        <f t="shared" ca="1" si="273"/>
        <v>-77.14265851939534</v>
      </c>
      <c r="I615" s="304">
        <f t="shared" ca="1" si="274"/>
        <v>80.156157752814863</v>
      </c>
      <c r="J615" s="306">
        <f t="shared" ca="1" si="275"/>
        <v>700.61996802813144</v>
      </c>
      <c r="K615" s="307">
        <f t="shared" ca="1" si="276"/>
        <v>977.73600037715016</v>
      </c>
      <c r="L615" s="304">
        <f t="shared" ca="1" si="261"/>
        <v>1202.8449717371088</v>
      </c>
      <c r="M615" s="306">
        <f t="shared" ca="1" si="277"/>
        <v>-1.2957206484880421</v>
      </c>
      <c r="N615" s="304">
        <f t="shared" ca="1" si="278"/>
        <v>-74.239324586318901</v>
      </c>
      <c r="P615" s="310">
        <f t="shared" ca="1" si="279"/>
        <v>23</v>
      </c>
      <c r="Q615" s="304">
        <f t="shared" ca="1" si="280"/>
        <v>0</v>
      </c>
      <c r="R615" s="306">
        <f t="shared" ca="1" si="281"/>
        <v>0</v>
      </c>
      <c r="S615" s="307">
        <f t="shared" ca="1" si="282"/>
        <v>8.1249999999999982</v>
      </c>
      <c r="T615" s="304">
        <f t="shared" ca="1" si="262"/>
        <v>79.706249999999983</v>
      </c>
      <c r="U615" s="311">
        <f t="shared" ca="1" si="263"/>
        <v>0</v>
      </c>
      <c r="V615" s="306">
        <f t="shared" ca="1" si="264"/>
        <v>1.1108097365282437</v>
      </c>
      <c r="W615" s="304">
        <f t="shared" ca="1" si="265"/>
        <v>23.032001231111604</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6.6464571096793721</v>
      </c>
      <c r="AH615" s="304">
        <f t="shared" ca="1" si="289"/>
        <v>-2.7857157551270921</v>
      </c>
    </row>
    <row r="616" spans="1:34" x14ac:dyDescent="0.2">
      <c r="A616" s="347">
        <f t="shared" ca="1" si="267"/>
        <v>0.1</v>
      </c>
      <c r="B616" s="304">
        <f t="shared" ca="1" si="268"/>
        <v>25.200000000000045</v>
      </c>
      <c r="D616" s="306">
        <f t="shared" ca="1" si="269"/>
        <v>-0.76996269507491744</v>
      </c>
      <c r="E616" s="307">
        <f t="shared" ca="1" si="270"/>
        <v>-7.0818640048451922</v>
      </c>
      <c r="F616" s="304">
        <f t="shared" ca="1" si="271"/>
        <v>7.1235974293139988</v>
      </c>
      <c r="G616" s="306">
        <f t="shared" ca="1" si="272"/>
        <v>21.695000934564149</v>
      </c>
      <c r="H616" s="307">
        <f t="shared" ca="1" si="273"/>
        <v>-77.850844919879862</v>
      </c>
      <c r="I616" s="304">
        <f t="shared" ca="1" si="274"/>
        <v>80.817245191171438</v>
      </c>
      <c r="J616" s="306">
        <f t="shared" ca="1" si="275"/>
        <v>702.79331793506321</v>
      </c>
      <c r="K616" s="307">
        <f t="shared" ca="1" si="276"/>
        <v>969.9863252051864</v>
      </c>
      <c r="L616" s="304">
        <f t="shared" ca="1" si="261"/>
        <v>1197.8280005156153</v>
      </c>
      <c r="M616" s="306">
        <f t="shared" ca="1" si="277"/>
        <v>-1.2990177106110292</v>
      </c>
      <c r="N616" s="304">
        <f t="shared" ca="1" si="278"/>
        <v>-74.428232330758505</v>
      </c>
      <c r="P616" s="310">
        <f t="shared" ca="1" si="279"/>
        <v>23</v>
      </c>
      <c r="Q616" s="304">
        <f t="shared" ca="1" si="280"/>
        <v>0</v>
      </c>
      <c r="R616" s="306">
        <f t="shared" ca="1" si="281"/>
        <v>0</v>
      </c>
      <c r="S616" s="307">
        <f t="shared" ca="1" si="282"/>
        <v>8.1249999999999982</v>
      </c>
      <c r="T616" s="304">
        <f t="shared" ca="1" si="262"/>
        <v>79.706249999999983</v>
      </c>
      <c r="U616" s="311">
        <f t="shared" ca="1" si="263"/>
        <v>0</v>
      </c>
      <c r="V616" s="306">
        <f t="shared" ca="1" si="264"/>
        <v>1.1116729591570464</v>
      </c>
      <c r="W616" s="304">
        <f t="shared" ca="1" si="265"/>
        <v>23.431675359860897</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6.6064817202838446</v>
      </c>
      <c r="AH616" s="304">
        <f t="shared" ca="1" si="289"/>
        <v>-2.8347078438291211</v>
      </c>
    </row>
    <row r="617" spans="1:34" x14ac:dyDescent="0.2">
      <c r="A617" s="347">
        <f t="shared" ca="1" si="267"/>
        <v>0.1</v>
      </c>
      <c r="B617" s="304">
        <f t="shared" ca="1" si="268"/>
        <v>25.300000000000047</v>
      </c>
      <c r="D617" s="306">
        <f t="shared" ca="1" si="269"/>
        <v>-0.77416868925871063</v>
      </c>
      <c r="E617" s="307">
        <f t="shared" ca="1" si="270"/>
        <v>-7.0319551061053058</v>
      </c>
      <c r="F617" s="304">
        <f t="shared" ca="1" si="271"/>
        <v>7.0744420114740523</v>
      </c>
      <c r="G617" s="306">
        <f t="shared" ca="1" si="272"/>
        <v>21.61758406563828</v>
      </c>
      <c r="H617" s="307">
        <f t="shared" ca="1" si="273"/>
        <v>-78.554040430490389</v>
      </c>
      <c r="I617" s="304">
        <f t="shared" ca="1" si="274"/>
        <v>81.474273294028578</v>
      </c>
      <c r="J617" s="306">
        <f t="shared" ca="1" si="275"/>
        <v>704.95894718507338</v>
      </c>
      <c r="K617" s="307">
        <f t="shared" ca="1" si="276"/>
        <v>962.16608093766786</v>
      </c>
      <c r="L617" s="304">
        <f t="shared" ca="1" si="261"/>
        <v>1192.7827482501739</v>
      </c>
      <c r="M617" s="306">
        <f t="shared" ca="1" si="277"/>
        <v>-1.3022499602727187</v>
      </c>
      <c r="N617" s="304">
        <f t="shared" ca="1" si="278"/>
        <v>-74.613426594705899</v>
      </c>
      <c r="P617" s="310">
        <f t="shared" ca="1" si="279"/>
        <v>23</v>
      </c>
      <c r="Q617" s="304">
        <f t="shared" ca="1" si="280"/>
        <v>0</v>
      </c>
      <c r="R617" s="306">
        <f t="shared" ca="1" si="281"/>
        <v>0</v>
      </c>
      <c r="S617" s="307">
        <f t="shared" ca="1" si="282"/>
        <v>8.1249999999999982</v>
      </c>
      <c r="T617" s="304">
        <f t="shared" ca="1" si="262"/>
        <v>79.706249999999983</v>
      </c>
      <c r="U617" s="311">
        <f t="shared" ca="1" si="263"/>
        <v>0</v>
      </c>
      <c r="V617" s="306">
        <f t="shared" ca="1" si="264"/>
        <v>1.1125446893610418</v>
      </c>
      <c r="W617" s="304">
        <f t="shared" ca="1" si="265"/>
        <v>23.83288791984597</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6.566025045233193</v>
      </c>
      <c r="AH617" s="304">
        <f t="shared" ca="1" si="289"/>
        <v>-2.8838985058290341</v>
      </c>
    </row>
    <row r="618" spans="1:34" x14ac:dyDescent="0.2">
      <c r="A618" s="347">
        <f t="shared" ca="1" si="267"/>
        <v>0.1</v>
      </c>
      <c r="B618" s="304">
        <f t="shared" ca="1" si="268"/>
        <v>25.400000000000048</v>
      </c>
      <c r="D618" s="306">
        <f t="shared" ca="1" si="269"/>
        <v>-0.77828733271971784</v>
      </c>
      <c r="E618" s="307">
        <f t="shared" ca="1" si="270"/>
        <v>-6.9818572059038244</v>
      </c>
      <c r="F618" s="304">
        <f t="shared" ca="1" si="271"/>
        <v>7.0251022210287539</v>
      </c>
      <c r="G618" s="306">
        <f t="shared" ca="1" si="272"/>
        <v>21.539755332366308</v>
      </c>
      <c r="H618" s="307">
        <f t="shared" ca="1" si="273"/>
        <v>-79.252226151080777</v>
      </c>
      <c r="I618" s="304">
        <f t="shared" ca="1" si="274"/>
        <v>82.12719652880071</v>
      </c>
      <c r="J618" s="306">
        <f t="shared" ca="1" si="275"/>
        <v>707.11681415497367</v>
      </c>
      <c r="K618" s="307">
        <f t="shared" ca="1" si="276"/>
        <v>954.27576760858926</v>
      </c>
      <c r="L618" s="304">
        <f t="shared" ca="1" si="261"/>
        <v>1187.7105832254092</v>
      </c>
      <c r="M618" s="306">
        <f t="shared" ca="1" si="277"/>
        <v>-1.3054193043994238</v>
      </c>
      <c r="N618" s="304">
        <f t="shared" ca="1" si="278"/>
        <v>-74.795016636990681</v>
      </c>
      <c r="P618" s="310">
        <f t="shared" ca="1" si="279"/>
        <v>23</v>
      </c>
      <c r="Q618" s="304">
        <f t="shared" ca="1" si="280"/>
        <v>0</v>
      </c>
      <c r="R618" s="306">
        <f t="shared" ca="1" si="281"/>
        <v>0</v>
      </c>
      <c r="S618" s="307">
        <f t="shared" ca="1" si="282"/>
        <v>8.1249999999999982</v>
      </c>
      <c r="T618" s="304">
        <f t="shared" ca="1" si="262"/>
        <v>79.706249999999983</v>
      </c>
      <c r="U618" s="311">
        <f t="shared" ca="1" si="263"/>
        <v>0</v>
      </c>
      <c r="V618" s="306">
        <f t="shared" ca="1" si="264"/>
        <v>1.1134248896707222</v>
      </c>
      <c r="W618" s="304">
        <f t="shared" ca="1" si="265"/>
        <v>24.235564298982656</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6.525107618592946</v>
      </c>
      <c r="AH618" s="304">
        <f t="shared" ca="1" si="289"/>
        <v>-2.9332785132118122</v>
      </c>
    </row>
    <row r="619" spans="1:34" x14ac:dyDescent="0.2">
      <c r="A619" s="347">
        <f t="shared" ca="1" si="267"/>
        <v>0.1</v>
      </c>
      <c r="B619" s="304">
        <f t="shared" ca="1" si="268"/>
        <v>25.50000000000005</v>
      </c>
      <c r="D619" s="306">
        <f t="shared" ca="1" si="269"/>
        <v>-0.78231838102699991</v>
      </c>
      <c r="E619" s="307">
        <f t="shared" ca="1" si="270"/>
        <v>-6.9315795027097948</v>
      </c>
      <c r="F619" s="304">
        <f t="shared" ca="1" si="271"/>
        <v>6.9755871761221124</v>
      </c>
      <c r="G619" s="306">
        <f t="shared" ca="1" si="272"/>
        <v>21.461523494263609</v>
      </c>
      <c r="H619" s="307">
        <f t="shared" ca="1" si="273"/>
        <v>-79.945384101351749</v>
      </c>
      <c r="I619" s="304">
        <f t="shared" ca="1" si="274"/>
        <v>82.77597133110244</v>
      </c>
      <c r="J619" s="306">
        <f t="shared" ca="1" si="275"/>
        <v>709.26687809630516</v>
      </c>
      <c r="K619" s="307">
        <f t="shared" ca="1" si="276"/>
        <v>946.31588709596758</v>
      </c>
      <c r="L619" s="304">
        <f t="shared" ca="1" si="261"/>
        <v>1182.6128963167564</v>
      </c>
      <c r="M619" s="306">
        <f t="shared" ca="1" si="277"/>
        <v>-1.3085275776345398</v>
      </c>
      <c r="N619" s="304">
        <f t="shared" ca="1" si="278"/>
        <v>-74.973107574936307</v>
      </c>
      <c r="P619" s="310">
        <f t="shared" ca="1" si="279"/>
        <v>23</v>
      </c>
      <c r="Q619" s="304">
        <f t="shared" ca="1" si="280"/>
        <v>0</v>
      </c>
      <c r="R619" s="306">
        <f t="shared" ca="1" si="281"/>
        <v>0</v>
      </c>
      <c r="S619" s="307">
        <f t="shared" ca="1" si="282"/>
        <v>8.1249999999999982</v>
      </c>
      <c r="T619" s="304">
        <f t="shared" ca="1" si="262"/>
        <v>79.706249999999983</v>
      </c>
      <c r="U619" s="311">
        <f t="shared" ca="1" si="263"/>
        <v>0</v>
      </c>
      <c r="V619" s="306">
        <f t="shared" ca="1" si="264"/>
        <v>1.1143135224407927</v>
      </c>
      <c r="W619" s="304">
        <f t="shared" ca="1" si="265"/>
        <v>24.639630272540693</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6.4837493829085169</v>
      </c>
      <c r="AH619" s="304">
        <f t="shared" ca="1" si="289"/>
        <v>-2.9828386829517122</v>
      </c>
    </row>
    <row r="620" spans="1:34" x14ac:dyDescent="0.2">
      <c r="A620" s="347">
        <f t="shared" ca="1" si="267"/>
        <v>0.1</v>
      </c>
      <c r="B620" s="304">
        <f t="shared" ca="1" si="268"/>
        <v>25.600000000000051</v>
      </c>
      <c r="D620" s="306">
        <f t="shared" ca="1" si="269"/>
        <v>-0.78626162489579243</v>
      </c>
      <c r="E620" s="307">
        <f t="shared" ca="1" si="270"/>
        <v>-6.8811311513719797</v>
      </c>
      <c r="F620" s="304">
        <f t="shared" ca="1" si="271"/>
        <v>6.9259059526653726</v>
      </c>
      <c r="G620" s="306">
        <f t="shared" ca="1" si="272"/>
        <v>21.382897331774029</v>
      </c>
      <c r="H620" s="307">
        <f t="shared" ca="1" si="273"/>
        <v>-80.633497216488948</v>
      </c>
      <c r="I620" s="304">
        <f t="shared" ca="1" si="274"/>
        <v>83.420556049829344</v>
      </c>
      <c r="J620" s="306">
        <f t="shared" ca="1" si="275"/>
        <v>711.40909913760709</v>
      </c>
      <c r="K620" s="307">
        <f t="shared" ca="1" si="276"/>
        <v>938.28694303007558</v>
      </c>
      <c r="L620" s="304">
        <f t="shared" ca="1" si="261"/>
        <v>1177.4911013661658</v>
      </c>
      <c r="M620" s="306">
        <f t="shared" ca="1" si="277"/>
        <v>-1.311576545606534</v>
      </c>
      <c r="N620" s="304">
        <f t="shared" ca="1" si="278"/>
        <v>-75.147800571602133</v>
      </c>
      <c r="P620" s="310">
        <f t="shared" ca="1" si="279"/>
        <v>23</v>
      </c>
      <c r="Q620" s="304">
        <f t="shared" ca="1" si="280"/>
        <v>0</v>
      </c>
      <c r="R620" s="306">
        <f t="shared" ca="1" si="281"/>
        <v>0</v>
      </c>
      <c r="S620" s="307">
        <f t="shared" ca="1" si="282"/>
        <v>8.1249999999999982</v>
      </c>
      <c r="T620" s="304">
        <f t="shared" ca="1" si="262"/>
        <v>79.706249999999983</v>
      </c>
      <c r="U620" s="311">
        <f t="shared" ca="1" si="263"/>
        <v>0</v>
      </c>
      <c r="V620" s="306">
        <f t="shared" ca="1" si="264"/>
        <v>1.1152105498564242</v>
      </c>
      <c r="W620" s="304">
        <f t="shared" ca="1" si="265"/>
        <v>25.045012025297886</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6.4419697170319985</v>
      </c>
      <c r="AH620" s="304">
        <f t="shared" ca="1" si="289"/>
        <v>-3.0325698796973168</v>
      </c>
    </row>
    <row r="621" spans="1:34" x14ac:dyDescent="0.2">
      <c r="A621" s="347">
        <f t="shared" ca="1" si="267"/>
        <v>0.1</v>
      </c>
      <c r="B621" s="304">
        <f t="shared" ca="1" si="268"/>
        <v>25.700000000000053</v>
      </c>
      <c r="D621" s="306">
        <f t="shared" ca="1" si="269"/>
        <v>-0.79011688934519131</v>
      </c>
      <c r="E621" s="307">
        <f t="shared" ca="1" si="270"/>
        <v>-6.8305212600891867</v>
      </c>
      <c r="F621" s="304">
        <f t="shared" ca="1" si="271"/>
        <v>6.8760675813548318</v>
      </c>
      <c r="G621" s="306">
        <f t="shared" ca="1" si="272"/>
        <v>21.303885642839511</v>
      </c>
      <c r="H621" s="307">
        <f t="shared" ca="1" si="273"/>
        <v>-81.316549342497865</v>
      </c>
      <c r="I621" s="304">
        <f t="shared" ca="1" si="274"/>
        <v>84.060910894743898</v>
      </c>
      <c r="J621" s="306">
        <f t="shared" ca="1" si="275"/>
        <v>713.54343828633773</v>
      </c>
      <c r="K621" s="307">
        <f t="shared" ca="1" si="276"/>
        <v>930.18944070212626</v>
      </c>
      <c r="L621" s="304">
        <f t="shared" ca="1" si="261"/>
        <v>1172.3466355627174</v>
      </c>
      <c r="M621" s="306">
        <f t="shared" ca="1" si="277"/>
        <v>-1.3145679080285739</v>
      </c>
      <c r="N621" s="304">
        <f t="shared" ca="1" si="278"/>
        <v>-75.319193013379049</v>
      </c>
      <c r="P621" s="310">
        <f t="shared" ca="1" si="279"/>
        <v>23</v>
      </c>
      <c r="Q621" s="304">
        <f t="shared" ca="1" si="280"/>
        <v>0</v>
      </c>
      <c r="R621" s="306">
        <f t="shared" ca="1" si="281"/>
        <v>0</v>
      </c>
      <c r="S621" s="307">
        <f t="shared" ca="1" si="282"/>
        <v>8.1249999999999982</v>
      </c>
      <c r="T621" s="304">
        <f t="shared" ca="1" si="262"/>
        <v>79.706249999999983</v>
      </c>
      <c r="U621" s="311">
        <f t="shared" ca="1" si="263"/>
        <v>0</v>
      </c>
      <c r="V621" s="306">
        <f t="shared" ca="1" si="264"/>
        <v>1.1161159339394993</v>
      </c>
      <c r="W621" s="304">
        <f t="shared" ca="1" si="265"/>
        <v>25.451636173212275</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6.3997874620819353</v>
      </c>
      <c r="AH621" s="304">
        <f t="shared" ca="1" si="289"/>
        <v>-3.0824630184982023</v>
      </c>
    </row>
    <row r="622" spans="1:34" x14ac:dyDescent="0.2">
      <c r="A622" s="347">
        <f t="shared" ca="1" si="267"/>
        <v>0.1</v>
      </c>
      <c r="B622" s="304">
        <f t="shared" ca="1" si="268"/>
        <v>25.800000000000054</v>
      </c>
      <c r="D622" s="306">
        <f t="shared" ca="1" si="269"/>
        <v>-0.79388403287883069</v>
      </c>
      <c r="E622" s="307">
        <f t="shared" ca="1" si="270"/>
        <v>-6.7797588874586072</v>
      </c>
      <c r="F622" s="304">
        <f t="shared" ca="1" si="271"/>
        <v>6.8260810447674833</v>
      </c>
      <c r="G622" s="306">
        <f t="shared" ca="1" si="272"/>
        <v>21.224497239551628</v>
      </c>
      <c r="H622" s="307">
        <f t="shared" ca="1" si="273"/>
        <v>-81.994525231243728</v>
      </c>
      <c r="I622" s="304">
        <f t="shared" ca="1" si="274"/>
        <v>84.696997886399728</v>
      </c>
      <c r="J622" s="306">
        <f t="shared" ca="1" si="275"/>
        <v>715.66985743045734</v>
      </c>
      <c r="K622" s="307">
        <f t="shared" ca="1" si="276"/>
        <v>922.02388697343918</v>
      </c>
      <c r="L622" s="304">
        <f t="shared" ca="1" si="261"/>
        <v>1167.180959827627</v>
      </c>
      <c r="M622" s="306">
        <f t="shared" ca="1" si="277"/>
        <v>-1.3175033016393067</v>
      </c>
      <c r="N622" s="304">
        <f t="shared" ca="1" si="278"/>
        <v>-75.487378678483708</v>
      </c>
      <c r="P622" s="310">
        <f t="shared" ca="1" si="279"/>
        <v>23</v>
      </c>
      <c r="Q622" s="304">
        <f t="shared" ca="1" si="280"/>
        <v>0</v>
      </c>
      <c r="R622" s="306">
        <f t="shared" ca="1" si="281"/>
        <v>0</v>
      </c>
      <c r="S622" s="307">
        <f t="shared" ca="1" si="282"/>
        <v>8.1249999999999982</v>
      </c>
      <c r="T622" s="304">
        <f t="shared" ca="1" si="262"/>
        <v>79.706249999999983</v>
      </c>
      <c r="U622" s="311">
        <f t="shared" ca="1" si="263"/>
        <v>0</v>
      </c>
      <c r="V622" s="306">
        <f t="shared" ca="1" si="264"/>
        <v>1.1170296365548362</v>
      </c>
      <c r="W622" s="304">
        <f t="shared" ca="1" si="265"/>
        <v>25.859429784604739</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6.35722094566969</v>
      </c>
      <c r="AH622" s="304">
        <f t="shared" ca="1" si="289"/>
        <v>-3.1325090674722809</v>
      </c>
    </row>
    <row r="623" spans="1:34" x14ac:dyDescent="0.2">
      <c r="A623" s="347">
        <f t="shared" ca="1" si="267"/>
        <v>0.1</v>
      </c>
      <c r="B623" s="304">
        <f t="shared" ca="1" si="268"/>
        <v>25.900000000000055</v>
      </c>
      <c r="D623" s="306">
        <f t="shared" ca="1" si="269"/>
        <v>-0.79756294668691075</v>
      </c>
      <c r="E623" s="307">
        <f t="shared" ca="1" si="270"/>
        <v>-6.7288530396017769</v>
      </c>
      <c r="F623" s="304">
        <f t="shared" ca="1" si="271"/>
        <v>6.7759552745340628</v>
      </c>
      <c r="G623" s="306">
        <f t="shared" ca="1" si="272"/>
        <v>21.144740944882937</v>
      </c>
      <c r="H623" s="307">
        <f t="shared" ca="1" si="273"/>
        <v>-82.667410535203899</v>
      </c>
      <c r="I623" s="304">
        <f t="shared" ca="1" si="274"/>
        <v>85.328780808248695</v>
      </c>
      <c r="J623" s="306">
        <f t="shared" ca="1" si="275"/>
        <v>717.78831933967911</v>
      </c>
      <c r="K623" s="307">
        <f t="shared" ca="1" si="276"/>
        <v>913.79079018511675</v>
      </c>
      <c r="L623" s="304">
        <f t="shared" ca="1" si="261"/>
        <v>1161.9955592030553</v>
      </c>
      <c r="M623" s="306">
        <f t="shared" ca="1" si="277"/>
        <v>-1.3203843029937363</v>
      </c>
      <c r="N623" s="304">
        <f t="shared" ca="1" si="278"/>
        <v>-75.652447896864004</v>
      </c>
      <c r="P623" s="310">
        <f t="shared" ca="1" si="279"/>
        <v>23</v>
      </c>
      <c r="Q623" s="304">
        <f t="shared" ca="1" si="280"/>
        <v>0</v>
      </c>
      <c r="R623" s="306">
        <f t="shared" ca="1" si="281"/>
        <v>0</v>
      </c>
      <c r="S623" s="307">
        <f t="shared" ca="1" si="282"/>
        <v>8.1249999999999982</v>
      </c>
      <c r="T623" s="304">
        <f t="shared" ca="1" si="262"/>
        <v>79.706249999999983</v>
      </c>
      <c r="U623" s="311">
        <f t="shared" ca="1" si="263"/>
        <v>0</v>
      </c>
      <c r="V623" s="306">
        <f t="shared" ca="1" si="264"/>
        <v>1.1179516194163994</v>
      </c>
      <c r="W623" s="304">
        <f t="shared" ca="1" si="265"/>
        <v>26.268320400845351</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6.314288004516273</v>
      </c>
      <c r="AH623" s="304">
        <f t="shared" ca="1" si="289"/>
        <v>-3.1826990504128916</v>
      </c>
    </row>
    <row r="624" spans="1:34" x14ac:dyDescent="0.2">
      <c r="A624" s="347">
        <f t="shared" ca="1" si="267"/>
        <v>0.1</v>
      </c>
      <c r="B624" s="304">
        <f t="shared" ca="1" si="268"/>
        <v>26.000000000000057</v>
      </c>
      <c r="D624" s="306">
        <f t="shared" ca="1" si="269"/>
        <v>-0.80115355386810561</v>
      </c>
      <c r="E624" s="307">
        <f t="shared" ca="1" si="270"/>
        <v>-6.6778126673677747</v>
      </c>
      <c r="F624" s="304">
        <f t="shared" ca="1" si="271"/>
        <v>6.7256991485891637</v>
      </c>
      <c r="G624" s="306">
        <f t="shared" ca="1" si="272"/>
        <v>21.064625589496128</v>
      </c>
      <c r="H624" s="307">
        <f t="shared" ca="1" si="273"/>
        <v>-83.335191801940681</v>
      </c>
      <c r="I624" s="304">
        <f t="shared" ca="1" si="274"/>
        <v>85.956225160786914</v>
      </c>
      <c r="J624" s="306">
        <f t="shared" ca="1" si="275"/>
        <v>719.89878766639811</v>
      </c>
      <c r="K624" s="307">
        <f t="shared" ca="1" si="276"/>
        <v>905.49066006825956</v>
      </c>
      <c r="L624" s="304">
        <f t="shared" ca="1" si="261"/>
        <v>1156.7919432440744</v>
      </c>
      <c r="M624" s="306">
        <f t="shared" ca="1" si="277"/>
        <v>-1.323212431112607</v>
      </c>
      <c r="N624" s="304">
        <f t="shared" ca="1" si="278"/>
        <v>-75.814487701997564</v>
      </c>
      <c r="P624" s="310">
        <f t="shared" ca="1" si="279"/>
        <v>23</v>
      </c>
      <c r="Q624" s="304">
        <f t="shared" ca="1" si="280"/>
        <v>0</v>
      </c>
      <c r="R624" s="306">
        <f t="shared" ca="1" si="281"/>
        <v>0</v>
      </c>
      <c r="S624" s="307">
        <f t="shared" ca="1" si="282"/>
        <v>8.1249999999999982</v>
      </c>
      <c r="T624" s="304">
        <f t="shared" ca="1" si="262"/>
        <v>79.706249999999983</v>
      </c>
      <c r="U624" s="311">
        <f t="shared" ca="1" si="263"/>
        <v>0</v>
      </c>
      <c r="V624" s="306">
        <f t="shared" ca="1" si="264"/>
        <v>1.1188818440934891</v>
      </c>
      <c r="W624" s="304">
        <f t="shared" ca="1" si="265"/>
        <v>26.678236056537038</v>
      </c>
      <c r="Y624" s="314" t="str">
        <f t="shared" ca="1" si="283"/>
        <v/>
      </c>
      <c r="Z624" s="315" t="str">
        <f t="shared" ca="1" si="284"/>
        <v/>
      </c>
      <c r="AA624" s="316" t="str">
        <f t="shared" ca="1" si="285"/>
        <v/>
      </c>
      <c r="AC624" s="310">
        <f t="shared" ca="1" si="286"/>
        <v>26.000000000000057</v>
      </c>
      <c r="AD624" s="323">
        <f t="shared" ca="1" si="287"/>
        <v>719.89878766639811</v>
      </c>
      <c r="AE624" s="324" t="e">
        <f t="shared" ca="1" si="266"/>
        <v>#N/A</v>
      </c>
      <c r="AG624" s="306">
        <f t="shared" ca="1" si="288"/>
        <v>6.2710060055743329</v>
      </c>
      <c r="AH624" s="304">
        <f t="shared" ca="1" si="289"/>
        <v>-3.233024049334813</v>
      </c>
    </row>
    <row r="625" spans="1:34" x14ac:dyDescent="0.2">
      <c r="A625" s="347">
        <f t="shared" ca="1" si="267"/>
        <v>0.1</v>
      </c>
      <c r="B625" s="304">
        <f t="shared" ca="1" si="268"/>
        <v>26.100000000000058</v>
      </c>
      <c r="D625" s="306">
        <f t="shared" ca="1" si="269"/>
        <v>-0.80465580866998254</v>
      </c>
      <c r="E625" s="307">
        <f t="shared" ca="1" si="270"/>
        <v>-6.6266466636133217</v>
      </c>
      <c r="F625" s="304">
        <f t="shared" ca="1" si="271"/>
        <v>6.6753214884980565</v>
      </c>
      <c r="G625" s="306">
        <f t="shared" ca="1" si="272"/>
        <v>20.984160008629129</v>
      </c>
      <c r="H625" s="307">
        <f t="shared" ca="1" si="273"/>
        <v>-83.997856468302018</v>
      </c>
      <c r="I625" s="304">
        <f t="shared" ca="1" si="274"/>
        <v>86.57929811760556</v>
      </c>
      <c r="J625" s="306">
        <f t="shared" ca="1" si="275"/>
        <v>722.00122694630431</v>
      </c>
      <c r="K625" s="307">
        <f t="shared" ca="1" si="276"/>
        <v>897.1240076547474</v>
      </c>
      <c r="L625" s="304">
        <f t="shared" ca="1" si="261"/>
        <v>1151.5716464130594</v>
      </c>
      <c r="M625" s="306">
        <f t="shared" ca="1" si="277"/>
        <v>-1.3259891499982088</v>
      </c>
      <c r="N625" s="304">
        <f t="shared" ca="1" si="278"/>
        <v>-75.973581975036822</v>
      </c>
      <c r="P625" s="310">
        <f t="shared" ca="1" si="279"/>
        <v>23</v>
      </c>
      <c r="Q625" s="304">
        <f t="shared" ca="1" si="280"/>
        <v>0</v>
      </c>
      <c r="R625" s="306">
        <f t="shared" ca="1" si="281"/>
        <v>0</v>
      </c>
      <c r="S625" s="307">
        <f t="shared" ca="1" si="282"/>
        <v>8.1249999999999982</v>
      </c>
      <c r="T625" s="304">
        <f t="shared" ca="1" si="262"/>
        <v>79.706249999999983</v>
      </c>
      <c r="U625" s="311">
        <f t="shared" ca="1" si="263"/>
        <v>0</v>
      </c>
      <c r="V625" s="306">
        <f t="shared" ca="1" si="264"/>
        <v>1.119820272016905</v>
      </c>
      <c r="W625" s="304">
        <f t="shared" ca="1" si="265"/>
        <v>27.089105299190784</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6.2273918657616356</v>
      </c>
      <c r="AH625" s="304">
        <f t="shared" ca="1" si="289"/>
        <v>-3.2834752069584052</v>
      </c>
    </row>
    <row r="626" spans="1:34" x14ac:dyDescent="0.2">
      <c r="A626" s="347">
        <f t="shared" ca="1" si="267"/>
        <v>0.1</v>
      </c>
      <c r="B626" s="304">
        <f t="shared" ca="1" si="268"/>
        <v>26.20000000000006</v>
      </c>
      <c r="D626" s="306">
        <f t="shared" ca="1" si="269"/>
        <v>-0.80806969574668552</v>
      </c>
      <c r="E626" s="307">
        <f t="shared" ca="1" si="270"/>
        <v>-6.5753638605594666</v>
      </c>
      <c r="F626" s="304">
        <f t="shared" ca="1" si="271"/>
        <v>6.6248310568599127</v>
      </c>
      <c r="G626" s="306">
        <f t="shared" ca="1" si="272"/>
        <v>20.903353039054458</v>
      </c>
      <c r="H626" s="307">
        <f t="shared" ca="1" si="273"/>
        <v>-84.65539285435797</v>
      </c>
      <c r="I626" s="304">
        <f t="shared" ca="1" si="274"/>
        <v>87.197968483222297</v>
      </c>
      <c r="J626" s="306">
        <f t="shared" ca="1" si="275"/>
        <v>724.09560259868852</v>
      </c>
      <c r="K626" s="307">
        <f t="shared" ca="1" si="276"/>
        <v>888.69134518861438</v>
      </c>
      <c r="L626" s="304">
        <f t="shared" ca="1" si="261"/>
        <v>1146.3362284757063</v>
      </c>
      <c r="M626" s="306">
        <f t="shared" ca="1" si="277"/>
        <v>-1.3287158710240443</v>
      </c>
      <c r="N626" s="304">
        <f t="shared" ca="1" si="278"/>
        <v>-76.12981158172677</v>
      </c>
      <c r="P626" s="310">
        <f t="shared" ca="1" si="279"/>
        <v>23</v>
      </c>
      <c r="Q626" s="304">
        <f t="shared" ca="1" si="280"/>
        <v>0</v>
      </c>
      <c r="R626" s="306">
        <f t="shared" ca="1" si="281"/>
        <v>0</v>
      </c>
      <c r="S626" s="307">
        <f t="shared" ca="1" si="282"/>
        <v>8.1249999999999982</v>
      </c>
      <c r="T626" s="304">
        <f t="shared" ca="1" si="262"/>
        <v>79.706249999999983</v>
      </c>
      <c r="U626" s="311">
        <f t="shared" ca="1" si="263"/>
        <v>0</v>
      </c>
      <c r="V626" s="306">
        <f t="shared" ca="1" si="264"/>
        <v>1.1207668644850932</v>
      </c>
      <c r="W626" s="304">
        <f t="shared" ca="1" si="265"/>
        <v>27.500857208387362</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6.1834620704045431</v>
      </c>
      <c r="AH626" s="304">
        <f t="shared" ca="1" si="289"/>
        <v>-3.334043729131174</v>
      </c>
    </row>
    <row r="627" spans="1:34" x14ac:dyDescent="0.2">
      <c r="A627" s="347">
        <f t="shared" ca="1" si="267"/>
        <v>0.1</v>
      </c>
      <c r="B627" s="304">
        <f t="shared" ca="1" si="268"/>
        <v>26.300000000000061</v>
      </c>
      <c r="D627" s="306">
        <f t="shared" ca="1" si="269"/>
        <v>-0.81139522943274567</v>
      </c>
      <c r="E627" s="307">
        <f t="shared" ca="1" si="270"/>
        <v>-6.5239730272245335</v>
      </c>
      <c r="F627" s="304">
        <f t="shared" ca="1" si="271"/>
        <v>6.5742365547871389</v>
      </c>
      <c r="G627" s="306">
        <f t="shared" ca="1" si="272"/>
        <v>20.822213516111184</v>
      </c>
      <c r="H627" s="307">
        <f t="shared" ca="1" si="273"/>
        <v>-85.307790157080419</v>
      </c>
      <c r="I627" s="304">
        <f t="shared" ca="1" si="274"/>
        <v>87.812206652577572</v>
      </c>
      <c r="J627" s="306">
        <f t="shared" ca="1" si="275"/>
        <v>726.18188092644675</v>
      </c>
      <c r="K627" s="307">
        <f t="shared" ca="1" si="276"/>
        <v>880.19318603804243</v>
      </c>
      <c r="L627" s="304">
        <f t="shared" ca="1" si="261"/>
        <v>1141.0872748977931</v>
      </c>
      <c r="M627" s="306">
        <f t="shared" ca="1" si="277"/>
        <v>-1.3313939552053569</v>
      </c>
      <c r="N627" s="304">
        <f t="shared" ca="1" si="278"/>
        <v>-76.283254502496732</v>
      </c>
      <c r="P627" s="310">
        <f t="shared" ca="1" si="279"/>
        <v>23</v>
      </c>
      <c r="Q627" s="304">
        <f t="shared" ca="1" si="280"/>
        <v>0</v>
      </c>
      <c r="R627" s="306">
        <f t="shared" ca="1" si="281"/>
        <v>0</v>
      </c>
      <c r="S627" s="307">
        <f t="shared" ca="1" si="282"/>
        <v>8.1249999999999982</v>
      </c>
      <c r="T627" s="304">
        <f t="shared" ca="1" si="262"/>
        <v>79.706249999999983</v>
      </c>
      <c r="U627" s="311">
        <f t="shared" ca="1" si="263"/>
        <v>0</v>
      </c>
      <c r="V627" s="306">
        <f t="shared" ca="1" si="264"/>
        <v>1.1217215826702613</v>
      </c>
      <c r="W627" s="304">
        <f t="shared" ca="1" si="265"/>
        <v>27.913421414420664</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6.1392326904828387</v>
      </c>
      <c r="AH627" s="304">
        <f t="shared" ca="1" si="289"/>
        <v>-3.3847208871861376</v>
      </c>
    </row>
    <row r="628" spans="1:34" x14ac:dyDescent="0.2">
      <c r="A628" s="347">
        <f t="shared" ca="1" si="267"/>
        <v>0.1</v>
      </c>
      <c r="B628" s="304">
        <f t="shared" ca="1" si="268"/>
        <v>26.400000000000063</v>
      </c>
      <c r="D628" s="306">
        <f t="shared" ca="1" si="269"/>
        <v>-0.81463245303196785</v>
      </c>
      <c r="E628" s="307">
        <f t="shared" ca="1" si="270"/>
        <v>-6.4724828669330741</v>
      </c>
      <c r="F628" s="304">
        <f t="shared" ca="1" si="271"/>
        <v>6.523546619460542</v>
      </c>
      <c r="G628" s="306">
        <f t="shared" ca="1" si="272"/>
        <v>20.740750270807986</v>
      </c>
      <c r="H628" s="307">
        <f t="shared" ca="1" si="273"/>
        <v>-85.955038443773731</v>
      </c>
      <c r="I628" s="304">
        <f t="shared" ca="1" si="274"/>
        <v>88.421984572088419</v>
      </c>
      <c r="J628" s="306">
        <f t="shared" ca="1" si="275"/>
        <v>728.26002911579269</v>
      </c>
      <c r="K628" s="307">
        <f t="shared" ca="1" si="276"/>
        <v>871.63004460799971</v>
      </c>
      <c r="L628" s="304">
        <f t="shared" ca="1" si="261"/>
        <v>1135.8263972417083</v>
      </c>
      <c r="M628" s="306">
        <f t="shared" ca="1" si="277"/>
        <v>-1.3340247153571032</v>
      </c>
      <c r="N628" s="304">
        <f t="shared" ca="1" si="278"/>
        <v>-76.433985956102987</v>
      </c>
      <c r="P628" s="310">
        <f t="shared" ca="1" si="279"/>
        <v>23</v>
      </c>
      <c r="Q628" s="304">
        <f t="shared" ca="1" si="280"/>
        <v>0</v>
      </c>
      <c r="R628" s="306">
        <f t="shared" ca="1" si="281"/>
        <v>0</v>
      </c>
      <c r="S628" s="307">
        <f t="shared" ca="1" si="282"/>
        <v>8.1249999999999982</v>
      </c>
      <c r="T628" s="304">
        <f t="shared" ca="1" si="262"/>
        <v>79.706249999999983</v>
      </c>
      <c r="U628" s="311">
        <f t="shared" ca="1" si="263"/>
        <v>0</v>
      </c>
      <c r="V628" s="306">
        <f t="shared" ca="1" si="264"/>
        <v>1.1226843876244692</v>
      </c>
      <c r="W628" s="304">
        <f t="shared" ca="1" si="265"/>
        <v>28.326728116418685</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6.094719398760609</v>
      </c>
      <c r="AH628" s="304">
        <f t="shared" ca="1" si="289"/>
        <v>-3.4354980202363903</v>
      </c>
    </row>
    <row r="629" spans="1:34" x14ac:dyDescent="0.2">
      <c r="A629" s="347">
        <f t="shared" ca="1" si="267"/>
        <v>0.1</v>
      </c>
      <c r="B629" s="304">
        <f t="shared" ca="1" si="268"/>
        <v>26.500000000000064</v>
      </c>
      <c r="D629" s="306">
        <f t="shared" ca="1" si="269"/>
        <v>-0.81778143812044746</v>
      </c>
      <c r="E629" s="307">
        <f t="shared" ca="1" si="270"/>
        <v>-6.4209020149004825</v>
      </c>
      <c r="F629" s="304">
        <f t="shared" ca="1" si="271"/>
        <v>6.4727698217600338</v>
      </c>
      <c r="G629" s="306">
        <f t="shared" ca="1" si="272"/>
        <v>20.658972126995941</v>
      </c>
      <c r="H629" s="307">
        <f t="shared" ca="1" si="273"/>
        <v>-86.59712864526378</v>
      </c>
      <c r="I629" s="304">
        <f t="shared" ca="1" si="274"/>
        <v>89.027275702159727</v>
      </c>
      <c r="J629" s="306">
        <f t="shared" ca="1" si="275"/>
        <v>730.33001523568294</v>
      </c>
      <c r="K629" s="307">
        <f t="shared" ca="1" si="276"/>
        <v>863.00243625354778</v>
      </c>
      <c r="L629" s="304">
        <f t="shared" ca="1" si="261"/>
        <v>1130.5552335616831</v>
      </c>
      <c r="M629" s="306">
        <f t="shared" ca="1" si="277"/>
        <v>-1.3366094181455679</v>
      </c>
      <c r="N629" s="304">
        <f t="shared" ca="1" si="278"/>
        <v>-76.582078517177706</v>
      </c>
      <c r="P629" s="310">
        <f t="shared" ca="1" si="279"/>
        <v>23</v>
      </c>
      <c r="Q629" s="304">
        <f t="shared" ca="1" si="280"/>
        <v>0</v>
      </c>
      <c r="R629" s="306">
        <f t="shared" ca="1" si="281"/>
        <v>0</v>
      </c>
      <c r="S629" s="307">
        <f t="shared" ca="1" si="282"/>
        <v>8.1249999999999982</v>
      </c>
      <c r="T629" s="304">
        <f t="shared" ca="1" si="262"/>
        <v>79.706249999999983</v>
      </c>
      <c r="U629" s="311">
        <f t="shared" ca="1" si="263"/>
        <v>0</v>
      </c>
      <c r="V629" s="306">
        <f t="shared" ca="1" si="264"/>
        <v>1.1236552402856894</v>
      </c>
      <c r="W629" s="304">
        <f t="shared" ca="1" si="265"/>
        <v>28.740708099938214</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6.049937484881788</v>
      </c>
      <c r="AH629" s="304">
        <f t="shared" ca="1" si="289"/>
        <v>-3.4863665374053774</v>
      </c>
    </row>
    <row r="630" spans="1:34" x14ac:dyDescent="0.2">
      <c r="A630" s="347">
        <f t="shared" ca="1" si="267"/>
        <v>0.1</v>
      </c>
      <c r="B630" s="304">
        <f t="shared" ca="1" si="268"/>
        <v>26.600000000000065</v>
      </c>
      <c r="D630" s="306">
        <f t="shared" ca="1" si="269"/>
        <v>-0.82084228386282465</v>
      </c>
      <c r="E630" s="307">
        <f t="shared" ca="1" si="270"/>
        <v>-6.3692390358930489</v>
      </c>
      <c r="F630" s="304">
        <f t="shared" ca="1" si="271"/>
        <v>6.4219146639706253</v>
      </c>
      <c r="G630" s="306">
        <f t="shared" ca="1" si="272"/>
        <v>20.576887898609659</v>
      </c>
      <c r="H630" s="307">
        <f t="shared" ca="1" si="273"/>
        <v>-87.234052548853086</v>
      </c>
      <c r="I630" s="304">
        <f t="shared" ca="1" si="274"/>
        <v>89.628054981060529</v>
      </c>
      <c r="J630" s="306">
        <f t="shared" ca="1" si="275"/>
        <v>732.39180823696324</v>
      </c>
      <c r="K630" s="307">
        <f t="shared" ca="1" si="276"/>
        <v>854.31087719384197</v>
      </c>
      <c r="L630" s="304">
        <f t="shared" ca="1" si="261"/>
        <v>1125.2754487965692</v>
      </c>
      <c r="M630" s="306">
        <f t="shared" ca="1" si="277"/>
        <v>-1.3391492860394416</v>
      </c>
      <c r="N630" s="304">
        <f t="shared" ca="1" si="278"/>
        <v>-76.72760222801746</v>
      </c>
      <c r="P630" s="310">
        <f t="shared" ca="1" si="279"/>
        <v>23</v>
      </c>
      <c r="Q630" s="304">
        <f t="shared" ca="1" si="280"/>
        <v>0</v>
      </c>
      <c r="R630" s="306">
        <f t="shared" ca="1" si="281"/>
        <v>0</v>
      </c>
      <c r="S630" s="307">
        <f t="shared" ca="1" si="282"/>
        <v>8.1249999999999982</v>
      </c>
      <c r="T630" s="304">
        <f t="shared" ca="1" si="262"/>
        <v>79.706249999999983</v>
      </c>
      <c r="U630" s="311">
        <f t="shared" ca="1" si="263"/>
        <v>0</v>
      </c>
      <c r="V630" s="306">
        <f t="shared" ca="1" si="264"/>
        <v>1.124634101483839</v>
      </c>
      <c r="W630" s="304">
        <f t="shared" ca="1" si="265"/>
        <v>29.15529275403059</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6.0049018695032963</v>
      </c>
      <c r="AH630" s="304">
        <f t="shared" ca="1" si="289"/>
        <v>-3.5373179199923963</v>
      </c>
    </row>
    <row r="631" spans="1:34" x14ac:dyDescent="0.2">
      <c r="A631" s="347">
        <f t="shared" ca="1" si="267"/>
        <v>0.1</v>
      </c>
      <c r="B631" s="304">
        <f t="shared" ca="1" si="268"/>
        <v>26.700000000000067</v>
      </c>
      <c r="D631" s="306">
        <f t="shared" ca="1" si="269"/>
        <v>-0.82381511634101323</v>
      </c>
      <c r="E631" s="307">
        <f t="shared" ca="1" si="270"/>
        <v>-6.3175024219630789</v>
      </c>
      <c r="F631" s="304">
        <f t="shared" ca="1" si="271"/>
        <v>6.3709895775633889</v>
      </c>
      <c r="G631" s="306">
        <f t="shared" ca="1" si="272"/>
        <v>20.494506386975559</v>
      </c>
      <c r="H631" s="307">
        <f t="shared" ca="1" si="273"/>
        <v>-87.86580279104939</v>
      </c>
      <c r="I631" s="304">
        <f t="shared" ca="1" si="274"/>
        <v>90.224298790078521</v>
      </c>
      <c r="J631" s="306">
        <f t="shared" ca="1" si="275"/>
        <v>734.44537795124245</v>
      </c>
      <c r="K631" s="307">
        <f t="shared" ca="1" si="276"/>
        <v>845.55588442684689</v>
      </c>
      <c r="L631" s="304">
        <f t="shared" ca="1" si="261"/>
        <v>1119.9887351588902</v>
      </c>
      <c r="M631" s="306">
        <f t="shared" ca="1" si="277"/>
        <v>-1.3416454991658531</v>
      </c>
      <c r="N631" s="304">
        <f t="shared" ca="1" si="278"/>
        <v>-76.870624704925987</v>
      </c>
      <c r="P631" s="310">
        <f t="shared" ca="1" si="279"/>
        <v>23</v>
      </c>
      <c r="Q631" s="304">
        <f t="shared" ca="1" si="280"/>
        <v>0</v>
      </c>
      <c r="R631" s="306">
        <f t="shared" ca="1" si="281"/>
        <v>0</v>
      </c>
      <c r="S631" s="307">
        <f t="shared" ca="1" si="282"/>
        <v>8.1249999999999982</v>
      </c>
      <c r="T631" s="304">
        <f t="shared" ca="1" si="262"/>
        <v>79.706249999999983</v>
      </c>
      <c r="U631" s="311">
        <f t="shared" ca="1" si="263"/>
        <v>0</v>
      </c>
      <c r="V631" s="306">
        <f t="shared" ca="1" si="264"/>
        <v>1.1256209319467747</v>
      </c>
      <c r="W631" s="304">
        <f t="shared" ca="1" si="265"/>
        <v>29.570414087775276</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5.9596271175334223</v>
      </c>
      <c r="AH631" s="304">
        <f t="shared" ca="1" si="289"/>
        <v>-3.5883437235729967</v>
      </c>
    </row>
    <row r="632" spans="1:34" x14ac:dyDescent="0.2">
      <c r="A632" s="347">
        <f t="shared" ca="1" si="267"/>
        <v>0.1</v>
      </c>
      <c r="B632" s="304">
        <f t="shared" ca="1" si="268"/>
        <v>26.800000000000068</v>
      </c>
      <c r="D632" s="306">
        <f t="shared" ca="1" si="269"/>
        <v>-0.826700087894643</v>
      </c>
      <c r="E632" s="307">
        <f t="shared" ca="1" si="270"/>
        <v>-6.2657005902588399</v>
      </c>
      <c r="F632" s="304">
        <f t="shared" ca="1" si="271"/>
        <v>6.3200029210511435</v>
      </c>
      <c r="G632" s="306">
        <f t="shared" ca="1" si="272"/>
        <v>20.411836378186095</v>
      </c>
      <c r="H632" s="307">
        <f t="shared" ca="1" si="273"/>
        <v>-88.49237285007527</v>
      </c>
      <c r="I632" s="304">
        <f t="shared" ca="1" si="274"/>
        <v>90.815984919872889</v>
      </c>
      <c r="J632" s="306">
        <f t="shared" ca="1" si="275"/>
        <v>736.49069508950049</v>
      </c>
      <c r="K632" s="307">
        <f t="shared" ca="1" si="276"/>
        <v>836.73797564479071</v>
      </c>
      <c r="L632" s="304">
        <f t="shared" ca="1" si="261"/>
        <v>1114.6968125187934</v>
      </c>
      <c r="M632" s="306">
        <f t="shared" ca="1" si="277"/>
        <v>-1.3440991970765099</v>
      </c>
      <c r="N632" s="304">
        <f t="shared" ca="1" si="278"/>
        <v>-77.011211239406691</v>
      </c>
      <c r="P632" s="310">
        <f t="shared" ca="1" si="279"/>
        <v>23</v>
      </c>
      <c r="Q632" s="304">
        <f t="shared" ca="1" si="280"/>
        <v>0</v>
      </c>
      <c r="R632" s="306">
        <f t="shared" ca="1" si="281"/>
        <v>0</v>
      </c>
      <c r="S632" s="307">
        <f t="shared" ca="1" si="282"/>
        <v>8.1249999999999982</v>
      </c>
      <c r="T632" s="304">
        <f t="shared" ca="1" si="262"/>
        <v>79.706249999999983</v>
      </c>
      <c r="U632" s="311">
        <f t="shared" ca="1" si="263"/>
        <v>0</v>
      </c>
      <c r="V632" s="306">
        <f t="shared" ca="1" si="264"/>
        <v>1.1266156923062569</v>
      </c>
      <c r="W632" s="304">
        <f t="shared" ca="1" si="265"/>
        <v>29.98600474627953</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5.9141274505383219</v>
      </c>
      <c r="AH632" s="304">
        <f t="shared" ca="1" si="289"/>
        <v>-3.6394355800338811</v>
      </c>
    </row>
    <row r="633" spans="1:34" x14ac:dyDescent="0.2">
      <c r="A633" s="347">
        <f t="shared" ca="1" si="267"/>
        <v>0.1</v>
      </c>
      <c r="B633" s="304">
        <f t="shared" ca="1" si="268"/>
        <v>26.90000000000007</v>
      </c>
      <c r="D633" s="306">
        <f t="shared" ca="1" si="269"/>
        <v>-0.8294973764725867</v>
      </c>
      <c r="E633" s="307">
        <f t="shared" ca="1" si="270"/>
        <v>-6.213841880908979</v>
      </c>
      <c r="F633" s="304">
        <f t="shared" ca="1" si="271"/>
        <v>6.2689629779185436</v>
      </c>
      <c r="G633" s="306">
        <f t="shared" ca="1" si="272"/>
        <v>20.328886640538837</v>
      </c>
      <c r="H633" s="307">
        <f t="shared" ca="1" si="273"/>
        <v>-89.11375703816617</v>
      </c>
      <c r="I633" s="304">
        <f t="shared" ca="1" si="274"/>
        <v>91.403092537950755</v>
      </c>
      <c r="J633" s="306">
        <f t="shared" ca="1" si="275"/>
        <v>738.52773124043676</v>
      </c>
      <c r="K633" s="307">
        <f t="shared" ca="1" si="276"/>
        <v>827.85766915037868</v>
      </c>
      <c r="L633" s="304">
        <f t="shared" ca="1" si="261"/>
        <v>1109.4014287814148</v>
      </c>
      <c r="M633" s="306">
        <f t="shared" ca="1" si="277"/>
        <v>-1.3465114804288119</v>
      </c>
      <c r="N633" s="304">
        <f t="shared" ca="1" si="278"/>
        <v>-77.149424894483261</v>
      </c>
      <c r="P633" s="310">
        <f t="shared" ca="1" si="279"/>
        <v>23</v>
      </c>
      <c r="Q633" s="304">
        <f t="shared" ca="1" si="280"/>
        <v>0</v>
      </c>
      <c r="R633" s="306">
        <f t="shared" ca="1" si="281"/>
        <v>0</v>
      </c>
      <c r="S633" s="307">
        <f t="shared" ca="1" si="282"/>
        <v>8.1249999999999982</v>
      </c>
      <c r="T633" s="304">
        <f t="shared" ca="1" si="262"/>
        <v>79.706249999999983</v>
      </c>
      <c r="U633" s="311">
        <f t="shared" ca="1" si="263"/>
        <v>0</v>
      </c>
      <c r="V633" s="306">
        <f t="shared" ca="1" si="264"/>
        <v>1.1276183431038798</v>
      </c>
      <c r="W633" s="304">
        <f t="shared" ca="1" si="265"/>
        <v>30.401998026142426</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5.8684167583750444</v>
      </c>
      <c r="AH633" s="304">
        <f t="shared" ca="1" si="289"/>
        <v>-3.6905851995420966</v>
      </c>
    </row>
    <row r="634" spans="1:34" x14ac:dyDescent="0.2">
      <c r="A634" s="347">
        <f t="shared" ca="1" si="267"/>
        <v>0.1</v>
      </c>
      <c r="B634" s="304">
        <f t="shared" ca="1" si="268"/>
        <v>27.000000000000071</v>
      </c>
      <c r="D634" s="306">
        <f t="shared" ca="1" si="269"/>
        <v>-0.83220718499495361</v>
      </c>
      <c r="E634" s="307">
        <f t="shared" ca="1" si="270"/>
        <v>-6.1619345549810802</v>
      </c>
      <c r="F634" s="304">
        <f t="shared" ca="1" si="271"/>
        <v>6.2178779546262488</v>
      </c>
      <c r="G634" s="306">
        <f t="shared" ca="1" si="272"/>
        <v>20.24566592203934</v>
      </c>
      <c r="H634" s="307">
        <f t="shared" ca="1" si="273"/>
        <v>-89.729950493664276</v>
      </c>
      <c r="I634" s="304">
        <f t="shared" ca="1" si="274"/>
        <v>91.985602157197775</v>
      </c>
      <c r="J634" s="306">
        <f t="shared" ca="1" si="275"/>
        <v>740.55645886856564</v>
      </c>
      <c r="K634" s="307">
        <f t="shared" ca="1" si="276"/>
        <v>818.91548377378717</v>
      </c>
      <c r="L634" s="304">
        <f t="shared" ca="1" si="261"/>
        <v>1104.1043602560428</v>
      </c>
      <c r="M634" s="306">
        <f t="shared" ca="1" si="277"/>
        <v>-1.3488834125865046</v>
      </c>
      <c r="N634" s="304">
        <f t="shared" ca="1" si="278"/>
        <v>-77.285326596410414</v>
      </c>
      <c r="P634" s="310">
        <f t="shared" ca="1" si="279"/>
        <v>23</v>
      </c>
      <c r="Q634" s="304">
        <f t="shared" ca="1" si="280"/>
        <v>0</v>
      </c>
      <c r="R634" s="306">
        <f t="shared" ca="1" si="281"/>
        <v>0</v>
      </c>
      <c r="S634" s="307">
        <f t="shared" ca="1" si="282"/>
        <v>8.1249999999999982</v>
      </c>
      <c r="T634" s="304">
        <f t="shared" ca="1" si="262"/>
        <v>79.706249999999983</v>
      </c>
      <c r="U634" s="311">
        <f t="shared" ca="1" si="263"/>
        <v>0</v>
      </c>
      <c r="V634" s="306">
        <f t="shared" ca="1" si="264"/>
        <v>1.1286288447969579</v>
      </c>
      <c r="W634" s="304">
        <f t="shared" ca="1" si="265"/>
        <v>30.818327890381809</v>
      </c>
      <c r="Y634" s="314" t="str">
        <f t="shared" ca="1" si="283"/>
        <v/>
      </c>
      <c r="Z634" s="315" t="str">
        <f t="shared" ca="1" si="284"/>
        <v/>
      </c>
      <c r="AA634" s="316" t="str">
        <f t="shared" ca="1" si="285"/>
        <v/>
      </c>
      <c r="AC634" s="310">
        <f t="shared" ca="1" si="286"/>
        <v>27.000000000000071</v>
      </c>
      <c r="AD634" s="323">
        <f t="shared" ca="1" si="287"/>
        <v>740.55645886856564</v>
      </c>
      <c r="AE634" s="324" t="e">
        <f t="shared" ca="1" si="266"/>
        <v>#N/A</v>
      </c>
      <c r="AG634" s="306">
        <f t="shared" ca="1" si="288"/>
        <v>5.8225086101051957</v>
      </c>
      <c r="AH634" s="304">
        <f t="shared" ca="1" si="289"/>
        <v>-3.7417843724482993</v>
      </c>
    </row>
    <row r="635" spans="1:34" x14ac:dyDescent="0.2">
      <c r="A635" s="347">
        <f t="shared" ca="1" si="267"/>
        <v>0.1</v>
      </c>
      <c r="B635" s="304">
        <f t="shared" ca="1" si="268"/>
        <v>27.100000000000072</v>
      </c>
      <c r="D635" s="306">
        <f t="shared" ca="1" si="269"/>
        <v>-0.83482974072501448</v>
      </c>
      <c r="E635" s="307">
        <f t="shared" ca="1" si="270"/>
        <v>-6.1099867925140341</v>
      </c>
      <c r="F635" s="304">
        <f t="shared" ca="1" si="271"/>
        <v>6.1667559786888706</v>
      </c>
      <c r="G635" s="306">
        <f t="shared" ca="1" si="272"/>
        <v>20.162182947966837</v>
      </c>
      <c r="H635" s="307">
        <f t="shared" ca="1" si="273"/>
        <v>-90.340949172915685</v>
      </c>
      <c r="I635" s="304">
        <f t="shared" ca="1" si="274"/>
        <v>92.563495605398458</v>
      </c>
      <c r="J635" s="306">
        <f t="shared" ca="1" si="275"/>
        <v>742.57685131206597</v>
      </c>
      <c r="K635" s="307">
        <f t="shared" ca="1" si="276"/>
        <v>809.91193879045818</v>
      </c>
      <c r="L635" s="304">
        <f t="shared" ca="1" si="261"/>
        <v>1098.8074120153453</v>
      </c>
      <c r="M635" s="306">
        <f t="shared" ca="1" si="277"/>
        <v>-1.3512160211441853</v>
      </c>
      <c r="N635" s="304">
        <f t="shared" ca="1" si="278"/>
        <v>-77.418975222021615</v>
      </c>
      <c r="P635" s="310">
        <f t="shared" ca="1" si="279"/>
        <v>23</v>
      </c>
      <c r="Q635" s="304">
        <f t="shared" ca="1" si="280"/>
        <v>0</v>
      </c>
      <c r="R635" s="306">
        <f t="shared" ca="1" si="281"/>
        <v>0</v>
      </c>
      <c r="S635" s="307">
        <f t="shared" ca="1" si="282"/>
        <v>8.1249999999999982</v>
      </c>
      <c r="T635" s="304">
        <f t="shared" ca="1" si="262"/>
        <v>79.706249999999983</v>
      </c>
      <c r="U635" s="311">
        <f t="shared" ca="1" si="263"/>
        <v>0</v>
      </c>
      <c r="V635" s="306">
        <f t="shared" ca="1" si="264"/>
        <v>1.1296471577643805</v>
      </c>
      <c r="W635" s="304">
        <f t="shared" ca="1" si="265"/>
        <v>31.234928982823728</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5.7764162642397636</v>
      </c>
      <c r="AH635" s="304">
        <f t="shared" ca="1" si="289"/>
        <v>-3.7930249711239159</v>
      </c>
    </row>
    <row r="636" spans="1:34" x14ac:dyDescent="0.2">
      <c r="A636" s="347">
        <f t="shared" ca="1" si="267"/>
        <v>0.1</v>
      </c>
      <c r="B636" s="304">
        <f t="shared" ca="1" si="268"/>
        <v>27.200000000000074</v>
      </c>
      <c r="D636" s="306">
        <f t="shared" ca="1" si="269"/>
        <v>-0.83736529465056475</v>
      </c>
      <c r="E636" s="307">
        <f t="shared" ca="1" si="270"/>
        <v>-6.0580066906238104</v>
      </c>
      <c r="F636" s="304">
        <f t="shared" ca="1" si="271"/>
        <v>6.1156050968263216</v>
      </c>
      <c r="G636" s="306">
        <f t="shared" ca="1" si="272"/>
        <v>20.07844641850178</v>
      </c>
      <c r="H636" s="307">
        <f t="shared" ca="1" si="273"/>
        <v>-90.946749841978061</v>
      </c>
      <c r="I636" s="304">
        <f t="shared" ca="1" si="274"/>
        <v>93.136755995686173</v>
      </c>
      <c r="J636" s="306">
        <f t="shared" ca="1" si="275"/>
        <v>744.58888278038944</v>
      </c>
      <c r="K636" s="307">
        <f t="shared" ca="1" si="276"/>
        <v>800.84755383971344</v>
      </c>
      <c r="L636" s="304">
        <f t="shared" ca="1" si="261"/>
        <v>1093.512418242793</v>
      </c>
      <c r="M636" s="306">
        <f t="shared" ca="1" si="277"/>
        <v>-1.3535102993797119</v>
      </c>
      <c r="N636" s="304">
        <f t="shared" ca="1" si="278"/>
        <v>-77.550427681946019</v>
      </c>
      <c r="P636" s="310">
        <f t="shared" ca="1" si="279"/>
        <v>23</v>
      </c>
      <c r="Q636" s="304">
        <f t="shared" ca="1" si="280"/>
        <v>0</v>
      </c>
      <c r="R636" s="306">
        <f t="shared" ca="1" si="281"/>
        <v>0</v>
      </c>
      <c r="S636" s="307">
        <f t="shared" ca="1" si="282"/>
        <v>8.1249999999999982</v>
      </c>
      <c r="T636" s="304">
        <f t="shared" ca="1" si="262"/>
        <v>79.706249999999983</v>
      </c>
      <c r="U636" s="311">
        <f t="shared" ca="1" si="263"/>
        <v>0</v>
      </c>
      <c r="V636" s="306">
        <f t="shared" ca="1" si="264"/>
        <v>1.1306732423124215</v>
      </c>
      <c r="W636" s="304">
        <f t="shared" ca="1" si="265"/>
        <v>31.651736641953843</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5.7301526783618142</v>
      </c>
      <c r="AH636" s="304">
        <f t="shared" ca="1" si="289"/>
        <v>-3.844298951732152</v>
      </c>
    </row>
    <row r="637" spans="1:34" x14ac:dyDescent="0.2">
      <c r="A637" s="347">
        <f t="shared" ca="1" si="267"/>
        <v>0.1</v>
      </c>
      <c r="B637" s="304">
        <f t="shared" ca="1" si="268"/>
        <v>27.300000000000075</v>
      </c>
      <c r="D637" s="306">
        <f t="shared" ca="1" si="269"/>
        <v>-0.83981412087428542</v>
      </c>
      <c r="E637" s="307">
        <f t="shared" ca="1" si="270"/>
        <v>-6.0060022616822781</v>
      </c>
      <c r="F637" s="304">
        <f t="shared" ca="1" si="271"/>
        <v>6.0644332731882278</v>
      </c>
      <c r="G637" s="306">
        <f t="shared" ca="1" si="272"/>
        <v>19.994465006414352</v>
      </c>
      <c r="H637" s="307">
        <f t="shared" ca="1" si="273"/>
        <v>-91.547350068146287</v>
      </c>
      <c r="I637" s="304">
        <f t="shared" ca="1" si="274"/>
        <v>93.705367697866976</v>
      </c>
      <c r="J637" s="306">
        <f t="shared" ca="1" si="275"/>
        <v>746.59252835163522</v>
      </c>
      <c r="K637" s="307">
        <f t="shared" ca="1" si="276"/>
        <v>791.72284884420719</v>
      </c>
      <c r="L637" s="304">
        <f t="shared" ca="1" si="261"/>
        <v>1088.221242566269</v>
      </c>
      <c r="M637" s="306">
        <f t="shared" ca="1" si="277"/>
        <v>-1.3557672076383429</v>
      </c>
      <c r="N637" s="304">
        <f t="shared" ca="1" si="278"/>
        <v>-77.679738999913795</v>
      </c>
      <c r="P637" s="310">
        <f t="shared" ca="1" si="279"/>
        <v>23</v>
      </c>
      <c r="Q637" s="304">
        <f t="shared" ca="1" si="280"/>
        <v>0</v>
      </c>
      <c r="R637" s="306">
        <f t="shared" ca="1" si="281"/>
        <v>0</v>
      </c>
      <c r="S637" s="307">
        <f t="shared" ca="1" si="282"/>
        <v>8.1249999999999982</v>
      </c>
      <c r="T637" s="304">
        <f t="shared" ca="1" si="262"/>
        <v>79.706249999999983</v>
      </c>
      <c r="U637" s="311">
        <f t="shared" ca="1" si="263"/>
        <v>0</v>
      </c>
      <c r="V637" s="306">
        <f t="shared" ca="1" si="264"/>
        <v>1.1317070586805105</v>
      </c>
      <c r="W637" s="304">
        <f t="shared" ca="1" si="265"/>
        <v>32.068686914231172</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5.683730518170675</v>
      </c>
      <c r="AH637" s="304">
        <f t="shared" ca="1" si="289"/>
        <v>-3.8955983559327816</v>
      </c>
    </row>
    <row r="638" spans="1:34" x14ac:dyDescent="0.2">
      <c r="A638" s="347">
        <f t="shared" ca="1" si="267"/>
        <v>0.1</v>
      </c>
      <c r="B638" s="304">
        <f t="shared" ca="1" si="268"/>
        <v>27.400000000000077</v>
      </c>
      <c r="D638" s="306">
        <f t="shared" ca="1" si="269"/>
        <v>-0.84217651601268639</v>
      </c>
      <c r="E638" s="307">
        <f t="shared" ca="1" si="270"/>
        <v>-5.9539814315686215</v>
      </c>
      <c r="F638" s="304">
        <f t="shared" ca="1" si="271"/>
        <v>6.0132483876509877</v>
      </c>
      <c r="G638" s="306">
        <f t="shared" ca="1" si="272"/>
        <v>19.910247354813084</v>
      </c>
      <c r="H638" s="307">
        <f t="shared" ca="1" si="273"/>
        <v>-92.142748211303143</v>
      </c>
      <c r="I638" s="304">
        <f t="shared" ca="1" si="274"/>
        <v>94.269316310565486</v>
      </c>
      <c r="J638" s="306">
        <f t="shared" ca="1" si="275"/>
        <v>748.58776396969665</v>
      </c>
      <c r="K638" s="307">
        <f t="shared" ca="1" si="276"/>
        <v>782.53834393023476</v>
      </c>
      <c r="L638" s="304">
        <f t="shared" ca="1" si="261"/>
        <v>1082.9357783757191</v>
      </c>
      <c r="M638" s="306">
        <f t="shared" ca="1" si="277"/>
        <v>-1.3579876746521991</v>
      </c>
      <c r="N638" s="304">
        <f t="shared" ca="1" si="278"/>
        <v>-77.806962388355771</v>
      </c>
      <c r="P638" s="310">
        <f t="shared" ca="1" si="279"/>
        <v>23</v>
      </c>
      <c r="Q638" s="304">
        <f t="shared" ca="1" si="280"/>
        <v>0</v>
      </c>
      <c r="R638" s="306">
        <f t="shared" ca="1" si="281"/>
        <v>0</v>
      </c>
      <c r="S638" s="307">
        <f t="shared" ca="1" si="282"/>
        <v>8.1249999999999982</v>
      </c>
      <c r="T638" s="304">
        <f t="shared" ca="1" si="262"/>
        <v>79.706249999999983</v>
      </c>
      <c r="U638" s="311">
        <f t="shared" ca="1" si="263"/>
        <v>0</v>
      </c>
      <c r="V638" s="306">
        <f t="shared" ca="1" si="264"/>
        <v>1.1327485670469595</v>
      </c>
      <c r="W638" s="304">
        <f t="shared" ca="1" si="265"/>
        <v>32.485716566864554</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5.6371621659880624</v>
      </c>
      <c r="AH638" s="304">
        <f t="shared" ca="1" si="289"/>
        <v>-3.9469153125207606</v>
      </c>
    </row>
    <row r="639" spans="1:34" x14ac:dyDescent="0.2">
      <c r="A639" s="347">
        <f t="shared" ca="1" si="267"/>
        <v>0.1</v>
      </c>
      <c r="B639" s="304">
        <f t="shared" ca="1" si="268"/>
        <v>27.500000000000078</v>
      </c>
      <c r="D639" s="306">
        <f t="shared" ca="1" si="269"/>
        <v>-0.84445279860329892</v>
      </c>
      <c r="E639" s="307">
        <f t="shared" ca="1" si="270"/>
        <v>-5.901952037992924</v>
      </c>
      <c r="F639" s="304">
        <f t="shared" ca="1" si="271"/>
        <v>5.9620582341870643</v>
      </c>
      <c r="G639" s="306">
        <f t="shared" ca="1" si="272"/>
        <v>19.825802074952755</v>
      </c>
      <c r="H639" s="307">
        <f t="shared" ca="1" si="273"/>
        <v>-92.73294341510244</v>
      </c>
      <c r="I639" s="304">
        <f t="shared" ca="1" si="274"/>
        <v>94.828588634144467</v>
      </c>
      <c r="J639" s="306">
        <f t="shared" ca="1" si="275"/>
        <v>750.57456644118497</v>
      </c>
      <c r="K639" s="307">
        <f t="shared" ca="1" si="276"/>
        <v>773.2945593489145</v>
      </c>
      <c r="L639" s="304">
        <f t="shared" ca="1" si="261"/>
        <v>1077.6579491225427</v>
      </c>
      <c r="M639" s="306">
        <f t="shared" ca="1" si="277"/>
        <v>-1.3601725987984488</v>
      </c>
      <c r="N639" s="304">
        <f t="shared" ca="1" si="278"/>
        <v>-77.932149320492101</v>
      </c>
      <c r="P639" s="310">
        <f t="shared" ca="1" si="279"/>
        <v>23</v>
      </c>
      <c r="Q639" s="304">
        <f t="shared" ca="1" si="280"/>
        <v>0</v>
      </c>
      <c r="R639" s="306">
        <f t="shared" ca="1" si="281"/>
        <v>0</v>
      </c>
      <c r="S639" s="307">
        <f t="shared" ca="1" si="282"/>
        <v>8.1249999999999982</v>
      </c>
      <c r="T639" s="304">
        <f t="shared" ca="1" si="262"/>
        <v>79.706249999999983</v>
      </c>
      <c r="U639" s="311">
        <f t="shared" ca="1" si="263"/>
        <v>0</v>
      </c>
      <c r="V639" s="306">
        <f t="shared" ca="1" si="264"/>
        <v>1.133797727534644</v>
      </c>
      <c r="W639" s="304">
        <f t="shared" ca="1" si="265"/>
        <v>32.902763100052951</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5.5904597287638094</v>
      </c>
      <c r="AH639" s="304">
        <f t="shared" ca="1" si="289"/>
        <v>-3.9982420389987152</v>
      </c>
    </row>
    <row r="640" spans="1:34" x14ac:dyDescent="0.2">
      <c r="A640" s="347">
        <f t="shared" ca="1" si="267"/>
        <v>0.1</v>
      </c>
      <c r="B640" s="304">
        <f t="shared" ca="1" si="268"/>
        <v>27.60000000000008</v>
      </c>
      <c r="D640" s="306">
        <f t="shared" ca="1" si="269"/>
        <v>-0.84664330851976499</v>
      </c>
      <c r="E640" s="307">
        <f t="shared" ca="1" si="270"/>
        <v>-5.8499218288914756</v>
      </c>
      <c r="F640" s="304">
        <f t="shared" ca="1" si="271"/>
        <v>5.9108705193061271</v>
      </c>
      <c r="G640" s="306">
        <f t="shared" ca="1" si="272"/>
        <v>19.741137744100779</v>
      </c>
      <c r="H640" s="307">
        <f t="shared" ca="1" si="273"/>
        <v>-93.317935597991593</v>
      </c>
      <c r="I640" s="304">
        <f t="shared" ca="1" si="274"/>
        <v>95.383172644353095</v>
      </c>
      <c r="J640" s="306">
        <f t="shared" ca="1" si="275"/>
        <v>752.55291343213764</v>
      </c>
      <c r="K640" s="307">
        <f t="shared" ca="1" si="276"/>
        <v>763.99201539825981</v>
      </c>
      <c r="L640" s="304">
        <f t="shared" ca="1" si="261"/>
        <v>1072.3897085982751</v>
      </c>
      <c r="M640" s="306">
        <f t="shared" ca="1" si="277"/>
        <v>-1.3623228492994099</v>
      </c>
      <c r="N640" s="304">
        <f t="shared" ca="1" si="278"/>
        <v>-78.055349599093063</v>
      </c>
      <c r="P640" s="310">
        <f t="shared" ca="1" si="279"/>
        <v>23</v>
      </c>
      <c r="Q640" s="304">
        <f t="shared" ca="1" si="280"/>
        <v>0</v>
      </c>
      <c r="R640" s="306">
        <f t="shared" ca="1" si="281"/>
        <v>0</v>
      </c>
      <c r="S640" s="307">
        <f t="shared" ca="1" si="282"/>
        <v>8.1249999999999982</v>
      </c>
      <c r="T640" s="304">
        <f t="shared" ca="1" si="262"/>
        <v>79.706249999999983</v>
      </c>
      <c r="U640" s="311">
        <f t="shared" ca="1" si="263"/>
        <v>0</v>
      </c>
      <c r="V640" s="306">
        <f t="shared" ca="1" si="264"/>
        <v>1.1348545002166417</v>
      </c>
      <c r="W640" s="304">
        <f t="shared" ca="1" si="265"/>
        <v>33.319764758691001</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5.543635045616246</v>
      </c>
      <c r="AH640" s="304">
        <f t="shared" ca="1" si="289"/>
        <v>-4.0495708430834414</v>
      </c>
    </row>
    <row r="641" spans="1:34" x14ac:dyDescent="0.2">
      <c r="A641" s="347">
        <f t="shared" ca="1" si="267"/>
        <v>0.1</v>
      </c>
      <c r="B641" s="304">
        <f t="shared" ca="1" si="268"/>
        <v>27.700000000000081</v>
      </c>
      <c r="D641" s="306">
        <f t="shared" ca="1" si="269"/>
        <v>-0.84874840639455329</v>
      </c>
      <c r="E641" s="307">
        <f t="shared" ca="1" si="270"/>
        <v>-5.7978984608932569</v>
      </c>
      <c r="F641" s="304">
        <f t="shared" ca="1" si="271"/>
        <v>5.8596928605674963</v>
      </c>
      <c r="G641" s="306">
        <f t="shared" ca="1" si="272"/>
        <v>19.656262903461325</v>
      </c>
      <c r="H641" s="307">
        <f t="shared" ca="1" si="273"/>
        <v>-93.897725444080919</v>
      </c>
      <c r="I641" s="304">
        <f t="shared" ca="1" si="274"/>
        <v>95.933057466662618</v>
      </c>
      <c r="J641" s="306">
        <f t="shared" ca="1" si="275"/>
        <v>754.52278346451578</v>
      </c>
      <c r="K641" s="307">
        <f t="shared" ca="1" si="276"/>
        <v>754.63123234615614</v>
      </c>
      <c r="L641" s="304">
        <f t="shared" ca="1" si="261"/>
        <v>1067.1330411899535</v>
      </c>
      <c r="M641" s="306">
        <f t="shared" ca="1" si="277"/>
        <v>-1.3644392673675865</v>
      </c>
      <c r="N641" s="304">
        <f t="shared" ca="1" si="278"/>
        <v>-78.176611422084818</v>
      </c>
      <c r="P641" s="310">
        <f t="shared" ca="1" si="279"/>
        <v>23</v>
      </c>
      <c r="Q641" s="304">
        <f t="shared" ca="1" si="280"/>
        <v>0</v>
      </c>
      <c r="R641" s="306">
        <f t="shared" ca="1" si="281"/>
        <v>0</v>
      </c>
      <c r="S641" s="307">
        <f t="shared" ca="1" si="282"/>
        <v>8.1249999999999982</v>
      </c>
      <c r="T641" s="304">
        <f t="shared" ca="1" si="262"/>
        <v>79.706249999999983</v>
      </c>
      <c r="U641" s="311">
        <f t="shared" ca="1" si="263"/>
        <v>0</v>
      </c>
      <c r="V641" s="306">
        <f t="shared" ca="1" si="264"/>
        <v>1.1359188451218227</v>
      </c>
      <c r="W641" s="304">
        <f t="shared" ca="1" si="265"/>
        <v>33.736660543541781</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5.4966996949398483</v>
      </c>
      <c r="AH641" s="304">
        <f t="shared" ca="1" si="289"/>
        <v>-4.1008941241465857</v>
      </c>
    </row>
    <row r="642" spans="1:34" x14ac:dyDescent="0.2">
      <c r="A642" s="347">
        <f t="shared" ca="1" si="267"/>
        <v>0.1</v>
      </c>
      <c r="B642" s="304">
        <f t="shared" ca="1" si="268"/>
        <v>27.800000000000082</v>
      </c>
      <c r="D642" s="306">
        <f t="shared" ca="1" si="269"/>
        <v>-0.85076847304904168</v>
      </c>
      <c r="E642" s="307">
        <f t="shared" ca="1" si="270"/>
        <v>-5.7458894978571111</v>
      </c>
      <c r="F642" s="304">
        <f t="shared" ca="1" si="271"/>
        <v>5.8085327851634654</v>
      </c>
      <c r="G642" s="306">
        <f t="shared" ca="1" si="272"/>
        <v>19.571186056156421</v>
      </c>
      <c r="H642" s="307">
        <f t="shared" ca="1" si="273"/>
        <v>-94.472314393866625</v>
      </c>
      <c r="I642" s="304">
        <f t="shared" ca="1" si="274"/>
        <v>96.478233351250111</v>
      </c>
      <c r="J642" s="306">
        <f t="shared" ca="1" si="275"/>
        <v>756.4841559124967</v>
      </c>
      <c r="K642" s="307">
        <f t="shared" ca="1" si="276"/>
        <v>745.21273035425872</v>
      </c>
      <c r="L642" s="304">
        <f t="shared" ca="1" si="261"/>
        <v>1061.8899621093947</v>
      </c>
      <c r="M642" s="306">
        <f t="shared" ca="1" si="277"/>
        <v>-1.3665226672984829</v>
      </c>
      <c r="N642" s="304">
        <f t="shared" ca="1" si="278"/>
        <v>-78.295981445163022</v>
      </c>
      <c r="P642" s="310">
        <f t="shared" ca="1" si="279"/>
        <v>23</v>
      </c>
      <c r="Q642" s="304">
        <f t="shared" ca="1" si="280"/>
        <v>0</v>
      </c>
      <c r="R642" s="306">
        <f t="shared" ca="1" si="281"/>
        <v>0</v>
      </c>
      <c r="S642" s="307">
        <f t="shared" ca="1" si="282"/>
        <v>8.1249999999999982</v>
      </c>
      <c r="T642" s="304">
        <f t="shared" ca="1" si="262"/>
        <v>79.706249999999983</v>
      </c>
      <c r="U642" s="311">
        <f t="shared" ca="1" si="263"/>
        <v>0</v>
      </c>
      <c r="V642" s="306">
        <f t="shared" ca="1" si="264"/>
        <v>1.1369907222403908</v>
      </c>
      <c r="W642" s="304">
        <f t="shared" ca="1" si="265"/>
        <v>34.153390221878681</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5.4496650011104277</v>
      </c>
      <c r="AH642" s="304">
        <f t="shared" ca="1" si="289"/>
        <v>-4.1522043745897586</v>
      </c>
    </row>
    <row r="643" spans="1:34" x14ac:dyDescent="0.2">
      <c r="A643" s="347">
        <f t="shared" ca="1" si="267"/>
        <v>0.1</v>
      </c>
      <c r="B643" s="304">
        <f t="shared" ca="1" si="268"/>
        <v>27.900000000000084</v>
      </c>
      <c r="D643" s="306">
        <f t="shared" ca="1" si="269"/>
        <v>-0.85270390893072601</v>
      </c>
      <c r="E643" s="307">
        <f t="shared" ca="1" si="270"/>
        <v>-5.6939024094790565</v>
      </c>
      <c r="F643" s="304">
        <f t="shared" ca="1" si="271"/>
        <v>5.7573977285729656</v>
      </c>
      <c r="G643" s="306">
        <f t="shared" ca="1" si="272"/>
        <v>19.485915665263349</v>
      </c>
      <c r="H643" s="307">
        <f t="shared" ca="1" si="273"/>
        <v>-95.041704634814536</v>
      </c>
      <c r="I643" s="304">
        <f t="shared" ca="1" si="274"/>
        <v>97.018691648594611</v>
      </c>
      <c r="J643" s="306">
        <f t="shared" ca="1" si="275"/>
        <v>758.43701099856764</v>
      </c>
      <c r="K643" s="307">
        <f t="shared" ca="1" si="276"/>
        <v>735.73702940282465</v>
      </c>
      <c r="L643" s="304">
        <f t="shared" ca="1" si="261"/>
        <v>1056.662517593453</v>
      </c>
      <c r="M643" s="306">
        <f t="shared" ca="1" si="277"/>
        <v>-1.3685738375138794</v>
      </c>
      <c r="N643" s="304">
        <f t="shared" ca="1" si="278"/>
        <v>-78.413504841568184</v>
      </c>
      <c r="P643" s="310">
        <f t="shared" ca="1" si="279"/>
        <v>23</v>
      </c>
      <c r="Q643" s="304">
        <f t="shared" ca="1" si="280"/>
        <v>0</v>
      </c>
      <c r="R643" s="306">
        <f t="shared" ca="1" si="281"/>
        <v>0</v>
      </c>
      <c r="S643" s="307">
        <f t="shared" ca="1" si="282"/>
        <v>8.1249999999999982</v>
      </c>
      <c r="T643" s="304">
        <f t="shared" ca="1" si="262"/>
        <v>79.706249999999983</v>
      </c>
      <c r="U643" s="311">
        <f t="shared" ca="1" si="263"/>
        <v>0</v>
      </c>
      <c r="V643" s="306">
        <f t="shared" ca="1" si="264"/>
        <v>1.1380700915293758</v>
      </c>
      <c r="W643" s="304">
        <f t="shared" ca="1" si="265"/>
        <v>34.569894337599372</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5.402542040816205</v>
      </c>
      <c r="AH643" s="304">
        <f t="shared" ca="1" si="289"/>
        <v>-4.2034941811543005</v>
      </c>
    </row>
    <row r="644" spans="1:34" x14ac:dyDescent="0.2">
      <c r="A644" s="347">
        <f t="shared" ca="1" si="267"/>
        <v>0.1</v>
      </c>
      <c r="B644" s="304">
        <f t="shared" ca="1" si="268"/>
        <v>28.000000000000085</v>
      </c>
      <c r="D644" s="306">
        <f t="shared" ca="1" si="269"/>
        <v>-0.85455513355737234</v>
      </c>
      <c r="E644" s="307">
        <f t="shared" ca="1" si="270"/>
        <v>-5.64194456996914</v>
      </c>
      <c r="F644" s="304">
        <f t="shared" ca="1" si="271"/>
        <v>5.7062950332850404</v>
      </c>
      <c r="G644" s="306">
        <f t="shared" ca="1" si="272"/>
        <v>19.400460151907613</v>
      </c>
      <c r="H644" s="307">
        <f t="shared" ca="1" si="273"/>
        <v>-95.605899091811452</v>
      </c>
      <c r="I644" s="304">
        <f t="shared" ca="1" si="274"/>
        <v>97.554424785651761</v>
      </c>
      <c r="J644" s="306">
        <f t="shared" ca="1" si="275"/>
        <v>760.38132978942622</v>
      </c>
      <c r="K644" s="307">
        <f t="shared" ca="1" si="276"/>
        <v>726.20464921649329</v>
      </c>
      <c r="L644" s="304">
        <f t="shared" ref="L644:L707" ca="1" si="290">SQRT(pos_x^2+pos_z^2)</f>
        <v>1051.4527850721527</v>
      </c>
      <c r="M644" s="306">
        <f t="shared" ca="1" si="277"/>
        <v>-1.3705935415580999</v>
      </c>
      <c r="N644" s="304">
        <f t="shared" ca="1" si="278"/>
        <v>-78.529225359167526</v>
      </c>
      <c r="P644" s="310">
        <f t="shared" ca="1" si="279"/>
        <v>23</v>
      </c>
      <c r="Q644" s="304">
        <f t="shared" ca="1" si="280"/>
        <v>0</v>
      </c>
      <c r="R644" s="306">
        <f t="shared" ca="1" si="281"/>
        <v>0</v>
      </c>
      <c r="S644" s="307">
        <f t="shared" ca="1" si="282"/>
        <v>8.1249999999999982</v>
      </c>
      <c r="T644" s="304">
        <f t="shared" ref="T644:T707" ca="1" si="291">m*g</f>
        <v>79.706249999999983</v>
      </c>
      <c r="U644" s="311">
        <f t="shared" ref="U644:U707" ca="1" si="292">IF(pos_xz&lt;L_rampe,Poids*COS(Beta),0)</f>
        <v>0</v>
      </c>
      <c r="V644" s="306">
        <f t="shared" ref="V644:V707" ca="1" si="293">Rho_moyen*(20000-Alt_rampe-pos_z)/(20000+Alt_rampe+pos_z)</f>
        <v>1.1391569129180792</v>
      </c>
      <c r="W644" s="304">
        <f t="shared" ref="W644:W707" ca="1" si="294">1/2*Rho*Sref*Cx*vit_xz^2</f>
        <v>34.986114220814443</v>
      </c>
      <c r="Y644" s="314" t="str">
        <f t="shared" ca="1" si="283"/>
        <v/>
      </c>
      <c r="Z644" s="315" t="str">
        <f t="shared" ca="1" si="284"/>
        <v/>
      </c>
      <c r="AA644" s="316" t="str">
        <f t="shared" ca="1" si="285"/>
        <v/>
      </c>
      <c r="AC644" s="310">
        <f t="shared" ca="1" si="286"/>
        <v>28.000000000000085</v>
      </c>
      <c r="AD644" s="323">
        <f t="shared" ca="1" si="287"/>
        <v>760.38132978942622</v>
      </c>
      <c r="AE644" s="324" t="e">
        <f t="shared" ref="AE644:AE707" ca="1" si="295">IF(t&lt;T_para, pos_z, NA())</f>
        <v>#N/A</v>
      </c>
      <c r="AG644" s="306">
        <f t="shared" ca="1" si="288"/>
        <v>5.3553416490410095</v>
      </c>
      <c r="AH644" s="304">
        <f t="shared" ca="1" si="289"/>
        <v>-4.2547562261660774</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-0.85632258496791758</v>
      </c>
      <c r="E645" s="307">
        <f t="shared" ref="E645:E708" ca="1" si="299">IF(AND(L644&lt;L_rampe,Poussee&lt;Poids*SIN(M644)),0,(-W644+Poussee)/m*SIN(M644)+U644/m*COS(M644)-Poids/m)</f>
        <v>-5.5900232567972497</v>
      </c>
      <c r="F645" s="304">
        <f t="shared" ref="F645:F708" ca="1" si="300">SQRT(acc_x^2+acc_z^2)</f>
        <v>5.6552319475915631</v>
      </c>
      <c r="G645" s="306">
        <f t="shared" ref="G645:G708" ca="1" si="301">G644+acc_x*pas</f>
        <v>19.314827893410822</v>
      </c>
      <c r="H645" s="307">
        <f t="shared" ref="H645:H708" ca="1" si="302">H644+acc_z*pas</f>
        <v>-96.16490141749118</v>
      </c>
      <c r="I645" s="304">
        <f t="shared" ref="I645:I708" ca="1" si="303">SQRT(vit_x^2+vit_z^2)</f>
        <v>98.085426242576304</v>
      </c>
      <c r="J645" s="306">
        <f t="shared" ref="J645:J708" ca="1" si="304">J644+0.5*(vit_x+G644)*pas*(K644&gt;=0)</f>
        <v>762.31709419169215</v>
      </c>
      <c r="K645" s="307">
        <f t="shared" ref="K645:K708" ca="1" si="305">K644+0.5*(vit_z+H644)*pas</f>
        <v>716.61610919102816</v>
      </c>
      <c r="L645" s="304">
        <f t="shared" ca="1" si="290"/>
        <v>1046.2628733014244</v>
      </c>
      <c r="M645" s="306">
        <f t="shared" ref="M645:M708" ca="1" si="306">IF(AND(L644&gt;L_rampe,G645&gt;0),ATAN2(G645,H645),$M$4)</f>
        <v>-1.3725825190496643</v>
      </c>
      <c r="N645" s="304">
        <f t="shared" ref="N645:N708" ca="1" si="307">DEGREES(Beta)</f>
        <v>-78.643185374980689</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8.1249999999999982</v>
      </c>
      <c r="T645" s="304">
        <f t="shared" ca="1" si="291"/>
        <v>79.706249999999983</v>
      </c>
      <c r="U645" s="311">
        <f t="shared" ca="1" si="292"/>
        <v>0</v>
      </c>
      <c r="V645" s="306">
        <f t="shared" ca="1" si="293"/>
        <v>1.1402511463134613</v>
      </c>
      <c r="W645" s="304">
        <f t="shared" ca="1" si="294"/>
        <v>35.401991996914397</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5.3080744247240936</v>
      </c>
      <c r="AH645" s="304">
        <f t="shared" ref="AH645:AH708" ca="1" si="318">IF(AND(L644&lt;L_rampe,Poussee&lt;Poids*SIN(M644)), g*SIN(M644), (-W644+Poussee)/m)</f>
        <v>-4.3059832887156251</v>
      </c>
    </row>
    <row r="646" spans="1:34" x14ac:dyDescent="0.2">
      <c r="A646" s="347">
        <f t="shared" ca="1" si="296"/>
        <v>0.1</v>
      </c>
      <c r="B646" s="304">
        <f t="shared" ca="1" si="297"/>
        <v>28.200000000000088</v>
      </c>
      <c r="D646" s="306">
        <f t="shared" ca="1" si="298"/>
        <v>-0.85800671917996285</v>
      </c>
      <c r="E646" s="307">
        <f t="shared" ca="1" si="299"/>
        <v>-5.5381456495072294</v>
      </c>
      <c r="F646" s="304">
        <f t="shared" ca="1" si="300"/>
        <v>5.6042156244486003</v>
      </c>
      <c r="G646" s="306">
        <f t="shared" ca="1" si="301"/>
        <v>19.229027221492824</v>
      </c>
      <c r="H646" s="307">
        <f t="shared" ca="1" si="302"/>
        <v>-96.718715982441907</v>
      </c>
      <c r="I646" s="304">
        <f t="shared" ca="1" si="303"/>
        <v>98.6116905299629</v>
      </c>
      <c r="J646" s="306">
        <f t="shared" ca="1" si="304"/>
        <v>764.24428694743733</v>
      </c>
      <c r="K646" s="307">
        <f t="shared" ca="1" si="305"/>
        <v>706.97192832103156</v>
      </c>
      <c r="L646" s="304">
        <f t="shared" ca="1" si="290"/>
        <v>1041.0949224570038</v>
      </c>
      <c r="M646" s="306">
        <f t="shared" ca="1" si="306"/>
        <v>-1.3745414865905761</v>
      </c>
      <c r="N646" s="304">
        <f t="shared" ca="1" si="307"/>
        <v>-78.755425947278042</v>
      </c>
      <c r="P646" s="310">
        <f t="shared" ca="1" si="308"/>
        <v>23</v>
      </c>
      <c r="Q646" s="304">
        <f t="shared" ca="1" si="309"/>
        <v>0</v>
      </c>
      <c r="R646" s="306">
        <f t="shared" ca="1" si="310"/>
        <v>0</v>
      </c>
      <c r="S646" s="307">
        <f t="shared" ca="1" si="311"/>
        <v>8.1249999999999982</v>
      </c>
      <c r="T646" s="304">
        <f t="shared" ca="1" si="291"/>
        <v>79.706249999999983</v>
      </c>
      <c r="U646" s="311">
        <f t="shared" ca="1" si="292"/>
        <v>0</v>
      </c>
      <c r="V646" s="306">
        <f t="shared" ca="1" si="293"/>
        <v>1.1413527516054844</v>
      </c>
      <c r="W646" s="304">
        <f t="shared" ca="1" si="294"/>
        <v>35.817470595118529</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5.2607507361194079</v>
      </c>
      <c r="AH646" s="304">
        <f t="shared" ca="1" si="318"/>
        <v>-4.3571682457740808</v>
      </c>
    </row>
    <row r="647" spans="1:34" x14ac:dyDescent="0.2">
      <c r="A647" s="347">
        <f t="shared" ca="1" si="296"/>
        <v>0.1</v>
      </c>
      <c r="B647" s="304">
        <f t="shared" ca="1" si="297"/>
        <v>28.30000000000009</v>
      </c>
      <c r="D647" s="306">
        <f t="shared" ca="1" si="298"/>
        <v>-0.85960800965374684</v>
      </c>
      <c r="E647" s="307">
        <f t="shared" ca="1" si="299"/>
        <v>-5.4863188285986286</v>
      </c>
      <c r="F647" s="304">
        <f t="shared" ca="1" si="300"/>
        <v>5.5532531204057953</v>
      </c>
      <c r="G647" s="306">
        <f t="shared" ca="1" si="301"/>
        <v>19.14306642052745</v>
      </c>
      <c r="H647" s="307">
        <f t="shared" ca="1" si="302"/>
        <v>-97.267347865301772</v>
      </c>
      <c r="I647" s="304">
        <f t="shared" ca="1" si="303"/>
        <v>99.133213166578784</v>
      </c>
      <c r="J647" s="306">
        <f t="shared" ca="1" si="304"/>
        <v>766.16289162953831</v>
      </c>
      <c r="K647" s="307">
        <f t="shared" ca="1" si="305"/>
        <v>697.27262512864434</v>
      </c>
      <c r="L647" s="304">
        <f t="shared" ca="1" si="290"/>
        <v>1035.9511041858716</v>
      </c>
      <c r="M647" s="306">
        <f t="shared" ca="1" si="306"/>
        <v>-1.3764711386353796</v>
      </c>
      <c r="N647" s="304">
        <f t="shared" ca="1" si="307"/>
        <v>-78.865986865374083</v>
      </c>
      <c r="P647" s="310">
        <f t="shared" ca="1" si="308"/>
        <v>23</v>
      </c>
      <c r="Q647" s="304">
        <f t="shared" ca="1" si="309"/>
        <v>0</v>
      </c>
      <c r="R647" s="306">
        <f t="shared" ca="1" si="310"/>
        <v>0</v>
      </c>
      <c r="S647" s="307">
        <f t="shared" ca="1" si="311"/>
        <v>8.1249999999999982</v>
      </c>
      <c r="T647" s="304">
        <f t="shared" ca="1" si="291"/>
        <v>79.706249999999983</v>
      </c>
      <c r="U647" s="311">
        <f t="shared" ca="1" si="292"/>
        <v>0</v>
      </c>
      <c r="V647" s="306">
        <f t="shared" ca="1" si="293"/>
        <v>1.1424616886723955</v>
      </c>
      <c r="W647" s="304">
        <f t="shared" ca="1" si="294"/>
        <v>36.232493756509555</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5.2133807258755072</v>
      </c>
      <c r="AH647" s="304">
        <f t="shared" ca="1" si="318"/>
        <v>-4.4083040732453584</v>
      </c>
    </row>
    <row r="648" spans="1:34" x14ac:dyDescent="0.2">
      <c r="A648" s="347">
        <f t="shared" ca="1" si="296"/>
        <v>0.1</v>
      </c>
      <c r="B648" s="304">
        <f t="shared" ca="1" si="297"/>
        <v>28.400000000000091</v>
      </c>
      <c r="D648" s="306">
        <f t="shared" ca="1" si="298"/>
        <v>-0.86112694676245116</v>
      </c>
      <c r="E648" s="307">
        <f t="shared" ca="1" si="299"/>
        <v>-5.4345497744754363</v>
      </c>
      <c r="F648" s="304">
        <f t="shared" ca="1" si="300"/>
        <v>5.5023513946031688</v>
      </c>
      <c r="G648" s="306">
        <f t="shared" ca="1" si="301"/>
        <v>19.056953725851205</v>
      </c>
      <c r="H648" s="307">
        <f t="shared" ca="1" si="302"/>
        <v>-97.810802842749311</v>
      </c>
      <c r="I648" s="304">
        <f t="shared" ca="1" si="303"/>
        <v>99.649990657563094</v>
      </c>
      <c r="J648" s="306">
        <f t="shared" ca="1" si="304"/>
        <v>768.0728926368572</v>
      </c>
      <c r="K648" s="307">
        <f t="shared" ca="1" si="305"/>
        <v>687.51871759324183</v>
      </c>
      <c r="L648" s="304">
        <f t="shared" ca="1" si="290"/>
        <v>1030.8336216114631</v>
      </c>
      <c r="M648" s="306">
        <f t="shared" ca="1" si="306"/>
        <v>-1.3783721483219999</v>
      </c>
      <c r="N648" s="304">
        <f t="shared" ca="1" si="307"/>
        <v>-78.974906697230907</v>
      </c>
      <c r="P648" s="310">
        <f t="shared" ca="1" si="308"/>
        <v>23</v>
      </c>
      <c r="Q648" s="304">
        <f t="shared" ca="1" si="309"/>
        <v>0</v>
      </c>
      <c r="R648" s="306">
        <f t="shared" ca="1" si="310"/>
        <v>0</v>
      </c>
      <c r="S648" s="307">
        <f t="shared" ca="1" si="311"/>
        <v>8.1249999999999982</v>
      </c>
      <c r="T648" s="304">
        <f t="shared" ca="1" si="291"/>
        <v>79.706249999999983</v>
      </c>
      <c r="U648" s="311">
        <f t="shared" ca="1" si="292"/>
        <v>0</v>
      </c>
      <c r="V648" s="306">
        <f t="shared" ca="1" si="293"/>
        <v>1.143577917385957</v>
      </c>
      <c r="W648" s="304">
        <f t="shared" ca="1" si="294"/>
        <v>36.647006041558512</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5.1659743158559595</v>
      </c>
      <c r="AH648" s="304">
        <f t="shared" ca="1" si="318"/>
        <v>-4.4593838469550233</v>
      </c>
    </row>
    <row r="649" spans="1:34" x14ac:dyDescent="0.2">
      <c r="A649" s="347">
        <f t="shared" ca="1" si="296"/>
        <v>0.1</v>
      </c>
      <c r="B649" s="304">
        <f t="shared" ca="1" si="297"/>
        <v>28.500000000000092</v>
      </c>
      <c r="D649" s="306">
        <f t="shared" ca="1" si="298"/>
        <v>-0.86256403726875164</v>
      </c>
      <c r="E649" s="307">
        <f t="shared" ca="1" si="299"/>
        <v>-5.3828453664610416</v>
      </c>
      <c r="F649" s="304">
        <f t="shared" ca="1" si="300"/>
        <v>5.4515173078346244</v>
      </c>
      <c r="G649" s="306">
        <f t="shared" ca="1" si="301"/>
        <v>18.97069732212433</v>
      </c>
      <c r="H649" s="307">
        <f t="shared" ca="1" si="302"/>
        <v>-98.349087379395414</v>
      </c>
      <c r="I649" s="304">
        <f t="shared" ca="1" si="303"/>
        <v>100.16202047306957</v>
      </c>
      <c r="J649" s="306">
        <f t="shared" ca="1" si="304"/>
        <v>769.97427518925599</v>
      </c>
      <c r="K649" s="307">
        <f t="shared" ca="1" si="305"/>
        <v>677.71072308213456</v>
      </c>
      <c r="L649" s="304">
        <f t="shared" ca="1" si="290"/>
        <v>1025.7447092886855</v>
      </c>
      <c r="M649" s="306">
        <f t="shared" ca="1" si="306"/>
        <v>-1.3802451682662618</v>
      </c>
      <c r="N649" s="304">
        <f t="shared" ca="1" si="307"/>
        <v>-79.082222834980939</v>
      </c>
      <c r="P649" s="310">
        <f t="shared" ca="1" si="308"/>
        <v>23</v>
      </c>
      <c r="Q649" s="304">
        <f t="shared" ca="1" si="309"/>
        <v>0</v>
      </c>
      <c r="R649" s="306">
        <f t="shared" ca="1" si="310"/>
        <v>0</v>
      </c>
      <c r="S649" s="307">
        <f t="shared" ca="1" si="311"/>
        <v>8.1249999999999982</v>
      </c>
      <c r="T649" s="304">
        <f t="shared" ca="1" si="291"/>
        <v>79.706249999999983</v>
      </c>
      <c r="U649" s="311">
        <f t="shared" ca="1" si="292"/>
        <v>0</v>
      </c>
      <c r="V649" s="306">
        <f t="shared" ca="1" si="293"/>
        <v>1.1447013976166247</v>
      </c>
      <c r="W649" s="304">
        <f t="shared" ca="1" si="294"/>
        <v>37.060952837144534</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5.1185412117186342</v>
      </c>
      <c r="AH649" s="304">
        <f t="shared" ca="1" si="318"/>
        <v>-4.5104007435764331</v>
      </c>
    </row>
    <row r="650" spans="1:34" x14ac:dyDescent="0.2">
      <c r="A650" s="347">
        <f t="shared" ca="1" si="296"/>
        <v>0.1</v>
      </c>
      <c r="B650" s="304">
        <f t="shared" ca="1" si="297"/>
        <v>28.600000000000094</v>
      </c>
      <c r="D650" s="306">
        <f t="shared" ca="1" si="298"/>
        <v>-0.8639198038075373</v>
      </c>
      <c r="E650" s="307">
        <f t="shared" ca="1" si="299"/>
        <v>-5.3312123818786858</v>
      </c>
      <c r="F650" s="304">
        <f t="shared" ca="1" si="300"/>
        <v>5.4007576216774869</v>
      </c>
      <c r="G650" s="306">
        <f t="shared" ca="1" si="301"/>
        <v>18.884305341743577</v>
      </c>
      <c r="H650" s="307">
        <f t="shared" ca="1" si="302"/>
        <v>-98.882208617583288</v>
      </c>
      <c r="I650" s="304">
        <f t="shared" ca="1" si="303"/>
        <v>100.6693010273314</v>
      </c>
      <c r="J650" s="306">
        <f t="shared" ca="1" si="304"/>
        <v>771.86702532244942</v>
      </c>
      <c r="K650" s="307">
        <f t="shared" ca="1" si="305"/>
        <v>667.84915828228566</v>
      </c>
      <c r="L650" s="304">
        <f t="shared" ca="1" si="290"/>
        <v>1020.6866331046391</v>
      </c>
      <c r="M650" s="306">
        <f t="shared" ca="1" si="306"/>
        <v>-1.382090831321888</v>
      </c>
      <c r="N650" s="304">
        <f t="shared" ca="1" si="307"/>
        <v>-79.187971538471544</v>
      </c>
      <c r="P650" s="310">
        <f t="shared" ca="1" si="308"/>
        <v>23</v>
      </c>
      <c r="Q650" s="304">
        <f t="shared" ca="1" si="309"/>
        <v>0</v>
      </c>
      <c r="R650" s="306">
        <f t="shared" ca="1" si="310"/>
        <v>0</v>
      </c>
      <c r="S650" s="307">
        <f t="shared" ca="1" si="311"/>
        <v>8.1249999999999982</v>
      </c>
      <c r="T650" s="304">
        <f t="shared" ca="1" si="291"/>
        <v>79.706249999999983</v>
      </c>
      <c r="U650" s="311">
        <f t="shared" ca="1" si="292"/>
        <v>0</v>
      </c>
      <c r="V650" s="306">
        <f t="shared" ca="1" si="293"/>
        <v>1.1458320892386662</v>
      </c>
      <c r="W650" s="304">
        <f t="shared" ca="1" si="294"/>
        <v>37.474280363074534</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5.0710909072710484</v>
      </c>
      <c r="AH650" s="304">
        <f t="shared" ca="1" si="318"/>
        <v>-4.5613480414947132</v>
      </c>
    </row>
    <row r="651" spans="1:34" x14ac:dyDescent="0.2">
      <c r="A651" s="347">
        <f t="shared" ca="1" si="296"/>
        <v>0.1</v>
      </c>
      <c r="B651" s="304">
        <f t="shared" ca="1" si="297"/>
        <v>28.700000000000095</v>
      </c>
      <c r="D651" s="306">
        <f t="shared" ca="1" si="298"/>
        <v>-0.86519478437472208</v>
      </c>
      <c r="E651" s="307">
        <f t="shared" ca="1" si="299"/>
        <v>-5.2796574951966289</v>
      </c>
      <c r="F651" s="304">
        <f t="shared" ca="1" si="300"/>
        <v>5.3500789976873389</v>
      </c>
      <c r="G651" s="306">
        <f t="shared" ca="1" si="301"/>
        <v>18.797785863306103</v>
      </c>
      <c r="H651" s="307">
        <f t="shared" ca="1" si="302"/>
        <v>-99.410174367102954</v>
      </c>
      <c r="I651" s="304">
        <f t="shared" ca="1" si="303"/>
        <v>101.17183165812766</v>
      </c>
      <c r="J651" s="306">
        <f t="shared" ca="1" si="304"/>
        <v>773.75112988270189</v>
      </c>
      <c r="K651" s="307">
        <f t="shared" ca="1" si="305"/>
        <v>657.93453913305132</v>
      </c>
      <c r="L651" s="304">
        <f t="shared" ca="1" si="290"/>
        <v>1015.6616901207698</v>
      </c>
      <c r="M651" s="306">
        <f t="shared" ca="1" si="306"/>
        <v>-1.3839097513076768</v>
      </c>
      <c r="N651" s="304">
        <f t="shared" ca="1" si="307"/>
        <v>-79.292187976929242</v>
      </c>
      <c r="P651" s="310">
        <f t="shared" ca="1" si="308"/>
        <v>23</v>
      </c>
      <c r="Q651" s="304">
        <f t="shared" ca="1" si="309"/>
        <v>0</v>
      </c>
      <c r="R651" s="306">
        <f t="shared" ca="1" si="310"/>
        <v>0</v>
      </c>
      <c r="S651" s="307">
        <f t="shared" ca="1" si="311"/>
        <v>8.1249999999999982</v>
      </c>
      <c r="T651" s="304">
        <f t="shared" ca="1" si="291"/>
        <v>79.706249999999983</v>
      </c>
      <c r="U651" s="311">
        <f t="shared" ca="1" si="292"/>
        <v>0</v>
      </c>
      <c r="V651" s="306">
        <f t="shared" ca="1" si="293"/>
        <v>1.1469699521352235</v>
      </c>
      <c r="W651" s="304">
        <f t="shared" ca="1" si="294"/>
        <v>37.886935678107569</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5.0236326886177656</v>
      </c>
      <c r="AH651" s="304">
        <f t="shared" ca="1" si="318"/>
        <v>-4.6122191216091748</v>
      </c>
    </row>
    <row r="652" spans="1:34" x14ac:dyDescent="0.2">
      <c r="A652" s="347">
        <f t="shared" ca="1" si="296"/>
        <v>0.1</v>
      </c>
      <c r="B652" s="304">
        <f t="shared" ca="1" si="297"/>
        <v>28.800000000000097</v>
      </c>
      <c r="D652" s="306">
        <f t="shared" ca="1" si="298"/>
        <v>-0.86638953182207357</v>
      </c>
      <c r="E652" s="307">
        <f t="shared" ca="1" si="299"/>
        <v>-5.2281872772372857</v>
      </c>
      <c r="F652" s="304">
        <f t="shared" ca="1" si="300"/>
        <v>5.2994879966574784</v>
      </c>
      <c r="G652" s="306">
        <f t="shared" ca="1" si="301"/>
        <v>18.711146910123897</v>
      </c>
      <c r="H652" s="307">
        <f t="shared" ca="1" si="302"/>
        <v>-99.932993094826685</v>
      </c>
      <c r="I652" s="304">
        <f t="shared" ca="1" si="303"/>
        <v>101.66961260663344</v>
      </c>
      <c r="J652" s="306">
        <f t="shared" ca="1" si="304"/>
        <v>775.62657652137341</v>
      </c>
      <c r="K652" s="307">
        <f t="shared" ca="1" si="305"/>
        <v>647.96738075995484</v>
      </c>
      <c r="L652" s="304">
        <f t="shared" ca="1" si="290"/>
        <v>1010.6722083520365</v>
      </c>
      <c r="M652" s="306">
        <f t="shared" ca="1" si="306"/>
        <v>-1.385702523703461</v>
      </c>
      <c r="N652" s="304">
        <f t="shared" ca="1" si="307"/>
        <v>-79.394906268835229</v>
      </c>
      <c r="P652" s="310">
        <f t="shared" ca="1" si="308"/>
        <v>23</v>
      </c>
      <c r="Q652" s="304">
        <f t="shared" ca="1" si="309"/>
        <v>0</v>
      </c>
      <c r="R652" s="306">
        <f t="shared" ca="1" si="310"/>
        <v>0</v>
      </c>
      <c r="S652" s="307">
        <f t="shared" ca="1" si="311"/>
        <v>8.1249999999999982</v>
      </c>
      <c r="T652" s="304">
        <f t="shared" ca="1" si="291"/>
        <v>79.706249999999983</v>
      </c>
      <c r="U652" s="311">
        <f t="shared" ca="1" si="292"/>
        <v>0</v>
      </c>
      <c r="V652" s="306">
        <f t="shared" ca="1" si="293"/>
        <v>1.1481149462033169</v>
      </c>
      <c r="W652" s="304">
        <f t="shared" ca="1" si="294"/>
        <v>38.298866685490125</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4.9761756381147988</v>
      </c>
      <c r="AH652" s="304">
        <f t="shared" ca="1" si="318"/>
        <v>-4.6630074680747784</v>
      </c>
    </row>
    <row r="653" spans="1:34" x14ac:dyDescent="0.2">
      <c r="A653" s="347">
        <f t="shared" ca="1" si="296"/>
        <v>0.1</v>
      </c>
      <c r="B653" s="304">
        <f t="shared" ca="1" si="297"/>
        <v>28.900000000000098</v>
      </c>
      <c r="D653" s="306">
        <f t="shared" ca="1" si="298"/>
        <v>-0.8675046133580393</v>
      </c>
      <c r="E653" s="307">
        <f t="shared" ca="1" si="299"/>
        <v>-5.1768081944494133</v>
      </c>
      <c r="F653" s="304">
        <f t="shared" ca="1" si="300"/>
        <v>5.2489910779421294</v>
      </c>
      <c r="G653" s="306">
        <f t="shared" ca="1" si="301"/>
        <v>18.624396448788094</v>
      </c>
      <c r="H653" s="307">
        <f t="shared" ca="1" si="302"/>
        <v>-100.45067391427163</v>
      </c>
      <c r="I653" s="304">
        <f t="shared" ca="1" si="303"/>
        <v>102.16264499763581</v>
      </c>
      <c r="J653" s="306">
        <f t="shared" ca="1" si="304"/>
        <v>777.49335368931906</v>
      </c>
      <c r="K653" s="307">
        <f t="shared" ca="1" si="305"/>
        <v>637.94819740949993</v>
      </c>
      <c r="L653" s="304">
        <f t="shared" ca="1" si="290"/>
        <v>1005.7205464785408</v>
      </c>
      <c r="M653" s="306">
        <f t="shared" ca="1" si="306"/>
        <v>-1.3874697263163702</v>
      </c>
      <c r="N653" s="304">
        <f t="shared" ca="1" si="307"/>
        <v>-79.496159520099425</v>
      </c>
      <c r="P653" s="310">
        <f t="shared" ca="1" si="308"/>
        <v>23</v>
      </c>
      <c r="Q653" s="304">
        <f t="shared" ca="1" si="309"/>
        <v>0</v>
      </c>
      <c r="R653" s="306">
        <f t="shared" ca="1" si="310"/>
        <v>0</v>
      </c>
      <c r="S653" s="307">
        <f t="shared" ca="1" si="311"/>
        <v>8.1249999999999982</v>
      </c>
      <c r="T653" s="304">
        <f t="shared" ca="1" si="291"/>
        <v>79.706249999999983</v>
      </c>
      <c r="U653" s="311">
        <f t="shared" ca="1" si="292"/>
        <v>0</v>
      </c>
      <c r="V653" s="306">
        <f t="shared" ca="1" si="293"/>
        <v>1.1492670313587929</v>
      </c>
      <c r="W653" s="304">
        <f t="shared" ca="1" si="294"/>
        <v>38.710022138007503</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4.9287286381448103</v>
      </c>
      <c r="AH653" s="304">
        <f t="shared" ca="1" si="318"/>
        <v>-4.7137066689834013</v>
      </c>
    </row>
    <row r="654" spans="1:34" x14ac:dyDescent="0.2">
      <c r="A654" s="347">
        <f t="shared" ca="1" si="296"/>
        <v>0.1</v>
      </c>
      <c r="B654" s="304">
        <f t="shared" ca="1" si="297"/>
        <v>29.000000000000099</v>
      </c>
      <c r="D654" s="306">
        <f t="shared" ca="1" si="298"/>
        <v>-0.86854061005451688</v>
      </c>
      <c r="E654" s="307">
        <f t="shared" ca="1" si="299"/>
        <v>-5.1255266082426036</v>
      </c>
      <c r="F654" s="304">
        <f t="shared" ca="1" si="300"/>
        <v>5.19859459884273</v>
      </c>
      <c r="G654" s="306">
        <f t="shared" ca="1" si="301"/>
        <v>18.537542387782644</v>
      </c>
      <c r="H654" s="307">
        <f t="shared" ca="1" si="302"/>
        <v>-100.96322657509589</v>
      </c>
      <c r="I654" s="304">
        <f t="shared" ca="1" si="303"/>
        <v>102.65093082010014</v>
      </c>
      <c r="J654" s="306">
        <f t="shared" ca="1" si="304"/>
        <v>779.3514506311476</v>
      </c>
      <c r="K654" s="307">
        <f t="shared" ca="1" si="305"/>
        <v>627.87750238503156</v>
      </c>
      <c r="L654" s="304">
        <f t="shared" ca="1" si="290"/>
        <v>1000.8090934849361</v>
      </c>
      <c r="M654" s="306">
        <f t="shared" ca="1" si="306"/>
        <v>-1.3892119199188342</v>
      </c>
      <c r="N654" s="304">
        <f t="shared" ca="1" si="307"/>
        <v>-79.595979860615302</v>
      </c>
      <c r="P654" s="310">
        <f t="shared" ca="1" si="308"/>
        <v>23</v>
      </c>
      <c r="Q654" s="304">
        <f t="shared" ca="1" si="309"/>
        <v>0</v>
      </c>
      <c r="R654" s="306">
        <f t="shared" ca="1" si="310"/>
        <v>0</v>
      </c>
      <c r="S654" s="307">
        <f t="shared" ca="1" si="311"/>
        <v>8.1249999999999982</v>
      </c>
      <c r="T654" s="304">
        <f t="shared" ca="1" si="291"/>
        <v>79.706249999999983</v>
      </c>
      <c r="U654" s="311">
        <f t="shared" ca="1" si="292"/>
        <v>0</v>
      </c>
      <c r="V654" s="306">
        <f t="shared" ca="1" si="293"/>
        <v>1.1504261675412089</v>
      </c>
      <c r="W654" s="304">
        <f t="shared" ca="1" si="294"/>
        <v>39.12035164255753</v>
      </c>
      <c r="Y654" s="314" t="str">
        <f t="shared" ca="1" si="312"/>
        <v/>
      </c>
      <c r="Z654" s="315" t="str">
        <f t="shared" ca="1" si="313"/>
        <v/>
      </c>
      <c r="AA654" s="316" t="str">
        <f t="shared" ca="1" si="314"/>
        <v/>
      </c>
      <c r="AC654" s="310">
        <f t="shared" ca="1" si="315"/>
        <v>29.000000000000099</v>
      </c>
      <c r="AD654" s="323">
        <f t="shared" ca="1" si="316"/>
        <v>779.3514506311476</v>
      </c>
      <c r="AE654" s="324" t="e">
        <f t="shared" ca="1" si="295"/>
        <v>#N/A</v>
      </c>
      <c r="AG654" s="306">
        <f t="shared" ca="1" si="317"/>
        <v>4.8813003747261341</v>
      </c>
      <c r="AH654" s="304">
        <f t="shared" ca="1" si="318"/>
        <v>-4.7643104169855395</v>
      </c>
    </row>
    <row r="655" spans="1:34" x14ac:dyDescent="0.2">
      <c r="A655" s="347">
        <f t="shared" ca="1" si="296"/>
        <v>0.1</v>
      </c>
      <c r="B655" s="304">
        <f t="shared" ca="1" si="297"/>
        <v>29.100000000000101</v>
      </c>
      <c r="D655" s="306">
        <f t="shared" ca="1" si="298"/>
        <v>-0.86949811635953911</v>
      </c>
      <c r="E655" s="307">
        <f t="shared" ca="1" si="299"/>
        <v>-5.0743487743831448</v>
      </c>
      <c r="F655" s="304">
        <f t="shared" ca="1" si="300"/>
        <v>5.14830481405642</v>
      </c>
      <c r="G655" s="306">
        <f t="shared" ca="1" si="301"/>
        <v>18.45059257614669</v>
      </c>
      <c r="H655" s="307">
        <f t="shared" ca="1" si="302"/>
        <v>-101.4706614525342</v>
      </c>
      <c r="I655" s="304">
        <f t="shared" ca="1" si="303"/>
        <v>103.13447290807167</v>
      </c>
      <c r="J655" s="306">
        <f t="shared" ca="1" si="304"/>
        <v>781.20085737934403</v>
      </c>
      <c r="K655" s="307">
        <f t="shared" ca="1" si="305"/>
        <v>617.75580798365002</v>
      </c>
      <c r="L655" s="304">
        <f t="shared" ca="1" si="290"/>
        <v>995.94026822282592</v>
      </c>
      <c r="M655" s="306">
        <f t="shared" ca="1" si="306"/>
        <v>-1.3909296488596843</v>
      </c>
      <c r="N655" s="304">
        <f t="shared" ca="1" si="307"/>
        <v>-79.694398479273488</v>
      </c>
      <c r="P655" s="310">
        <f t="shared" ca="1" si="308"/>
        <v>23</v>
      </c>
      <c r="Q655" s="304">
        <f t="shared" ca="1" si="309"/>
        <v>0</v>
      </c>
      <c r="R655" s="306">
        <f t="shared" ca="1" si="310"/>
        <v>0</v>
      </c>
      <c r="S655" s="307">
        <f t="shared" ca="1" si="311"/>
        <v>8.1249999999999982</v>
      </c>
      <c r="T655" s="304">
        <f t="shared" ca="1" si="291"/>
        <v>79.706249999999983</v>
      </c>
      <c r="U655" s="311">
        <f t="shared" ca="1" si="292"/>
        <v>0</v>
      </c>
      <c r="V655" s="306">
        <f t="shared" ca="1" si="293"/>
        <v>1.1515923147186622</v>
      </c>
      <c r="W655" s="304">
        <f t="shared" ca="1" si="294"/>
        <v>39.529805664253061</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4.8338993409676059</v>
      </c>
      <c r="AH655" s="304">
        <f t="shared" ca="1" si="318"/>
        <v>-4.8148125098532359</v>
      </c>
    </row>
    <row r="656" spans="1:34" x14ac:dyDescent="0.2">
      <c r="A656" s="347">
        <f t="shared" ca="1" si="296"/>
        <v>0.1</v>
      </c>
      <c r="B656" s="304">
        <f t="shared" ca="1" si="297"/>
        <v>29.200000000000102</v>
      </c>
      <c r="D656" s="306">
        <f t="shared" ca="1" si="298"/>
        <v>-0.87037773961587139</v>
      </c>
      <c r="E656" s="307">
        <f t="shared" ca="1" si="299"/>
        <v>-5.0232808424503874</v>
      </c>
      <c r="F656" s="304">
        <f t="shared" ca="1" si="300"/>
        <v>5.0981278751859405</v>
      </c>
      <c r="G656" s="306">
        <f t="shared" ca="1" si="301"/>
        <v>18.363554802185103</v>
      </c>
      <c r="H656" s="307">
        <f t="shared" ca="1" si="302"/>
        <v>-101.97298953677924</v>
      </c>
      <c r="I656" s="304">
        <f t="shared" ca="1" si="303"/>
        <v>103.61327492189861</v>
      </c>
      <c r="J656" s="306">
        <f t="shared" ca="1" si="304"/>
        <v>783.04156474826061</v>
      </c>
      <c r="K656" s="307">
        <f t="shared" ca="1" si="305"/>
        <v>607.58362543418434</v>
      </c>
      <c r="L656" s="304">
        <f t="shared" ca="1" si="290"/>
        <v>991.1165188912712</v>
      </c>
      <c r="M656" s="306">
        <f t="shared" ca="1" si="306"/>
        <v>-1.3926234416496466</v>
      </c>
      <c r="N656" s="304">
        <f t="shared" ca="1" si="307"/>
        <v>-79.791445657508021</v>
      </c>
      <c r="P656" s="310">
        <f t="shared" ca="1" si="308"/>
        <v>23</v>
      </c>
      <c r="Q656" s="304">
        <f t="shared" ca="1" si="309"/>
        <v>0</v>
      </c>
      <c r="R656" s="306">
        <f t="shared" ca="1" si="310"/>
        <v>0</v>
      </c>
      <c r="S656" s="307">
        <f t="shared" ca="1" si="311"/>
        <v>8.1249999999999982</v>
      </c>
      <c r="T656" s="304">
        <f t="shared" ca="1" si="291"/>
        <v>79.706249999999983</v>
      </c>
      <c r="U656" s="311">
        <f t="shared" ca="1" si="292"/>
        <v>0</v>
      </c>
      <c r="V656" s="306">
        <f t="shared" ca="1" si="293"/>
        <v>1.152765432892553</v>
      </c>
      <c r="W656" s="304">
        <f t="shared" ca="1" si="294"/>
        <v>39.938335530059256</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4.7865338403804323</v>
      </c>
      <c r="AH656" s="304">
        <f t="shared" ca="1" si="318"/>
        <v>-4.8652068509849933</v>
      </c>
    </row>
    <row r="657" spans="1:34" x14ac:dyDescent="0.2">
      <c r="A657" s="347">
        <f t="shared" ca="1" si="296"/>
        <v>0.1</v>
      </c>
      <c r="B657" s="304">
        <f t="shared" ca="1" si="297"/>
        <v>29.300000000000104</v>
      </c>
      <c r="D657" s="306">
        <f t="shared" ca="1" si="298"/>
        <v>-0.87118009958547582</v>
      </c>
      <c r="E657" s="307">
        <f t="shared" ca="1" si="299"/>
        <v>-4.9723288553527141</v>
      </c>
      <c r="F657" s="304">
        <f t="shared" ca="1" si="300"/>
        <v>5.0480698303100953</v>
      </c>
      <c r="G657" s="306">
        <f t="shared" ca="1" si="301"/>
        <v>18.276436792226555</v>
      </c>
      <c r="H657" s="307">
        <f t="shared" ca="1" si="302"/>
        <v>-102.47022242231451</v>
      </c>
      <c r="I657" s="304">
        <f t="shared" ca="1" si="303"/>
        <v>104.0873413297643</v>
      </c>
      <c r="J657" s="306">
        <f t="shared" ca="1" si="304"/>
        <v>784.87356432798117</v>
      </c>
      <c r="K657" s="307">
        <f t="shared" ca="1" si="305"/>
        <v>597.36146483622963</v>
      </c>
      <c r="L657" s="304">
        <f t="shared" ca="1" si="290"/>
        <v>986.34032243044567</v>
      </c>
      <c r="M657" s="306">
        <f t="shared" ca="1" si="306"/>
        <v>-1.394293811522439</v>
      </c>
      <c r="N657" s="304">
        <f t="shared" ca="1" si="307"/>
        <v>-79.887150801444832</v>
      </c>
      <c r="P657" s="310">
        <f t="shared" ca="1" si="308"/>
        <v>23</v>
      </c>
      <c r="Q657" s="304">
        <f t="shared" ca="1" si="309"/>
        <v>0</v>
      </c>
      <c r="R657" s="306">
        <f t="shared" ca="1" si="310"/>
        <v>0</v>
      </c>
      <c r="S657" s="307">
        <f t="shared" ca="1" si="311"/>
        <v>8.1249999999999982</v>
      </c>
      <c r="T657" s="304">
        <f t="shared" ca="1" si="291"/>
        <v>79.706249999999983</v>
      </c>
      <c r="U657" s="311">
        <f t="shared" ca="1" si="292"/>
        <v>0</v>
      </c>
      <c r="V657" s="306">
        <f t="shared" ca="1" si="293"/>
        <v>1.1539454821022921</v>
      </c>
      <c r="W657" s="304">
        <f t="shared" ca="1" si="294"/>
        <v>40.345893431973074</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4.7392119900576031</v>
      </c>
      <c r="AH657" s="304">
        <f t="shared" ca="1" si="318"/>
        <v>-4.9154874498534475</v>
      </c>
    </row>
    <row r="658" spans="1:34" x14ac:dyDescent="0.2">
      <c r="A658" s="347">
        <f t="shared" ca="1" si="296"/>
        <v>0.1</v>
      </c>
      <c r="B658" s="304">
        <f t="shared" ca="1" si="297"/>
        <v>29.400000000000105</v>
      </c>
      <c r="D658" s="306">
        <f t="shared" ca="1" si="298"/>
        <v>-0.87190582797988048</v>
      </c>
      <c r="E658" s="307">
        <f t="shared" ca="1" si="299"/>
        <v>-4.9214987489021311</v>
      </c>
      <c r="F658" s="304">
        <f t="shared" ca="1" si="300"/>
        <v>4.9981366236138971</v>
      </c>
      <c r="G658" s="306">
        <f t="shared" ca="1" si="301"/>
        <v>18.189246209428568</v>
      </c>
      <c r="H658" s="307">
        <f t="shared" ca="1" si="302"/>
        <v>-102.96237229720472</v>
      </c>
      <c r="I658" s="304">
        <f t="shared" ca="1" si="303"/>
        <v>104.55667738951637</v>
      </c>
      <c r="J658" s="306">
        <f t="shared" ca="1" si="304"/>
        <v>786.69684847806388</v>
      </c>
      <c r="K658" s="307">
        <f t="shared" ca="1" si="305"/>
        <v>587.08983510025371</v>
      </c>
      <c r="L658" s="304">
        <f t="shared" ca="1" si="290"/>
        <v>981.61418382344129</v>
      </c>
      <c r="M658" s="306">
        <f t="shared" ca="1" si="306"/>
        <v>-1.3959412569726326</v>
      </c>
      <c r="N658" s="304">
        <f t="shared" ca="1" si="307"/>
        <v>-79.981542472718957</v>
      </c>
      <c r="P658" s="310">
        <f t="shared" ca="1" si="308"/>
        <v>23</v>
      </c>
      <c r="Q658" s="304">
        <f t="shared" ca="1" si="309"/>
        <v>0</v>
      </c>
      <c r="R658" s="306">
        <f t="shared" ca="1" si="310"/>
        <v>0</v>
      </c>
      <c r="S658" s="307">
        <f t="shared" ca="1" si="311"/>
        <v>8.1249999999999982</v>
      </c>
      <c r="T658" s="304">
        <f t="shared" ca="1" si="291"/>
        <v>79.706249999999983</v>
      </c>
      <c r="U658" s="311">
        <f t="shared" ca="1" si="292"/>
        <v>0</v>
      </c>
      <c r="V658" s="306">
        <f t="shared" ca="1" si="293"/>
        <v>1.155132422429942</v>
      </c>
      <c r="W658" s="304">
        <f t="shared" ca="1" si="294"/>
        <v>40.752432429751103</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4.6919417237304666</v>
      </c>
      <c r="AH658" s="304">
        <f t="shared" ca="1" si="318"/>
        <v>-4.9656484223966872</v>
      </c>
    </row>
    <row r="659" spans="1:34" x14ac:dyDescent="0.2">
      <c r="A659" s="347">
        <f t="shared" ca="1" si="296"/>
        <v>0.1</v>
      </c>
      <c r="B659" s="304">
        <f t="shared" ca="1" si="297"/>
        <v>29.500000000000107</v>
      </c>
      <c r="D659" s="306">
        <f t="shared" ca="1" si="298"/>
        <v>-0.87255556799641132</v>
      </c>
      <c r="E659" s="307">
        <f t="shared" ca="1" si="299"/>
        <v>-4.8707963514466144</v>
      </c>
      <c r="F659" s="304">
        <f t="shared" ca="1" si="300"/>
        <v>4.9483340950775734</v>
      </c>
      <c r="G659" s="306">
        <f t="shared" ca="1" si="301"/>
        <v>18.101990652628928</v>
      </c>
      <c r="H659" s="307">
        <f t="shared" ca="1" si="302"/>
        <v>-103.44945193234939</v>
      </c>
      <c r="I659" s="304">
        <f t="shared" ca="1" si="303"/>
        <v>105.02128913078211</v>
      </c>
      <c r="J659" s="306">
        <f t="shared" ca="1" si="304"/>
        <v>788.51141032116675</v>
      </c>
      <c r="K659" s="307">
        <f t="shared" ca="1" si="305"/>
        <v>576.76924388877603</v>
      </c>
      <c r="L659" s="304">
        <f t="shared" ca="1" si="290"/>
        <v>976.94063530119672</v>
      </c>
      <c r="M659" s="306">
        <f t="shared" ca="1" si="306"/>
        <v>-1.3975662622713692</v>
      </c>
      <c r="N659" s="304">
        <f t="shared" ca="1" si="307"/>
        <v>-80.074648418022946</v>
      </c>
      <c r="P659" s="310">
        <f t="shared" ca="1" si="308"/>
        <v>23</v>
      </c>
      <c r="Q659" s="304">
        <f t="shared" ca="1" si="309"/>
        <v>0</v>
      </c>
      <c r="R659" s="306">
        <f t="shared" ca="1" si="310"/>
        <v>0</v>
      </c>
      <c r="S659" s="307">
        <f t="shared" ca="1" si="311"/>
        <v>8.1249999999999982</v>
      </c>
      <c r="T659" s="304">
        <f t="shared" ca="1" si="291"/>
        <v>79.706249999999983</v>
      </c>
      <c r="U659" s="311">
        <f t="shared" ca="1" si="292"/>
        <v>0</v>
      </c>
      <c r="V659" s="306">
        <f t="shared" ca="1" si="293"/>
        <v>1.1563262140047967</v>
      </c>
      <c r="W659" s="304">
        <f t="shared" ca="1" si="294"/>
        <v>41.157906453193533</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4.6447307947116521</v>
      </c>
      <c r="AH659" s="304">
        <f t="shared" ca="1" si="318"/>
        <v>-5.015683991353983</v>
      </c>
    </row>
    <row r="660" spans="1:34" x14ac:dyDescent="0.2">
      <c r="A660" s="347">
        <f t="shared" ca="1" si="296"/>
        <v>0.1</v>
      </c>
      <c r="B660" s="304">
        <f t="shared" ca="1" si="297"/>
        <v>29.600000000000108</v>
      </c>
      <c r="D660" s="306">
        <f t="shared" ca="1" si="298"/>
        <v>-0.87312997386031821</v>
      </c>
      <c r="E660" s="307">
        <f t="shared" ca="1" si="299"/>
        <v>-4.8202273835591303</v>
      </c>
      <c r="F660" s="304">
        <f t="shared" ca="1" si="300"/>
        <v>4.8986679802234629</v>
      </c>
      <c r="G660" s="306">
        <f t="shared" ca="1" si="301"/>
        <v>18.014677655242895</v>
      </c>
      <c r="H660" s="307">
        <f t="shared" ca="1" si="302"/>
        <v>-103.9314746707053</v>
      </c>
      <c r="I660" s="304">
        <f t="shared" ca="1" si="303"/>
        <v>105.48118333736005</v>
      </c>
      <c r="J660" s="306">
        <f t="shared" ca="1" si="304"/>
        <v>790.31724373656039</v>
      </c>
      <c r="K660" s="307">
        <f t="shared" ca="1" si="305"/>
        <v>566.40019755862329</v>
      </c>
      <c r="L660" s="304">
        <f t="shared" ca="1" si="290"/>
        <v>972.32223544553437</v>
      </c>
      <c r="M660" s="306">
        <f t="shared" ca="1" si="306"/>
        <v>-1.3991692979609724</v>
      </c>
      <c r="N660" s="304">
        <f t="shared" ca="1" si="307"/>
        <v>-80.166495597446058</v>
      </c>
      <c r="P660" s="310">
        <f t="shared" ca="1" si="308"/>
        <v>23</v>
      </c>
      <c r="Q660" s="304">
        <f t="shared" ca="1" si="309"/>
        <v>0</v>
      </c>
      <c r="R660" s="306">
        <f t="shared" ca="1" si="310"/>
        <v>0</v>
      </c>
      <c r="S660" s="307">
        <f t="shared" ca="1" si="311"/>
        <v>8.1249999999999982</v>
      </c>
      <c r="T660" s="304">
        <f t="shared" ca="1" si="291"/>
        <v>79.706249999999983</v>
      </c>
      <c r="U660" s="311">
        <f t="shared" ca="1" si="292"/>
        <v>0</v>
      </c>
      <c r="V660" s="306">
        <f t="shared" ca="1" si="293"/>
        <v>1.1575268170079007</v>
      </c>
      <c r="W660" s="304">
        <f t="shared" ca="1" si="294"/>
        <v>41.562270303991205</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4.5975867787326701</v>
      </c>
      <c r="AH660" s="304">
        <f t="shared" ca="1" si="318"/>
        <v>-5.0655884865468979</v>
      </c>
    </row>
    <row r="661" spans="1:34" x14ac:dyDescent="0.2">
      <c r="A661" s="347">
        <f t="shared" ca="1" si="296"/>
        <v>0.1</v>
      </c>
      <c r="B661" s="304">
        <f t="shared" ca="1" si="297"/>
        <v>29.700000000000109</v>
      </c>
      <c r="D661" s="306">
        <f t="shared" ca="1" si="298"/>
        <v>-0.87362971037279036</v>
      </c>
      <c r="E661" s="307">
        <f t="shared" ca="1" si="299"/>
        <v>-4.7697974577824338</v>
      </c>
      <c r="F661" s="304">
        <f t="shared" ca="1" si="300"/>
        <v>4.8491439099199578</v>
      </c>
      <c r="G661" s="306">
        <f t="shared" ca="1" si="301"/>
        <v>17.927314684205616</v>
      </c>
      <c r="H661" s="307">
        <f t="shared" ca="1" si="302"/>
        <v>-104.40845441648354</v>
      </c>
      <c r="I661" s="304">
        <f t="shared" ca="1" si="303"/>
        <v>105.93636752987831</v>
      </c>
      <c r="J661" s="306">
        <f t="shared" ca="1" si="304"/>
        <v>792.11434335353283</v>
      </c>
      <c r="K661" s="307">
        <f t="shared" ca="1" si="305"/>
        <v>555.9832011042638</v>
      </c>
      <c r="L661" s="304">
        <f t="shared" ca="1" si="290"/>
        <v>967.76156818533707</v>
      </c>
      <c r="M661" s="306">
        <f t="shared" ca="1" si="306"/>
        <v>-1.4007508213294351</v>
      </c>
      <c r="N661" s="304">
        <f t="shared" ca="1" si="307"/>
        <v>-80.25711021166029</v>
      </c>
      <c r="P661" s="310">
        <f t="shared" ca="1" si="308"/>
        <v>23</v>
      </c>
      <c r="Q661" s="304">
        <f t="shared" ca="1" si="309"/>
        <v>0</v>
      </c>
      <c r="R661" s="306">
        <f t="shared" ca="1" si="310"/>
        <v>0</v>
      </c>
      <c r="S661" s="307">
        <f t="shared" ca="1" si="311"/>
        <v>8.1249999999999982</v>
      </c>
      <c r="T661" s="304">
        <f t="shared" ca="1" si="291"/>
        <v>79.706249999999983</v>
      </c>
      <c r="U661" s="311">
        <f t="shared" ca="1" si="292"/>
        <v>0</v>
      </c>
      <c r="V661" s="306">
        <f t="shared" ca="1" si="293"/>
        <v>1.1587341916765008</v>
      </c>
      <c r="W661" s="304">
        <f t="shared" ca="1" si="294"/>
        <v>41.965479657143213</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4.5505170766840726</v>
      </c>
      <c r="AH661" s="304">
        <f t="shared" ca="1" si="318"/>
        <v>-5.1153563451066111</v>
      </c>
    </row>
    <row r="662" spans="1:34" x14ac:dyDescent="0.2">
      <c r="A662" s="347">
        <f t="shared" ca="1" si="296"/>
        <v>0.1</v>
      </c>
      <c r="B662" s="304">
        <f t="shared" ca="1" si="297"/>
        <v>29.800000000000111</v>
      </c>
      <c r="D662" s="306">
        <f t="shared" ca="1" si="298"/>
        <v>-0.8740554524648807</v>
      </c>
      <c r="E662" s="307">
        <f t="shared" ca="1" si="299"/>
        <v>-4.7195120784285978</v>
      </c>
      <c r="F662" s="304">
        <f t="shared" ca="1" si="300"/>
        <v>4.7997674102415644</v>
      </c>
      <c r="G662" s="306">
        <f t="shared" ca="1" si="301"/>
        <v>17.839909138959129</v>
      </c>
      <c r="H662" s="307">
        <f t="shared" ca="1" si="302"/>
        <v>-104.8804056243264</v>
      </c>
      <c r="I662" s="304">
        <f t="shared" ca="1" si="303"/>
        <v>106.38684994871102</v>
      </c>
      <c r="J662" s="306">
        <f t="shared" ca="1" si="304"/>
        <v>793.90270454469112</v>
      </c>
      <c r="K662" s="307">
        <f t="shared" ca="1" si="305"/>
        <v>545.51875810222327</v>
      </c>
      <c r="L662" s="304">
        <f t="shared" ca="1" si="290"/>
        <v>963.26124168097158</v>
      </c>
      <c r="M662" s="306">
        <f t="shared" ca="1" si="306"/>
        <v>-1.4023112768657149</v>
      </c>
      <c r="N662" s="304">
        <f t="shared" ca="1" si="307"/>
        <v>-80.346517728006944</v>
      </c>
      <c r="P662" s="310">
        <f t="shared" ca="1" si="308"/>
        <v>23</v>
      </c>
      <c r="Q662" s="304">
        <f t="shared" ca="1" si="309"/>
        <v>0</v>
      </c>
      <c r="R662" s="306">
        <f t="shared" ca="1" si="310"/>
        <v>0</v>
      </c>
      <c r="S662" s="307">
        <f t="shared" ca="1" si="311"/>
        <v>8.1249999999999982</v>
      </c>
      <c r="T662" s="304">
        <f t="shared" ca="1" si="291"/>
        <v>79.706249999999983</v>
      </c>
      <c r="U662" s="311">
        <f t="shared" ca="1" si="292"/>
        <v>0</v>
      </c>
      <c r="V662" s="306">
        <f t="shared" ca="1" si="293"/>
        <v>1.1599482983084388</v>
      </c>
      <c r="W662" s="304">
        <f t="shared" ca="1" si="294"/>
        <v>42.367491061952947</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4.5035289172654922</v>
      </c>
      <c r="AH662" s="304">
        <f t="shared" ca="1" si="318"/>
        <v>-5.1649821116483965</v>
      </c>
    </row>
    <row r="663" spans="1:34" x14ac:dyDescent="0.2">
      <c r="A663" s="347">
        <f t="shared" ca="1" si="296"/>
        <v>0.1</v>
      </c>
      <c r="B663" s="304">
        <f t="shared" ca="1" si="297"/>
        <v>29.900000000000112</v>
      </c>
      <c r="D663" s="306">
        <f t="shared" ca="1" si="298"/>
        <v>-0.87440788475734732</v>
      </c>
      <c r="E663" s="307">
        <f t="shared" ca="1" si="299"/>
        <v>-4.6693766414322369</v>
      </c>
      <c r="F663" s="304">
        <f t="shared" ca="1" si="300"/>
        <v>4.7505439023841065</v>
      </c>
      <c r="G663" s="306">
        <f t="shared" ca="1" si="301"/>
        <v>17.752468350483394</v>
      </c>
      <c r="H663" s="307">
        <f t="shared" ca="1" si="302"/>
        <v>-105.34734328846963</v>
      </c>
      <c r="I663" s="304">
        <f t="shared" ca="1" si="303"/>
        <v>106.83263953714511</v>
      </c>
      <c r="J663" s="306">
        <f t="shared" ca="1" si="304"/>
        <v>795.68232341916325</v>
      </c>
      <c r="K663" s="307">
        <f t="shared" ca="1" si="305"/>
        <v>535.00737065658348</v>
      </c>
      <c r="L663" s="304">
        <f t="shared" ca="1" si="290"/>
        <v>958.82388709219629</v>
      </c>
      <c r="M663" s="306">
        <f t="shared" ca="1" si="306"/>
        <v>-1.403851096696723</v>
      </c>
      <c r="N663" s="304">
        <f t="shared" ca="1" si="307"/>
        <v>-80.43474290553425</v>
      </c>
      <c r="P663" s="310">
        <f t="shared" ca="1" si="308"/>
        <v>23</v>
      </c>
      <c r="Q663" s="304">
        <f t="shared" ca="1" si="309"/>
        <v>0</v>
      </c>
      <c r="R663" s="306">
        <f t="shared" ca="1" si="310"/>
        <v>0</v>
      </c>
      <c r="S663" s="307">
        <f t="shared" ca="1" si="311"/>
        <v>8.1249999999999982</v>
      </c>
      <c r="T663" s="304">
        <f t="shared" ca="1" si="291"/>
        <v>79.706249999999983</v>
      </c>
      <c r="U663" s="311">
        <f t="shared" ca="1" si="292"/>
        <v>0</v>
      </c>
      <c r="V663" s="306">
        <f t="shared" ca="1" si="293"/>
        <v>1.1611690972664737</v>
      </c>
      <c r="W663" s="304">
        <f t="shared" ca="1" si="294"/>
        <v>42.768261942609982</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4.4566293595522692</v>
      </c>
      <c r="AH663" s="304">
        <f t="shared" ca="1" si="318"/>
        <v>-5.2144604383942097</v>
      </c>
    </row>
    <row r="664" spans="1:34" x14ac:dyDescent="0.2">
      <c r="A664" s="347">
        <f t="shared" ca="1" si="296"/>
        <v>0.1</v>
      </c>
      <c r="B664" s="304">
        <f t="shared" ca="1" si="297"/>
        <v>30.000000000000114</v>
      </c>
      <c r="D664" s="306">
        <f t="shared" ca="1" si="298"/>
        <v>-0.87468770112643335</v>
      </c>
      <c r="E664" s="307">
        <f t="shared" ca="1" si="299"/>
        <v>-4.6193964342564433</v>
      </c>
      <c r="F664" s="304">
        <f t="shared" ca="1" si="300"/>
        <v>4.7014787026342031</v>
      </c>
      <c r="G664" s="306">
        <f t="shared" ca="1" si="301"/>
        <v>17.66499958037075</v>
      </c>
      <c r="H664" s="307">
        <f t="shared" ca="1" si="302"/>
        <v>-105.80928293189527</v>
      </c>
      <c r="I664" s="304">
        <f t="shared" ca="1" si="303"/>
        <v>107.27374592478982</v>
      </c>
      <c r="J664" s="306">
        <f t="shared" ca="1" si="304"/>
        <v>797.45319681570595</v>
      </c>
      <c r="K664" s="307">
        <f t="shared" ca="1" si="305"/>
        <v>524.4495393455652</v>
      </c>
      <c r="L664" s="304">
        <f t="shared" ca="1" si="290"/>
        <v>954.45215722495209</v>
      </c>
      <c r="M664" s="306">
        <f t="shared" ca="1" si="306"/>
        <v>-1.405370701006843</v>
      </c>
      <c r="N664" s="304">
        <f t="shared" ca="1" si="307"/>
        <v>-80.521809819034019</v>
      </c>
      <c r="P664" s="310">
        <f t="shared" ca="1" si="308"/>
        <v>23</v>
      </c>
      <c r="Q664" s="304">
        <f t="shared" ca="1" si="309"/>
        <v>0</v>
      </c>
      <c r="R664" s="306">
        <f t="shared" ca="1" si="310"/>
        <v>0</v>
      </c>
      <c r="S664" s="307">
        <f t="shared" ca="1" si="311"/>
        <v>8.1249999999999982</v>
      </c>
      <c r="T664" s="304">
        <f t="shared" ca="1" si="291"/>
        <v>79.706249999999983</v>
      </c>
      <c r="U664" s="311">
        <f t="shared" ca="1" si="292"/>
        <v>0</v>
      </c>
      <c r="V664" s="306">
        <f t="shared" ca="1" si="293"/>
        <v>1.1623965489825456</v>
      </c>
      <c r="W664" s="304">
        <f t="shared" ca="1" si="294"/>
        <v>43.167750598366126</v>
      </c>
      <c r="Y664" s="314" t="str">
        <f t="shared" ca="1" si="312"/>
        <v/>
      </c>
      <c r="Z664" s="315" t="str">
        <f t="shared" ca="1" si="313"/>
        <v/>
      </c>
      <c r="AA664" s="316" t="str">
        <f t="shared" ca="1" si="314"/>
        <v/>
      </c>
      <c r="AC664" s="310">
        <f t="shared" ca="1" si="315"/>
        <v>30.000000000000114</v>
      </c>
      <c r="AD664" s="323">
        <f t="shared" ca="1" si="316"/>
        <v>797.45319681570595</v>
      </c>
      <c r="AE664" s="324" t="e">
        <f t="shared" ca="1" si="295"/>
        <v>#N/A</v>
      </c>
      <c r="AG664" s="306">
        <f t="shared" ca="1" si="317"/>
        <v>4.4098252954850787</v>
      </c>
      <c r="AH664" s="304">
        <f t="shared" ca="1" si="318"/>
        <v>-5.2637860852443064</v>
      </c>
    </row>
    <row r="665" spans="1:34" x14ac:dyDescent="0.2">
      <c r="A665" s="347">
        <f t="shared" ca="1" si="296"/>
        <v>0.1</v>
      </c>
      <c r="B665" s="304">
        <f t="shared" ca="1" si="297"/>
        <v>30.100000000000115</v>
      </c>
      <c r="D665" s="306">
        <f t="shared" ca="1" si="298"/>
        <v>-0.87489560427560698</v>
      </c>
      <c r="E665" s="307">
        <f t="shared" ca="1" si="299"/>
        <v>-4.569576635850324</v>
      </c>
      <c r="F665" s="304">
        <f t="shared" ca="1" si="300"/>
        <v>4.6525770223919931</v>
      </c>
      <c r="G665" s="306">
        <f t="shared" ca="1" si="301"/>
        <v>17.57751001994319</v>
      </c>
      <c r="H665" s="307">
        <f t="shared" ca="1" si="302"/>
        <v>-106.2662405954803</v>
      </c>
      <c r="I665" s="304">
        <f t="shared" ca="1" si="303"/>
        <v>107.71017941122236</v>
      </c>
      <c r="J665" s="306">
        <f t="shared" ca="1" si="304"/>
        <v>799.21532229572165</v>
      </c>
      <c r="K665" s="307">
        <f t="shared" ca="1" si="305"/>
        <v>513.8457631691964</v>
      </c>
      <c r="L665" s="304">
        <f t="shared" ca="1" si="290"/>
        <v>950.14872505265623</v>
      </c>
      <c r="M665" s="306">
        <f t="shared" ca="1" si="306"/>
        <v>-1.4068704984407789</v>
      </c>
      <c r="N665" s="304">
        <f t="shared" ca="1" si="307"/>
        <v>-80.607741882123094</v>
      </c>
      <c r="P665" s="310">
        <f t="shared" ca="1" si="308"/>
        <v>23</v>
      </c>
      <c r="Q665" s="304">
        <f t="shared" ca="1" si="309"/>
        <v>0</v>
      </c>
      <c r="R665" s="306">
        <f t="shared" ca="1" si="310"/>
        <v>0</v>
      </c>
      <c r="S665" s="307">
        <f t="shared" ca="1" si="311"/>
        <v>8.1249999999999982</v>
      </c>
      <c r="T665" s="304">
        <f t="shared" ca="1" si="291"/>
        <v>79.706249999999983</v>
      </c>
      <c r="U665" s="311">
        <f t="shared" ca="1" si="292"/>
        <v>0</v>
      </c>
      <c r="V665" s="306">
        <f t="shared" ca="1" si="293"/>
        <v>1.1636306139619705</v>
      </c>
      <c r="W665" s="304">
        <f t="shared" ca="1" si="294"/>
        <v>43.565916203313449</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4.3631234522883116</v>
      </c>
      <c r="AH665" s="304">
        <f t="shared" ca="1" si="318"/>
        <v>-5.3129539197989093</v>
      </c>
    </row>
    <row r="666" spans="1:34" x14ac:dyDescent="0.2">
      <c r="A666" s="347">
        <f t="shared" ca="1" si="296"/>
        <v>0.1</v>
      </c>
      <c r="B666" s="304">
        <f t="shared" ca="1" si="297"/>
        <v>30.200000000000117</v>
      </c>
      <c r="D666" s="306">
        <f t="shared" ca="1" si="298"/>
        <v>-0.87503230531326603</v>
      </c>
      <c r="E666" s="307">
        <f t="shared" ca="1" si="299"/>
        <v>-4.5199223166571212</v>
      </c>
      <c r="F666" s="304">
        <f t="shared" ca="1" si="300"/>
        <v>4.6038439682462009</v>
      </c>
      <c r="G666" s="306">
        <f t="shared" ca="1" si="301"/>
        <v>17.490006789411865</v>
      </c>
      <c r="H666" s="307">
        <f t="shared" ca="1" si="302"/>
        <v>-106.71823282714601</v>
      </c>
      <c r="I666" s="304">
        <f t="shared" ca="1" si="303"/>
        <v>108.1419509498632</v>
      </c>
      <c r="J666" s="306">
        <f t="shared" ca="1" si="304"/>
        <v>800.96869813618935</v>
      </c>
      <c r="K666" s="307">
        <f t="shared" ca="1" si="305"/>
        <v>503.19653949806508</v>
      </c>
      <c r="L666" s="304">
        <f t="shared" ca="1" si="290"/>
        <v>945.91628210788815</v>
      </c>
      <c r="M666" s="306">
        <f t="shared" ca="1" si="306"/>
        <v>-1.4083508864904819</v>
      </c>
      <c r="N666" s="304">
        <f t="shared" ca="1" si="307"/>
        <v>-80.692561869412685</v>
      </c>
      <c r="P666" s="310">
        <f t="shared" ca="1" si="308"/>
        <v>23</v>
      </c>
      <c r="Q666" s="304">
        <f t="shared" ca="1" si="309"/>
        <v>0</v>
      </c>
      <c r="R666" s="306">
        <f t="shared" ca="1" si="310"/>
        <v>0</v>
      </c>
      <c r="S666" s="307">
        <f t="shared" ca="1" si="311"/>
        <v>8.1249999999999982</v>
      </c>
      <c r="T666" s="304">
        <f t="shared" ca="1" si="291"/>
        <v>79.706249999999983</v>
      </c>
      <c r="U666" s="311">
        <f t="shared" ca="1" si="292"/>
        <v>0</v>
      </c>
      <c r="V666" s="306">
        <f t="shared" ca="1" si="293"/>
        <v>1.1648712527875695</v>
      </c>
      <c r="W666" s="304">
        <f t="shared" ca="1" si="294"/>
        <v>43.962718805772376</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4.3165303948227072</v>
      </c>
      <c r="AH666" s="304">
        <f t="shared" ca="1" si="318"/>
        <v>-5.3619589173308873</v>
      </c>
    </row>
    <row r="667" spans="1:34" x14ac:dyDescent="0.2">
      <c r="A667" s="347">
        <f t="shared" ca="1" si="296"/>
        <v>0.1</v>
      </c>
      <c r="B667" s="304">
        <f t="shared" ca="1" si="297"/>
        <v>30.300000000000118</v>
      </c>
      <c r="D667" s="306">
        <f t="shared" ca="1" si="298"/>
        <v>-0.87509852333646154</v>
      </c>
      <c r="E667" s="307">
        <f t="shared" ca="1" si="299"/>
        <v>-4.4704384386718363</v>
      </c>
      <c r="F667" s="304">
        <f t="shared" ca="1" si="300"/>
        <v>4.5552845421005639</v>
      </c>
      <c r="G667" s="306">
        <f t="shared" ca="1" si="301"/>
        <v>17.402496937078219</v>
      </c>
      <c r="H667" s="307">
        <f t="shared" ca="1" si="302"/>
        <v>-107.16527667101319</v>
      </c>
      <c r="I667" s="304">
        <f t="shared" ca="1" si="303"/>
        <v>108.56907213207553</v>
      </c>
      <c r="J667" s="306">
        <f t="shared" ca="1" si="304"/>
        <v>802.71332332251382</v>
      </c>
      <c r="K667" s="307">
        <f t="shared" ca="1" si="305"/>
        <v>492.5023640231571</v>
      </c>
      <c r="L667" s="304">
        <f t="shared" ca="1" si="290"/>
        <v>941.75753674067983</v>
      </c>
      <c r="M667" s="306">
        <f t="shared" ca="1" si="306"/>
        <v>-1.4098122518668805</v>
      </c>
      <c r="N667" s="304">
        <f t="shared" ca="1" si="307"/>
        <v>-80.776291937806874</v>
      </c>
      <c r="P667" s="310">
        <f t="shared" ca="1" si="308"/>
        <v>23</v>
      </c>
      <c r="Q667" s="304">
        <f t="shared" ca="1" si="309"/>
        <v>0</v>
      </c>
      <c r="R667" s="306">
        <f t="shared" ca="1" si="310"/>
        <v>0</v>
      </c>
      <c r="S667" s="307">
        <f t="shared" ca="1" si="311"/>
        <v>8.1249999999999982</v>
      </c>
      <c r="T667" s="304">
        <f t="shared" ca="1" si="291"/>
        <v>79.706249999999983</v>
      </c>
      <c r="U667" s="311">
        <f t="shared" ca="1" si="292"/>
        <v>0</v>
      </c>
      <c r="V667" s="306">
        <f t="shared" ca="1" si="293"/>
        <v>1.1661184261237367</v>
      </c>
      <c r="W667" s="304">
        <f t="shared" ca="1" si="294"/>
        <v>44.358119327298631</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4.2700525278772883</v>
      </c>
      <c r="AH667" s="304">
        <f t="shared" ca="1" si="318"/>
        <v>-5.4107961607104471</v>
      </c>
    </row>
    <row r="668" spans="1:34" x14ac:dyDescent="0.2">
      <c r="A668" s="347">
        <f t="shared" ca="1" si="296"/>
        <v>0.1</v>
      </c>
      <c r="B668" s="304">
        <f t="shared" ca="1" si="297"/>
        <v>30.400000000000119</v>
      </c>
      <c r="D668" s="306">
        <f t="shared" ca="1" si="298"/>
        <v>-0.87509498502062555</v>
      </c>
      <c r="E668" s="307">
        <f t="shared" ca="1" si="299"/>
        <v>-4.4211298555472389</v>
      </c>
      <c r="F668" s="304">
        <f t="shared" ca="1" si="300"/>
        <v>4.5069036413506112</v>
      </c>
      <c r="G668" s="306">
        <f t="shared" ca="1" si="301"/>
        <v>17.314987438576157</v>
      </c>
      <c r="H668" s="307">
        <f t="shared" ca="1" si="302"/>
        <v>-107.60738965656792</v>
      </c>
      <c r="I668" s="304">
        <f t="shared" ca="1" si="303"/>
        <v>108.9915551714833</v>
      </c>
      <c r="J668" s="306">
        <f t="shared" ca="1" si="304"/>
        <v>804.44919754129648</v>
      </c>
      <c r="K668" s="307">
        <f t="shared" ca="1" si="305"/>
        <v>481.76373070677806</v>
      </c>
      <c r="L668" s="304">
        <f t="shared" ca="1" si="290"/>
        <v>937.67521224001064</v>
      </c>
      <c r="M668" s="306">
        <f t="shared" ca="1" si="306"/>
        <v>-1.4112549708570903</v>
      </c>
      <c r="N668" s="304">
        <f t="shared" ca="1" si="307"/>
        <v>-80.858953646969269</v>
      </c>
      <c r="P668" s="310">
        <f t="shared" ca="1" si="308"/>
        <v>23</v>
      </c>
      <c r="Q668" s="304">
        <f t="shared" ca="1" si="309"/>
        <v>0</v>
      </c>
      <c r="R668" s="306">
        <f t="shared" ca="1" si="310"/>
        <v>0</v>
      </c>
      <c r="S668" s="307">
        <f t="shared" ca="1" si="311"/>
        <v>8.1249999999999982</v>
      </c>
      <c r="T668" s="304">
        <f t="shared" ca="1" si="291"/>
        <v>79.706249999999983</v>
      </c>
      <c r="U668" s="311">
        <f t="shared" ca="1" si="292"/>
        <v>0</v>
      </c>
      <c r="V668" s="306">
        <f t="shared" ca="1" si="293"/>
        <v>1.1673720947204349</v>
      </c>
      <c r="W668" s="304">
        <f t="shared" ca="1" si="294"/>
        <v>44.752079561316627</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4.2236960984052221</v>
      </c>
      <c r="AH668" s="304">
        <f t="shared" ca="1" si="318"/>
        <v>-5.4594608402829099</v>
      </c>
    </row>
    <row r="669" spans="1:34" x14ac:dyDescent="0.2">
      <c r="A669" s="347">
        <f t="shared" ca="1" si="296"/>
        <v>0.1</v>
      </c>
      <c r="B669" s="304">
        <f t="shared" ca="1" si="297"/>
        <v>30.500000000000121</v>
      </c>
      <c r="D669" s="306">
        <f t="shared" ca="1" si="298"/>
        <v>-0.87502242421534493</v>
      </c>
      <c r="E669" s="307">
        <f t="shared" ca="1" si="299"/>
        <v>-4.3720013127472361</v>
      </c>
      <c r="F669" s="304">
        <f t="shared" ca="1" si="300"/>
        <v>4.4587060591098906</v>
      </c>
      <c r="G669" s="306">
        <f t="shared" ca="1" si="301"/>
        <v>17.227485196154621</v>
      </c>
      <c r="H669" s="307">
        <f t="shared" ca="1" si="302"/>
        <v>-108.04458978784264</v>
      </c>
      <c r="I669" s="304">
        <f t="shared" ca="1" si="303"/>
        <v>109.40941288850296</v>
      </c>
      <c r="J669" s="306">
        <f t="shared" ca="1" si="304"/>
        <v>806.17632117303299</v>
      </c>
      <c r="K669" s="307">
        <f t="shared" ca="1" si="305"/>
        <v>470.98113173455755</v>
      </c>
      <c r="L669" s="304">
        <f t="shared" ca="1" si="290"/>
        <v>933.67204481554973</v>
      </c>
      <c r="M669" s="306">
        <f t="shared" ca="1" si="306"/>
        <v>-1.4126794096677509</v>
      </c>
      <c r="N669" s="304">
        <f t="shared" ca="1" si="307"/>
        <v>-80.94056797899475</v>
      </c>
      <c r="P669" s="310">
        <f t="shared" ca="1" si="308"/>
        <v>23</v>
      </c>
      <c r="Q669" s="304">
        <f t="shared" ca="1" si="309"/>
        <v>0</v>
      </c>
      <c r="R669" s="306">
        <f t="shared" ca="1" si="310"/>
        <v>0</v>
      </c>
      <c r="S669" s="307">
        <f t="shared" ca="1" si="311"/>
        <v>8.1249999999999982</v>
      </c>
      <c r="T669" s="304">
        <f t="shared" ca="1" si="291"/>
        <v>79.706249999999983</v>
      </c>
      <c r="U669" s="311">
        <f t="shared" ca="1" si="292"/>
        <v>0</v>
      </c>
      <c r="V669" s="306">
        <f t="shared" ca="1" si="293"/>
        <v>1.1686322194171308</v>
      </c>
      <c r="W669" s="304">
        <f t="shared" ca="1" si="294"/>
        <v>45.144562171388465</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4.177467197708034</v>
      </c>
      <c r="AH669" s="304">
        <f t="shared" ca="1" si="318"/>
        <v>-5.5079482537005093</v>
      </c>
    </row>
    <row r="670" spans="1:34" x14ac:dyDescent="0.2">
      <c r="A670" s="347">
        <f t="shared" ca="1" si="296"/>
        <v>0.1</v>
      </c>
      <c r="B670" s="304">
        <f t="shared" ca="1" si="297"/>
        <v>30.600000000000122</v>
      </c>
      <c r="D670" s="306">
        <f t="shared" ca="1" si="298"/>
        <v>-0.87488158154620854</v>
      </c>
      <c r="E670" s="307">
        <f t="shared" ca="1" si="299"/>
        <v>-4.3230574477464376</v>
      </c>
      <c r="F670" s="304">
        <f t="shared" ca="1" si="300"/>
        <v>4.4106964844845926</v>
      </c>
      <c r="G670" s="306">
        <f t="shared" ca="1" si="301"/>
        <v>17.139997038000001</v>
      </c>
      <c r="H670" s="307">
        <f t="shared" ca="1" si="302"/>
        <v>-108.47689553261728</v>
      </c>
      <c r="I670" s="304">
        <f t="shared" ca="1" si="303"/>
        <v>109.82265869508447</v>
      </c>
      <c r="J670" s="306">
        <f t="shared" ca="1" si="304"/>
        <v>807.89469528474069</v>
      </c>
      <c r="K670" s="307">
        <f t="shared" ca="1" si="305"/>
        <v>460.15505746853455</v>
      </c>
      <c r="L670" s="304">
        <f t="shared" ca="1" si="290"/>
        <v>929.75078143720555</v>
      </c>
      <c r="M670" s="306">
        <f t="shared" ca="1" si="306"/>
        <v>-1.4140859247551072</v>
      </c>
      <c r="N670" s="304">
        <f t="shared" ca="1" si="307"/>
        <v>-81.021155357321746</v>
      </c>
      <c r="P670" s="310">
        <f t="shared" ca="1" si="308"/>
        <v>23</v>
      </c>
      <c r="Q670" s="304">
        <f t="shared" ca="1" si="309"/>
        <v>0</v>
      </c>
      <c r="R670" s="306">
        <f t="shared" ca="1" si="310"/>
        <v>0</v>
      </c>
      <c r="S670" s="307">
        <f t="shared" ca="1" si="311"/>
        <v>8.1249999999999982</v>
      </c>
      <c r="T670" s="304">
        <f t="shared" ca="1" si="291"/>
        <v>79.706249999999983</v>
      </c>
      <c r="U670" s="311">
        <f t="shared" ca="1" si="292"/>
        <v>0</v>
      </c>
      <c r="V670" s="306">
        <f t="shared" ca="1" si="293"/>
        <v>1.1698987611466618</v>
      </c>
      <c r="W670" s="304">
        <f t="shared" ca="1" si="294"/>
        <v>45.535530689126745</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4.1313717635721341</v>
      </c>
      <c r="AH670" s="304">
        <f t="shared" ca="1" si="318"/>
        <v>-5.5562538057093507</v>
      </c>
    </row>
    <row r="671" spans="1:34" x14ac:dyDescent="0.2">
      <c r="A671" s="347">
        <f t="shared" ca="1" si="296"/>
        <v>0.1</v>
      </c>
      <c r="B671" s="304">
        <f t="shared" ca="1" si="297"/>
        <v>30.700000000000124</v>
      </c>
      <c r="D671" s="306">
        <f t="shared" ca="1" si="298"/>
        <v>-0.87467320402273696</v>
      </c>
      <c r="E671" s="307">
        <f t="shared" ca="1" si="299"/>
        <v>-4.2743027902748434</v>
      </c>
      <c r="F671" s="304">
        <f t="shared" ca="1" si="300"/>
        <v>4.362879502895618</v>
      </c>
      <c r="G671" s="306">
        <f t="shared" ca="1" si="301"/>
        <v>17.052529717597729</v>
      </c>
      <c r="H671" s="307">
        <f t="shared" ca="1" si="302"/>
        <v>-108.90432581164477</v>
      </c>
      <c r="I671" s="304">
        <f t="shared" ca="1" si="303"/>
        <v>110.23130657965744</v>
      </c>
      <c r="J671" s="306">
        <f t="shared" ca="1" si="304"/>
        <v>809.60432162252062</v>
      </c>
      <c r="K671" s="307">
        <f t="shared" ca="1" si="305"/>
        <v>449.28599640132143</v>
      </c>
      <c r="L671" s="304">
        <f t="shared" ca="1" si="290"/>
        <v>925.91417753061216</v>
      </c>
      <c r="M671" s="306">
        <f t="shared" ca="1" si="306"/>
        <v>-1.4154748631424188</v>
      </c>
      <c r="N671" s="304">
        <f t="shared" ca="1" si="307"/>
        <v>-81.100735664918403</v>
      </c>
      <c r="P671" s="310">
        <f t="shared" ca="1" si="308"/>
        <v>23</v>
      </c>
      <c r="Q671" s="304">
        <f t="shared" ca="1" si="309"/>
        <v>0</v>
      </c>
      <c r="R671" s="306">
        <f t="shared" ca="1" si="310"/>
        <v>0</v>
      </c>
      <c r="S671" s="307">
        <f t="shared" ca="1" si="311"/>
        <v>8.1249999999999982</v>
      </c>
      <c r="T671" s="304">
        <f t="shared" ca="1" si="291"/>
        <v>79.706249999999983</v>
      </c>
      <c r="U671" s="311">
        <f t="shared" ca="1" si="292"/>
        <v>0</v>
      </c>
      <c r="V671" s="306">
        <f t="shared" ca="1" si="293"/>
        <v>1.1711716809390338</v>
      </c>
      <c r="W671" s="304">
        <f t="shared" ca="1" si="294"/>
        <v>45.924949511759749</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4.0854155823613558</v>
      </c>
      <c r="AH671" s="304">
        <f t="shared" ca="1" si="318"/>
        <v>-5.6043730078925238</v>
      </c>
    </row>
    <row r="672" spans="1:34" x14ac:dyDescent="0.2">
      <c r="A672" s="347">
        <f t="shared" ca="1" si="296"/>
        <v>0.1</v>
      </c>
      <c r="B672" s="304">
        <f t="shared" ca="1" si="297"/>
        <v>30.800000000000125</v>
      </c>
      <c r="D672" s="306">
        <f t="shared" ca="1" si="298"/>
        <v>-0.874398044652415</v>
      </c>
      <c r="E672" s="307">
        <f t="shared" ca="1" si="299"/>
        <v>-4.2257417626065505</v>
      </c>
      <c r="F672" s="304">
        <f t="shared" ca="1" si="300"/>
        <v>4.3152595964471336</v>
      </c>
      <c r="G672" s="306">
        <f t="shared" ca="1" si="301"/>
        <v>16.965089913132488</v>
      </c>
      <c r="H672" s="307">
        <f t="shared" ca="1" si="302"/>
        <v>-109.32689998790542</v>
      </c>
      <c r="I672" s="304">
        <f t="shared" ca="1" si="303"/>
        <v>110.63537109227836</v>
      </c>
      <c r="J672" s="306">
        <f t="shared" ca="1" si="304"/>
        <v>811.30520260405717</v>
      </c>
      <c r="K672" s="307">
        <f t="shared" ca="1" si="305"/>
        <v>438.37443511134393</v>
      </c>
      <c r="L672" s="304">
        <f t="shared" ca="1" si="290"/>
        <v>922.16499452733512</v>
      </c>
      <c r="M672" s="306">
        <f t="shared" ca="1" si="306"/>
        <v>-1.4168465627252511</v>
      </c>
      <c r="N672" s="304">
        <f t="shared" ca="1" si="307"/>
        <v>-81.179328261774558</v>
      </c>
      <c r="P672" s="310">
        <f t="shared" ca="1" si="308"/>
        <v>23</v>
      </c>
      <c r="Q672" s="304">
        <f t="shared" ca="1" si="309"/>
        <v>0</v>
      </c>
      <c r="R672" s="306">
        <f t="shared" ca="1" si="310"/>
        <v>0</v>
      </c>
      <c r="S672" s="307">
        <f t="shared" ca="1" si="311"/>
        <v>8.1249999999999982</v>
      </c>
      <c r="T672" s="304">
        <f t="shared" ca="1" si="291"/>
        <v>79.706249999999983</v>
      </c>
      <c r="U672" s="311">
        <f t="shared" ca="1" si="292"/>
        <v>0</v>
      </c>
      <c r="V672" s="306">
        <f t="shared" ca="1" si="293"/>
        <v>1.1724509399251573</v>
      </c>
      <c r="W672" s="304">
        <f t="shared" ca="1" si="294"/>
        <v>46.312783899358003</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4.0396042910690584</v>
      </c>
      <c r="AH672" s="304">
        <f t="shared" ca="1" si="318"/>
        <v>-5.6523014783704317</v>
      </c>
    </row>
    <row r="673" spans="1:34" x14ac:dyDescent="0.2">
      <c r="A673" s="347">
        <f t="shared" ca="1" si="296"/>
        <v>0.1</v>
      </c>
      <c r="B673" s="304">
        <f t="shared" ca="1" si="297"/>
        <v>30.900000000000126</v>
      </c>
      <c r="D673" s="306">
        <f t="shared" ca="1" si="298"/>
        <v>-0.87405686206086664</v>
      </c>
      <c r="E673" s="307">
        <f t="shared" ca="1" si="299"/>
        <v>-4.177378679891314</v>
      </c>
      <c r="F673" s="304">
        <f t="shared" ca="1" si="300"/>
        <v>4.2678411443405659</v>
      </c>
      <c r="G673" s="306">
        <f t="shared" ca="1" si="301"/>
        <v>16.877684226926402</v>
      </c>
      <c r="H673" s="307">
        <f t="shared" ca="1" si="302"/>
        <v>-109.74463785589455</v>
      </c>
      <c r="I673" s="304">
        <f t="shared" ca="1" si="303"/>
        <v>111.03486732997561</v>
      </c>
      <c r="J673" s="306">
        <f t="shared" ca="1" si="304"/>
        <v>812.99734131106015</v>
      </c>
      <c r="K673" s="307">
        <f t="shared" ca="1" si="305"/>
        <v>427.42085821915396</v>
      </c>
      <c r="L673" s="304">
        <f t="shared" ca="1" si="290"/>
        <v>918.50599726928863</v>
      </c>
      <c r="M673" s="306">
        <f t="shared" ca="1" si="306"/>
        <v>-1.4182013525651798</v>
      </c>
      <c r="N673" s="304">
        <f t="shared" ca="1" si="307"/>
        <v>-81.256952001729672</v>
      </c>
      <c r="P673" s="310">
        <f t="shared" ca="1" si="308"/>
        <v>23</v>
      </c>
      <c r="Q673" s="304">
        <f t="shared" ca="1" si="309"/>
        <v>0</v>
      </c>
      <c r="R673" s="306">
        <f t="shared" ca="1" si="310"/>
        <v>0</v>
      </c>
      <c r="S673" s="307">
        <f t="shared" ca="1" si="311"/>
        <v>8.1249999999999982</v>
      </c>
      <c r="T673" s="304">
        <f t="shared" ca="1" si="291"/>
        <v>79.706249999999983</v>
      </c>
      <c r="U673" s="311">
        <f t="shared" ca="1" si="292"/>
        <v>0</v>
      </c>
      <c r="V673" s="306">
        <f t="shared" ca="1" si="293"/>
        <v>1.1737364993405135</v>
      </c>
      <c r="W673" s="304">
        <f t="shared" ca="1" si="294"/>
        <v>46.698999971730473</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3.9939433793328032</v>
      </c>
      <c r="AH673" s="304">
        <f t="shared" ca="1" si="318"/>
        <v>-5.7000349414594478</v>
      </c>
    </row>
    <row r="674" spans="1:34" x14ac:dyDescent="0.2">
      <c r="A674" s="347">
        <f t="shared" ca="1" si="296"/>
        <v>0.1</v>
      </c>
      <c r="B674" s="304">
        <f t="shared" ca="1" si="297"/>
        <v>31.000000000000128</v>
      </c>
      <c r="D674" s="306">
        <f t="shared" ca="1" si="298"/>
        <v>-0.87365042011816907</v>
      </c>
      <c r="E674" s="307">
        <f t="shared" ca="1" si="299"/>
        <v>-4.1292177505279062</v>
      </c>
      <c r="F674" s="304">
        <f t="shared" ca="1" si="300"/>
        <v>4.2206284233331166</v>
      </c>
      <c r="G674" s="306">
        <f t="shared" ca="1" si="301"/>
        <v>16.790319184914583</v>
      </c>
      <c r="H674" s="307">
        <f t="shared" ca="1" si="302"/>
        <v>-110.15755963094735</v>
      </c>
      <c r="I674" s="304">
        <f t="shared" ca="1" si="303"/>
        <v>111.42981092228879</v>
      </c>
      <c r="J674" s="306">
        <f t="shared" ca="1" si="304"/>
        <v>814.68074148165215</v>
      </c>
      <c r="K674" s="307">
        <f t="shared" ca="1" si="305"/>
        <v>416.42574834481184</v>
      </c>
      <c r="L674" s="304">
        <f t="shared" ca="1" si="290"/>
        <v>914.9399512676398</v>
      </c>
      <c r="M674" s="306">
        <f t="shared" ca="1" si="306"/>
        <v>-1.4195395531724093</v>
      </c>
      <c r="N674" s="304">
        <f t="shared" ca="1" si="307"/>
        <v>-81.333625248665768</v>
      </c>
      <c r="P674" s="310">
        <f t="shared" ca="1" si="308"/>
        <v>23</v>
      </c>
      <c r="Q674" s="304">
        <f t="shared" ca="1" si="309"/>
        <v>0</v>
      </c>
      <c r="R674" s="306">
        <f t="shared" ca="1" si="310"/>
        <v>0</v>
      </c>
      <c r="S674" s="307">
        <f t="shared" ca="1" si="311"/>
        <v>8.1249999999999982</v>
      </c>
      <c r="T674" s="304">
        <f t="shared" ca="1" si="291"/>
        <v>79.706249999999983</v>
      </c>
      <c r="U674" s="311">
        <f t="shared" ca="1" si="292"/>
        <v>0</v>
      </c>
      <c r="V674" s="306">
        <f t="shared" ca="1" si="293"/>
        <v>1.1750283205287535</v>
      </c>
      <c r="W674" s="304">
        <f t="shared" ca="1" si="294"/>
        <v>47.083564704999418</v>
      </c>
      <c r="Y674" s="314" t="str">
        <f t="shared" ca="1" si="312"/>
        <v/>
      </c>
      <c r="Z674" s="315" t="str">
        <f t="shared" ca="1" si="313"/>
        <v/>
      </c>
      <c r="AA674" s="316" t="str">
        <f t="shared" ca="1" si="314"/>
        <v/>
      </c>
      <c r="AC674" s="310">
        <f t="shared" ca="1" si="315"/>
        <v>31.000000000000128</v>
      </c>
      <c r="AD674" s="323">
        <f t="shared" ca="1" si="316"/>
        <v>814.68074148165215</v>
      </c>
      <c r="AE674" s="324" t="e">
        <f t="shared" ca="1" si="295"/>
        <v>#N/A</v>
      </c>
      <c r="AG674" s="306">
        <f t="shared" ca="1" si="317"/>
        <v>3.9484381914147049</v>
      </c>
      <c r="AH674" s="304">
        <f t="shared" ca="1" si="318"/>
        <v>-5.7475692272899055</v>
      </c>
    </row>
    <row r="675" spans="1:34" x14ac:dyDescent="0.2">
      <c r="A675" s="347">
        <f t="shared" ca="1" si="296"/>
        <v>0.1</v>
      </c>
      <c r="B675" s="304">
        <f t="shared" ca="1" si="297"/>
        <v>31.100000000000129</v>
      </c>
      <c r="D675" s="306">
        <f t="shared" ca="1" si="298"/>
        <v>-0.87317948757133268</v>
      </c>
      <c r="E675" s="307">
        <f t="shared" ca="1" si="299"/>
        <v>-4.0812630765781073</v>
      </c>
      <c r="F675" s="304">
        <f t="shared" ca="1" si="300"/>
        <v>4.1736256082398109</v>
      </c>
      <c r="G675" s="306">
        <f t="shared" ca="1" si="301"/>
        <v>16.703001236157451</v>
      </c>
      <c r="H675" s="307">
        <f t="shared" ca="1" si="302"/>
        <v>-110.56568593860516</v>
      </c>
      <c r="I675" s="304">
        <f t="shared" ca="1" si="303"/>
        <v>111.8202180169997</v>
      </c>
      <c r="J675" s="306">
        <f t="shared" ca="1" si="304"/>
        <v>816.3554075027057</v>
      </c>
      <c r="K675" s="307">
        <f t="shared" ca="1" si="305"/>
        <v>405.38958606633423</v>
      </c>
      <c r="L675" s="304">
        <f t="shared" ca="1" si="290"/>
        <v>911.46961981732693</v>
      </c>
      <c r="M675" s="306">
        <f t="shared" ca="1" si="306"/>
        <v>-1.4208614767777847</v>
      </c>
      <c r="N675" s="304">
        <f t="shared" ca="1" si="307"/>
        <v>-81.409365892092495</v>
      </c>
      <c r="P675" s="310">
        <f t="shared" ca="1" si="308"/>
        <v>23</v>
      </c>
      <c r="Q675" s="304">
        <f t="shared" ca="1" si="309"/>
        <v>0</v>
      </c>
      <c r="R675" s="306">
        <f t="shared" ca="1" si="310"/>
        <v>0</v>
      </c>
      <c r="S675" s="307">
        <f t="shared" ca="1" si="311"/>
        <v>8.1249999999999982</v>
      </c>
      <c r="T675" s="304">
        <f t="shared" ca="1" si="291"/>
        <v>79.706249999999983</v>
      </c>
      <c r="U675" s="311">
        <f t="shared" ca="1" si="292"/>
        <v>0</v>
      </c>
      <c r="V675" s="306">
        <f t="shared" ca="1" si="293"/>
        <v>1.1763263649452342</v>
      </c>
      <c r="W675" s="304">
        <f t="shared" ca="1" si="294"/>
        <v>47.466445927862907</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3.9030939281500494</v>
      </c>
      <c r="AH675" s="304">
        <f t="shared" ca="1" si="318"/>
        <v>-5.7949002713845452</v>
      </c>
    </row>
    <row r="676" spans="1:34" x14ac:dyDescent="0.2">
      <c r="A676" s="347">
        <f t="shared" ca="1" si="296"/>
        <v>0.1</v>
      </c>
      <c r="B676" s="304">
        <f t="shared" ca="1" si="297"/>
        <v>31.200000000000131</v>
      </c>
      <c r="D676" s="306">
        <f t="shared" ca="1" si="298"/>
        <v>-0.87264483768297307</v>
      </c>
      <c r="E676" s="307">
        <f t="shared" ca="1" si="299"/>
        <v>-4.0335186542201855</v>
      </c>
      <c r="F676" s="304">
        <f t="shared" ca="1" si="300"/>
        <v>4.1268367724780388</v>
      </c>
      <c r="G676" s="306">
        <f t="shared" ca="1" si="301"/>
        <v>16.615736752389154</v>
      </c>
      <c r="H676" s="307">
        <f t="shared" ca="1" si="302"/>
        <v>-110.96903780402718</v>
      </c>
      <c r="I676" s="304">
        <f t="shared" ca="1" si="303"/>
        <v>112.20610526605185</v>
      </c>
      <c r="J676" s="306">
        <f t="shared" ca="1" si="304"/>
        <v>818.02134440213308</v>
      </c>
      <c r="K676" s="307">
        <f t="shared" ca="1" si="305"/>
        <v>394.31284987920259</v>
      </c>
      <c r="L676" s="304">
        <f t="shared" ca="1" si="290"/>
        <v>908.09776096923167</v>
      </c>
      <c r="M676" s="306">
        <f t="shared" ca="1" si="306"/>
        <v>-1.4221674275946512</v>
      </c>
      <c r="N676" s="304">
        <f t="shared" ca="1" si="307"/>
        <v>-81.484191362150611</v>
      </c>
      <c r="P676" s="310">
        <f t="shared" ca="1" si="308"/>
        <v>23</v>
      </c>
      <c r="Q676" s="304">
        <f t="shared" ca="1" si="309"/>
        <v>0</v>
      </c>
      <c r="R676" s="306">
        <f t="shared" ca="1" si="310"/>
        <v>0</v>
      </c>
      <c r="S676" s="307">
        <f t="shared" ca="1" si="311"/>
        <v>8.1249999999999982</v>
      </c>
      <c r="T676" s="304">
        <f t="shared" ca="1" si="291"/>
        <v>79.706249999999983</v>
      </c>
      <c r="U676" s="311">
        <f t="shared" ca="1" si="292"/>
        <v>0</v>
      </c>
      <c r="V676" s="306">
        <f t="shared" ca="1" si="293"/>
        <v>1.177630594160481</v>
      </c>
      <c r="W676" s="304">
        <f t="shared" ca="1" si="294"/>
        <v>47.847612317553128</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3.8579156488666984</v>
      </c>
      <c r="AH676" s="304">
        <f t="shared" ca="1" si="318"/>
        <v>-5.8420241141985132</v>
      </c>
    </row>
    <row r="677" spans="1:34" x14ac:dyDescent="0.2">
      <c r="A677" s="347">
        <f t="shared" ca="1" si="296"/>
        <v>0.1</v>
      </c>
      <c r="B677" s="304">
        <f t="shared" ca="1" si="297"/>
        <v>31.300000000000132</v>
      </c>
      <c r="D677" s="306">
        <f t="shared" ca="1" si="298"/>
        <v>-0.87204724787617072</v>
      </c>
      <c r="E677" s="307">
        <f t="shared" ca="1" si="299"/>
        <v>-3.9859883742408142</v>
      </c>
      <c r="F677" s="304">
        <f t="shared" ca="1" si="300"/>
        <v>4.0802658886537451</v>
      </c>
      <c r="G677" s="306">
        <f t="shared" ca="1" si="301"/>
        <v>16.528532027601536</v>
      </c>
      <c r="H677" s="307">
        <f t="shared" ca="1" si="302"/>
        <v>-111.36763664145126</v>
      </c>
      <c r="I677" s="304">
        <f t="shared" ca="1" si="303"/>
        <v>112.5874898116561</v>
      </c>
      <c r="J677" s="306">
        <f t="shared" ca="1" si="304"/>
        <v>819.6785578411326</v>
      </c>
      <c r="K677" s="307">
        <f t="shared" ca="1" si="305"/>
        <v>383.19601615692869</v>
      </c>
      <c r="L677" s="304">
        <f t="shared" ca="1" si="290"/>
        <v>904.8271243630245</v>
      </c>
      <c r="M677" s="306">
        <f t="shared" ca="1" si="306"/>
        <v>-1.423457702070996</v>
      </c>
      <c r="N677" s="304">
        <f t="shared" ca="1" si="307"/>
        <v>-81.558118644058609</v>
      </c>
      <c r="P677" s="310">
        <f t="shared" ca="1" si="308"/>
        <v>23</v>
      </c>
      <c r="Q677" s="304">
        <f t="shared" ca="1" si="309"/>
        <v>0</v>
      </c>
      <c r="R677" s="306">
        <f t="shared" ca="1" si="310"/>
        <v>0</v>
      </c>
      <c r="S677" s="307">
        <f t="shared" ca="1" si="311"/>
        <v>8.1249999999999982</v>
      </c>
      <c r="T677" s="304">
        <f t="shared" ca="1" si="291"/>
        <v>79.706249999999983</v>
      </c>
      <c r="U677" s="311">
        <f t="shared" ca="1" si="292"/>
        <v>0</v>
      </c>
      <c r="V677" s="306">
        <f t="shared" ca="1" si="293"/>
        <v>1.1789409698635924</v>
      </c>
      <c r="W677" s="304">
        <f t="shared" ca="1" si="294"/>
        <v>48.227033395500086</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3.8129082732775945</v>
      </c>
      <c r="AH677" s="304">
        <f t="shared" ca="1" si="318"/>
        <v>-5.8889369006219248</v>
      </c>
    </row>
    <row r="678" spans="1:34" x14ac:dyDescent="0.2">
      <c r="A678" s="347">
        <f t="shared" ca="1" si="296"/>
        <v>0.1</v>
      </c>
      <c r="B678" s="304">
        <f t="shared" ca="1" si="297"/>
        <v>31.400000000000134</v>
      </c>
      <c r="D678" s="306">
        <f t="shared" ca="1" si="298"/>
        <v>-0.8713874993855466</v>
      </c>
      <c r="E678" s="307">
        <f t="shared" ca="1" si="299"/>
        <v>-3.9386760225642039</v>
      </c>
      <c r="F678" s="304">
        <f t="shared" ca="1" si="300"/>
        <v>4.0339168291881737</v>
      </c>
      <c r="G678" s="306">
        <f t="shared" ca="1" si="301"/>
        <v>16.441393277662982</v>
      </c>
      <c r="H678" s="307">
        <f t="shared" ca="1" si="302"/>
        <v>-111.76150424370768</v>
      </c>
      <c r="I678" s="304">
        <f t="shared" ca="1" si="303"/>
        <v>112.96438927258036</v>
      </c>
      <c r="J678" s="306">
        <f t="shared" ca="1" si="304"/>
        <v>821.32705410639585</v>
      </c>
      <c r="K678" s="307">
        <f t="shared" ca="1" si="305"/>
        <v>372.03955911267076</v>
      </c>
      <c r="L678" s="304">
        <f t="shared" ca="1" si="290"/>
        <v>901.66044792473895</v>
      </c>
      <c r="M678" s="306">
        <f t="shared" ca="1" si="306"/>
        <v>-1.4247325891322833</v>
      </c>
      <c r="N678" s="304">
        <f t="shared" ca="1" si="307"/>
        <v>-81.631164292026213</v>
      </c>
      <c r="P678" s="310">
        <f t="shared" ca="1" si="308"/>
        <v>23</v>
      </c>
      <c r="Q678" s="304">
        <f t="shared" ca="1" si="309"/>
        <v>0</v>
      </c>
      <c r="R678" s="306">
        <f t="shared" ca="1" si="310"/>
        <v>0</v>
      </c>
      <c r="S678" s="307">
        <f t="shared" ca="1" si="311"/>
        <v>8.1249999999999982</v>
      </c>
      <c r="T678" s="304">
        <f t="shared" ca="1" si="291"/>
        <v>79.706249999999983</v>
      </c>
      <c r="U678" s="311">
        <f t="shared" ca="1" si="292"/>
        <v>0</v>
      </c>
      <c r="V678" s="306">
        <f t="shared" ca="1" si="293"/>
        <v>1.1802574538655692</v>
      </c>
      <c r="W678" s="304">
        <f t="shared" ca="1" si="294"/>
        <v>48.604679522708963</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3.768076583348428</v>
      </c>
      <c r="AH678" s="304">
        <f t="shared" ca="1" si="318"/>
        <v>-5.935634879446166</v>
      </c>
    </row>
    <row r="679" spans="1:34" x14ac:dyDescent="0.2">
      <c r="A679" s="347">
        <f t="shared" ca="1" si="296"/>
        <v>0.1</v>
      </c>
      <c r="B679" s="304">
        <f t="shared" ca="1" si="297"/>
        <v>31.500000000000135</v>
      </c>
      <c r="D679" s="306">
        <f t="shared" ca="1" si="298"/>
        <v>-0.87066637691456261</v>
      </c>
      <c r="E679" s="307">
        <f t="shared" ca="1" si="299"/>
        <v>-3.8915852808174005</v>
      </c>
      <c r="F679" s="304">
        <f t="shared" ca="1" si="300"/>
        <v>3.9877933669843246</v>
      </c>
      <c r="G679" s="306">
        <f t="shared" ca="1" si="301"/>
        <v>16.354326639971525</v>
      </c>
      <c r="H679" s="307">
        <f t="shared" ca="1" si="302"/>
        <v>-112.15066277178941</v>
      </c>
      <c r="I679" s="304">
        <f t="shared" ca="1" si="303"/>
        <v>113.33682173062078</v>
      </c>
      <c r="J679" s="306">
        <f t="shared" ca="1" si="304"/>
        <v>822.96684010227762</v>
      </c>
      <c r="K679" s="307">
        <f t="shared" ca="1" si="305"/>
        <v>360.84395076189588</v>
      </c>
      <c r="L679" s="304">
        <f t="shared" ca="1" si="290"/>
        <v>898.600454434217</v>
      </c>
      <c r="M679" s="306">
        <f t="shared" ca="1" si="306"/>
        <v>-1.4259923704153785</v>
      </c>
      <c r="N679" s="304">
        <f t="shared" ca="1" si="307"/>
        <v>-81.703344442657141</v>
      </c>
      <c r="P679" s="310">
        <f t="shared" ca="1" si="308"/>
        <v>23</v>
      </c>
      <c r="Q679" s="304">
        <f t="shared" ca="1" si="309"/>
        <v>0</v>
      </c>
      <c r="R679" s="306">
        <f t="shared" ca="1" si="310"/>
        <v>0</v>
      </c>
      <c r="S679" s="307">
        <f t="shared" ca="1" si="311"/>
        <v>8.1249999999999982</v>
      </c>
      <c r="T679" s="304">
        <f t="shared" ca="1" si="291"/>
        <v>79.706249999999983</v>
      </c>
      <c r="U679" s="311">
        <f t="shared" ca="1" si="292"/>
        <v>0</v>
      </c>
      <c r="V679" s="306">
        <f t="shared" ca="1" si="293"/>
        <v>1.1815800081025833</v>
      </c>
      <c r="W679" s="304">
        <f t="shared" ca="1" si="294"/>
        <v>48.980521894860253</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3.7234252251424227</v>
      </c>
      <c r="AH679" s="304">
        <f t="shared" ca="1" si="318"/>
        <v>-5.9821144027949504</v>
      </c>
    </row>
    <row r="680" spans="1:34" x14ac:dyDescent="0.2">
      <c r="A680" s="347">
        <f t="shared" ca="1" si="296"/>
        <v>0.1</v>
      </c>
      <c r="B680" s="304">
        <f t="shared" ca="1" si="297"/>
        <v>31.600000000000136</v>
      </c>
      <c r="D680" s="306">
        <f t="shared" ca="1" si="298"/>
        <v>-0.86988466829904376</v>
      </c>
      <c r="E680" s="307">
        <f t="shared" ca="1" si="299"/>
        <v>-3.8447197269305775</v>
      </c>
      <c r="F680" s="304">
        <f t="shared" ca="1" si="300"/>
        <v>3.9418991761320927</v>
      </c>
      <c r="G680" s="306">
        <f t="shared" ca="1" si="301"/>
        <v>16.267338173141621</v>
      </c>
      <c r="H680" s="307">
        <f t="shared" ca="1" si="302"/>
        <v>-112.53513474448248</v>
      </c>
      <c r="I680" s="304">
        <f t="shared" ca="1" si="303"/>
        <v>113.70480571725268</v>
      </c>
      <c r="J680" s="306">
        <f t="shared" ca="1" si="304"/>
        <v>824.59792334293331</v>
      </c>
      <c r="K680" s="307">
        <f t="shared" ca="1" si="305"/>
        <v>349.60966088608228</v>
      </c>
      <c r="L680" s="304">
        <f t="shared" ca="1" si="290"/>
        <v>895.64984796870226</v>
      </c>
      <c r="M680" s="306">
        <f t="shared" ca="1" si="306"/>
        <v>-1.4272373204939326</v>
      </c>
      <c r="N680" s="304">
        <f t="shared" ca="1" si="307"/>
        <v>-81.774674827862768</v>
      </c>
      <c r="P680" s="310">
        <f t="shared" ca="1" si="308"/>
        <v>23</v>
      </c>
      <c r="Q680" s="304">
        <f t="shared" ca="1" si="309"/>
        <v>0</v>
      </c>
      <c r="R680" s="306">
        <f t="shared" ca="1" si="310"/>
        <v>0</v>
      </c>
      <c r="S680" s="307">
        <f t="shared" ca="1" si="311"/>
        <v>8.1249999999999982</v>
      </c>
      <c r="T680" s="304">
        <f t="shared" ca="1" si="291"/>
        <v>79.706249999999983</v>
      </c>
      <c r="U680" s="311">
        <f t="shared" ca="1" si="292"/>
        <v>0</v>
      </c>
      <c r="V680" s="306">
        <f t="shared" ca="1" si="293"/>
        <v>1.1829085946391757</v>
      </c>
      <c r="W680" s="304">
        <f t="shared" ca="1" si="294"/>
        <v>49.354532537141239</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3.6789587106439843</v>
      </c>
      <c r="AH680" s="304">
        <f t="shared" ca="1" si="318"/>
        <v>-6.0283719255212631</v>
      </c>
    </row>
    <row r="681" spans="1:34" x14ac:dyDescent="0.2">
      <c r="A681" s="347">
        <f t="shared" ca="1" si="296"/>
        <v>0.1</v>
      </c>
      <c r="B681" s="304">
        <f t="shared" ca="1" si="297"/>
        <v>31.700000000000138</v>
      </c>
      <c r="D681" s="306">
        <f t="shared" ca="1" si="298"/>
        <v>-0.86904316417694405</v>
      </c>
      <c r="E681" s="307">
        <f t="shared" ca="1" si="299"/>
        <v>-3.7980828357712442</v>
      </c>
      <c r="F681" s="304">
        <f t="shared" ca="1" si="300"/>
        <v>3.8962378326512375</v>
      </c>
      <c r="G681" s="306">
        <f t="shared" ca="1" si="301"/>
        <v>16.180433856723926</v>
      </c>
      <c r="H681" s="307">
        <f t="shared" ca="1" si="302"/>
        <v>-112.9149430280596</v>
      </c>
      <c r="I681" s="304">
        <f t="shared" ca="1" si="303"/>
        <v>114.06836020045947</v>
      </c>
      <c r="J681" s="306">
        <f t="shared" ca="1" si="304"/>
        <v>826.22031194442661</v>
      </c>
      <c r="K681" s="307">
        <f t="shared" ca="1" si="305"/>
        <v>338.33715699745517</v>
      </c>
      <c r="L681" s="304">
        <f t="shared" ca="1" si="290"/>
        <v>892.81131023003195</v>
      </c>
      <c r="M681" s="306">
        <f t="shared" ca="1" si="306"/>
        <v>-1.4284677070955851</v>
      </c>
      <c r="N681" s="304">
        <f t="shared" ca="1" si="307"/>
        <v>-81.845170787306913</v>
      </c>
      <c r="P681" s="310">
        <f t="shared" ca="1" si="308"/>
        <v>23</v>
      </c>
      <c r="Q681" s="304">
        <f t="shared" ca="1" si="309"/>
        <v>0</v>
      </c>
      <c r="R681" s="306">
        <f t="shared" ca="1" si="310"/>
        <v>0</v>
      </c>
      <c r="S681" s="307">
        <f t="shared" ca="1" si="311"/>
        <v>8.1249999999999982</v>
      </c>
      <c r="T681" s="304">
        <f t="shared" ca="1" si="291"/>
        <v>79.706249999999983</v>
      </c>
      <c r="U681" s="311">
        <f t="shared" ca="1" si="292"/>
        <v>0</v>
      </c>
      <c r="V681" s="306">
        <f t="shared" ca="1" si="293"/>
        <v>1.1842431756713911</v>
      </c>
      <c r="W681" s="304">
        <f t="shared" ca="1" si="294"/>
        <v>49.726684298818014</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3.6346814195628285</v>
      </c>
      <c r="AH681" s="304">
        <f t="shared" ca="1" si="318"/>
        <v>-6.0744040045712309</v>
      </c>
    </row>
    <row r="682" spans="1:34" x14ac:dyDescent="0.2">
      <c r="A682" s="347">
        <f t="shared" ca="1" si="296"/>
        <v>0.1</v>
      </c>
      <c r="B682" s="304">
        <f t="shared" ca="1" si="297"/>
        <v>31.800000000000139</v>
      </c>
      <c r="D682" s="306">
        <f t="shared" ca="1" si="298"/>
        <v>-0.86814265766435839</v>
      </c>
      <c r="E682" s="307">
        <f t="shared" ca="1" si="299"/>
        <v>-3.751677979811185</v>
      </c>
      <c r="F682" s="304">
        <f t="shared" ca="1" si="300"/>
        <v>3.8508128152711696</v>
      </c>
      <c r="G682" s="306">
        <f t="shared" ca="1" si="301"/>
        <v>16.093619590957491</v>
      </c>
      <c r="H682" s="307">
        <f t="shared" ca="1" si="302"/>
        <v>-113.29011082604072</v>
      </c>
      <c r="I682" s="304">
        <f t="shared" ca="1" si="303"/>
        <v>114.42750457173764</v>
      </c>
      <c r="J682" s="306">
        <f t="shared" ca="1" si="304"/>
        <v>827.83401461681069</v>
      </c>
      <c r="K682" s="307">
        <f t="shared" ca="1" si="305"/>
        <v>327.02690430475013</v>
      </c>
      <c r="L682" s="304">
        <f t="shared" ca="1" si="290"/>
        <v>890.08749676407319</v>
      </c>
      <c r="M682" s="306">
        <f t="shared" ca="1" si="306"/>
        <v>-1.4296837913113276</v>
      </c>
      <c r="N682" s="304">
        <f t="shared" ca="1" si="307"/>
        <v>-81.914847280401432</v>
      </c>
      <c r="P682" s="310">
        <f t="shared" ca="1" si="308"/>
        <v>23</v>
      </c>
      <c r="Q682" s="304">
        <f t="shared" ca="1" si="309"/>
        <v>0</v>
      </c>
      <c r="R682" s="306">
        <f t="shared" ca="1" si="310"/>
        <v>0</v>
      </c>
      <c r="S682" s="307">
        <f t="shared" ca="1" si="311"/>
        <v>8.1249999999999982</v>
      </c>
      <c r="T682" s="304">
        <f t="shared" ca="1" si="291"/>
        <v>79.706249999999983</v>
      </c>
      <c r="U682" s="311">
        <f t="shared" ca="1" si="292"/>
        <v>0</v>
      </c>
      <c r="V682" s="306">
        <f t="shared" ca="1" si="293"/>
        <v>1.1855837135298442</v>
      </c>
      <c r="W682" s="304">
        <f t="shared" ca="1" si="294"/>
        <v>50.096950847556194</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3.5905976011200442</v>
      </c>
      <c r="AH682" s="304">
        <f t="shared" ca="1" si="318"/>
        <v>-6.1202072983160649</v>
      </c>
    </row>
    <row r="683" spans="1:34" x14ac:dyDescent="0.2">
      <c r="A683" s="347">
        <f t="shared" ca="1" si="296"/>
        <v>0.1</v>
      </c>
      <c r="B683" s="304">
        <f t="shared" ca="1" si="297"/>
        <v>31.900000000000141</v>
      </c>
      <c r="D683" s="306">
        <f t="shared" ca="1" si="298"/>
        <v>-0.86718394403776489</v>
      </c>
      <c r="E683" s="307">
        <f t="shared" ca="1" si="299"/>
        <v>-3.7055084298251133</v>
      </c>
      <c r="F683" s="304">
        <f t="shared" ca="1" si="300"/>
        <v>3.8056275062467515</v>
      </c>
      <c r="G683" s="306">
        <f t="shared" ca="1" si="301"/>
        <v>16.006901196553716</v>
      </c>
      <c r="H683" s="307">
        <f t="shared" ca="1" si="302"/>
        <v>-113.66066166902323</v>
      </c>
      <c r="I683" s="304">
        <f t="shared" ca="1" si="303"/>
        <v>114.7822586332766</v>
      </c>
      <c r="J683" s="306">
        <f t="shared" ca="1" si="304"/>
        <v>829.43904065618631</v>
      </c>
      <c r="K683" s="307">
        <f t="shared" ca="1" si="305"/>
        <v>315.67936567999692</v>
      </c>
      <c r="L683" s="304">
        <f t="shared" ca="1" si="290"/>
        <v>887.48103308227383</v>
      </c>
      <c r="M683" s="306">
        <f t="shared" ca="1" si="306"/>
        <v>-1.430885827797348</v>
      </c>
      <c r="N683" s="304">
        <f t="shared" ca="1" si="307"/>
        <v>-81.983718897871128</v>
      </c>
      <c r="P683" s="310">
        <f t="shared" ca="1" si="308"/>
        <v>23</v>
      </c>
      <c r="Q683" s="304">
        <f t="shared" ca="1" si="309"/>
        <v>0</v>
      </c>
      <c r="R683" s="306">
        <f t="shared" ca="1" si="310"/>
        <v>0</v>
      </c>
      <c r="S683" s="307">
        <f t="shared" ca="1" si="311"/>
        <v>8.1249999999999982</v>
      </c>
      <c r="T683" s="304">
        <f t="shared" ca="1" si="291"/>
        <v>79.706249999999983</v>
      </c>
      <c r="U683" s="311">
        <f t="shared" ca="1" si="292"/>
        <v>0</v>
      </c>
      <c r="V683" s="306">
        <f t="shared" ca="1" si="293"/>
        <v>1.1869301706827218</v>
      </c>
      <c r="W683" s="304">
        <f t="shared" ca="1" si="294"/>
        <v>50.465306663499859</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3.5467113758174493</v>
      </c>
      <c r="AH683" s="304">
        <f t="shared" ca="1" si="318"/>
        <v>-6.1657785658530715</v>
      </c>
    </row>
    <row r="684" spans="1:34" x14ac:dyDescent="0.2">
      <c r="A684" s="347">
        <f t="shared" ca="1" si="296"/>
        <v>0.1</v>
      </c>
      <c r="B684" s="304">
        <f t="shared" ca="1" si="297"/>
        <v>32.000000000000142</v>
      </c>
      <c r="D684" s="306">
        <f t="shared" ca="1" si="298"/>
        <v>-0.86616782042252849</v>
      </c>
      <c r="E684" s="307">
        <f t="shared" ca="1" si="299"/>
        <v>-3.6595773556198132</v>
      </c>
      <c r="F684" s="304">
        <f t="shared" ca="1" si="300"/>
        <v>3.7606851922091029</v>
      </c>
      <c r="G684" s="306">
        <f t="shared" ca="1" si="301"/>
        <v>15.920284414511464</v>
      </c>
      <c r="H684" s="307">
        <f t="shared" ca="1" si="302"/>
        <v>-114.0266194045852</v>
      </c>
      <c r="I684" s="304">
        <f t="shared" ca="1" si="303"/>
        <v>115.13264258531142</v>
      </c>
      <c r="J684" s="306">
        <f t="shared" ca="1" si="304"/>
        <v>831.03539993673962</v>
      </c>
      <c r="K684" s="307">
        <f t="shared" ca="1" si="305"/>
        <v>304.29500162631649</v>
      </c>
      <c r="L684" s="304">
        <f t="shared" ca="1" si="290"/>
        <v>884.99451069640918</v>
      </c>
      <c r="M684" s="306">
        <f t="shared" ca="1" si="306"/>
        <v>-1.4320740649696682</v>
      </c>
      <c r="N684" s="304">
        <f t="shared" ca="1" si="307"/>
        <v>-82.051799872905633</v>
      </c>
      <c r="P684" s="310">
        <f t="shared" ca="1" si="308"/>
        <v>23</v>
      </c>
      <c r="Q684" s="304">
        <f t="shared" ca="1" si="309"/>
        <v>0</v>
      </c>
      <c r="R684" s="306">
        <f t="shared" ca="1" si="310"/>
        <v>0</v>
      </c>
      <c r="S684" s="307">
        <f t="shared" ca="1" si="311"/>
        <v>8.1249999999999982</v>
      </c>
      <c r="T684" s="304">
        <f t="shared" ca="1" si="291"/>
        <v>79.706249999999983</v>
      </c>
      <c r="U684" s="311">
        <f t="shared" ca="1" si="292"/>
        <v>0</v>
      </c>
      <c r="V684" s="306">
        <f t="shared" ca="1" si="293"/>
        <v>1.1882825097387149</v>
      </c>
      <c r="W684" s="304">
        <f t="shared" ca="1" si="294"/>
        <v>50.831727033116401</v>
      </c>
      <c r="Y684" s="314" t="str">
        <f t="shared" ca="1" si="312"/>
        <v/>
      </c>
      <c r="Z684" s="315" t="str">
        <f t="shared" ca="1" si="313"/>
        <v/>
      </c>
      <c r="AA684" s="316" t="str">
        <f t="shared" ca="1" si="314"/>
        <v/>
      </c>
      <c r="AC684" s="310">
        <f t="shared" ca="1" si="315"/>
        <v>32.000000000000142</v>
      </c>
      <c r="AD684" s="323">
        <f t="shared" ca="1" si="316"/>
        <v>831.03539993673962</v>
      </c>
      <c r="AE684" s="324" t="e">
        <f t="shared" ca="1" si="295"/>
        <v>#N/A</v>
      </c>
      <c r="AG684" s="306">
        <f t="shared" ca="1" si="317"/>
        <v>3.5030267371913846</v>
      </c>
      <c r="AH684" s="304">
        <f t="shared" ca="1" si="318"/>
        <v>-6.2111146662769068</v>
      </c>
    </row>
    <row r="685" spans="1:34" x14ac:dyDescent="0.2">
      <c r="A685" s="347">
        <f t="shared" ca="1" si="296"/>
        <v>0.1</v>
      </c>
      <c r="B685" s="304">
        <f t="shared" ca="1" si="297"/>
        <v>32.100000000000144</v>
      </c>
      <c r="D685" s="306">
        <f t="shared" ca="1" si="298"/>
        <v>-0.86509508548763125</v>
      </c>
      <c r="E685" s="307">
        <f t="shared" ca="1" si="299"/>
        <v>-3.6138878267928094</v>
      </c>
      <c r="F685" s="304">
        <f t="shared" ca="1" si="300"/>
        <v>3.715989065050664</v>
      </c>
      <c r="G685" s="306">
        <f t="shared" ca="1" si="301"/>
        <v>15.8337749059627</v>
      </c>
      <c r="H685" s="307">
        <f t="shared" ca="1" si="302"/>
        <v>-114.38800818726449</v>
      </c>
      <c r="I685" s="304">
        <f t="shared" ca="1" si="303"/>
        <v>115.47867701364777</v>
      </c>
      <c r="J685" s="306">
        <f t="shared" ca="1" si="304"/>
        <v>832.62310290276332</v>
      </c>
      <c r="K685" s="307">
        <f t="shared" ca="1" si="305"/>
        <v>292.874270246724</v>
      </c>
      <c r="L685" s="304">
        <f t="shared" ca="1" si="290"/>
        <v>882.63048307883446</v>
      </c>
      <c r="M685" s="306">
        <f t="shared" ca="1" si="306"/>
        <v>-1.4332487451918694</v>
      </c>
      <c r="N685" s="304">
        <f t="shared" ca="1" si="307"/>
        <v>-82.119104091915261</v>
      </c>
      <c r="P685" s="310">
        <f t="shared" ca="1" si="308"/>
        <v>23</v>
      </c>
      <c r="Q685" s="304">
        <f t="shared" ca="1" si="309"/>
        <v>0</v>
      </c>
      <c r="R685" s="306">
        <f t="shared" ca="1" si="310"/>
        <v>0</v>
      </c>
      <c r="S685" s="307">
        <f t="shared" ca="1" si="311"/>
        <v>8.1249999999999982</v>
      </c>
      <c r="T685" s="304">
        <f t="shared" ca="1" si="291"/>
        <v>79.706249999999983</v>
      </c>
      <c r="U685" s="311">
        <f t="shared" ca="1" si="292"/>
        <v>0</v>
      </c>
      <c r="V685" s="306">
        <f t="shared" ca="1" si="293"/>
        <v>1.1896406934498911</v>
      </c>
      <c r="W685" s="304">
        <f t="shared" ca="1" si="294"/>
        <v>51.196188042817091</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3.4595475535521478</v>
      </c>
      <c r="AH685" s="304">
        <f t="shared" ca="1" si="318"/>
        <v>-6.2562125579220202</v>
      </c>
    </row>
    <row r="686" spans="1:34" x14ac:dyDescent="0.2">
      <c r="A686" s="347">
        <f t="shared" ca="1" si="296"/>
        <v>0.1</v>
      </c>
      <c r="B686" s="304">
        <f t="shared" ca="1" si="297"/>
        <v>32.200000000000145</v>
      </c>
      <c r="D686" s="306">
        <f t="shared" ca="1" si="298"/>
        <v>-0.86396653914664523</v>
      </c>
      <c r="E686" s="307">
        <f t="shared" ca="1" si="299"/>
        <v>-3.5684428135193178</v>
      </c>
      <c r="F686" s="304">
        <f t="shared" ca="1" si="300"/>
        <v>3.6715422228435144</v>
      </c>
      <c r="G686" s="306">
        <f t="shared" ca="1" si="301"/>
        <v>15.747378252048035</v>
      </c>
      <c r="H686" s="307">
        <f t="shared" ca="1" si="302"/>
        <v>-114.74485246861641</v>
      </c>
      <c r="I686" s="304">
        <f t="shared" ca="1" si="303"/>
        <v>115.82038287735722</v>
      </c>
      <c r="J686" s="306">
        <f t="shared" ca="1" si="304"/>
        <v>834.20216056066386</v>
      </c>
      <c r="K686" s="307">
        <f t="shared" ca="1" si="305"/>
        <v>281.41762721392996</v>
      </c>
      <c r="L686" s="304">
        <f t="shared" ca="1" si="290"/>
        <v>880.39146156172933</v>
      </c>
      <c r="M686" s="306">
        <f t="shared" ca="1" si="306"/>
        <v>-1.4344101049561848</v>
      </c>
      <c r="N686" s="304">
        <f t="shared" ca="1" si="307"/>
        <v>-82.18564510490684</v>
      </c>
      <c r="P686" s="310">
        <f t="shared" ca="1" si="308"/>
        <v>23</v>
      </c>
      <c r="Q686" s="304">
        <f t="shared" ca="1" si="309"/>
        <v>0</v>
      </c>
      <c r="R686" s="306">
        <f t="shared" ca="1" si="310"/>
        <v>0</v>
      </c>
      <c r="S686" s="307">
        <f t="shared" ca="1" si="311"/>
        <v>8.1249999999999982</v>
      </c>
      <c r="T686" s="304">
        <f t="shared" ca="1" si="291"/>
        <v>79.706249999999983</v>
      </c>
      <c r="U686" s="311">
        <f t="shared" ca="1" si="292"/>
        <v>0</v>
      </c>
      <c r="V686" s="306">
        <f t="shared" ca="1" si="293"/>
        <v>1.1910046847144955</v>
      </c>
      <c r="W686" s="304">
        <f t="shared" ca="1" si="294"/>
        <v>51.558666572360863</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3.4162775697099192</v>
      </c>
      <c r="AH686" s="304">
        <f t="shared" ca="1" si="318"/>
        <v>-6.3010692975774898</v>
      </c>
    </row>
    <row r="687" spans="1:34" x14ac:dyDescent="0.2">
      <c r="A687" s="347">
        <f t="shared" ca="1" si="296"/>
        <v>0.1</v>
      </c>
      <c r="B687" s="304">
        <f t="shared" ca="1" si="297"/>
        <v>32.300000000000146</v>
      </c>
      <c r="D687" s="306">
        <f t="shared" ca="1" si="298"/>
        <v>-0.86278298226493511</v>
      </c>
      <c r="E687" s="307">
        <f t="shared" ca="1" si="299"/>
        <v>-3.5232451873665189</v>
      </c>
      <c r="F687" s="304">
        <f t="shared" ca="1" si="300"/>
        <v>3.6273476707902308</v>
      </c>
      <c r="G687" s="306">
        <f t="shared" ca="1" si="301"/>
        <v>15.661099953821541</v>
      </c>
      <c r="H687" s="307">
        <f t="shared" ca="1" si="302"/>
        <v>-115.09717698735307</v>
      </c>
      <c r="I687" s="304">
        <f t="shared" ca="1" si="303"/>
        <v>116.15778149664217</v>
      </c>
      <c r="J687" s="306">
        <f t="shared" ca="1" si="304"/>
        <v>835.77258447095733</v>
      </c>
      <c r="K687" s="307">
        <f t="shared" ca="1" si="305"/>
        <v>269.92552574113148</v>
      </c>
      <c r="L687" s="304">
        <f t="shared" ca="1" si="290"/>
        <v>878.27991118998602</v>
      </c>
      <c r="M687" s="306">
        <f t="shared" ca="1" si="306"/>
        <v>-1.4355583750582304</v>
      </c>
      <c r="N687" s="304">
        <f t="shared" ca="1" si="307"/>
        <v>-82.251436135495098</v>
      </c>
      <c r="P687" s="310">
        <f t="shared" ca="1" si="308"/>
        <v>23</v>
      </c>
      <c r="Q687" s="304">
        <f t="shared" ca="1" si="309"/>
        <v>0</v>
      </c>
      <c r="R687" s="306">
        <f t="shared" ca="1" si="310"/>
        <v>0</v>
      </c>
      <c r="S687" s="307">
        <f t="shared" ca="1" si="311"/>
        <v>8.1249999999999982</v>
      </c>
      <c r="T687" s="304">
        <f t="shared" ca="1" si="291"/>
        <v>79.706249999999983</v>
      </c>
      <c r="U687" s="311">
        <f t="shared" ca="1" si="292"/>
        <v>0</v>
      </c>
      <c r="V687" s="306">
        <f t="shared" ca="1" si="293"/>
        <v>1.1923744465796902</v>
      </c>
      <c r="W687" s="304">
        <f t="shared" ca="1" si="294"/>
        <v>51.919140288050713</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3.3732204086881579</v>
      </c>
      <c r="AH687" s="304">
        <f t="shared" ca="1" si="318"/>
        <v>-6.345682039675185</v>
      </c>
    </row>
    <row r="688" spans="1:34" x14ac:dyDescent="0.2">
      <c r="A688" s="347">
        <f t="shared" ca="1" si="296"/>
        <v>0.1</v>
      </c>
      <c r="B688" s="304">
        <f t="shared" ca="1" si="297"/>
        <v>32.400000000000148</v>
      </c>
      <c r="D688" s="306">
        <f t="shared" ca="1" si="298"/>
        <v>-0.86154521637307546</v>
      </c>
      <c r="E688" s="307">
        <f t="shared" ca="1" si="299"/>
        <v>-3.4782977221339832</v>
      </c>
      <c r="F688" s="304">
        <f t="shared" ca="1" si="300"/>
        <v>3.583408322206358</v>
      </c>
      <c r="G688" s="306">
        <f t="shared" ca="1" si="301"/>
        <v>15.574945432184233</v>
      </c>
      <c r="H688" s="307">
        <f t="shared" ca="1" si="302"/>
        <v>-115.44500675956647</v>
      </c>
      <c r="I688" s="304">
        <f t="shared" ca="1" si="303"/>
        <v>116.49089454086901</v>
      </c>
      <c r="J688" s="306">
        <f t="shared" ca="1" si="304"/>
        <v>837.33438674025763</v>
      </c>
      <c r="K688" s="307">
        <f t="shared" ca="1" si="305"/>
        <v>258.39841655378552</v>
      </c>
      <c r="L688" s="304">
        <f t="shared" ca="1" si="290"/>
        <v>876.29824654348533</v>
      </c>
      <c r="M688" s="306">
        <f t="shared" ca="1" si="306"/>
        <v>-1.4366937807656284</v>
      </c>
      <c r="N688" s="304">
        <f t="shared" ca="1" si="307"/>
        <v>-82.316490090564074</v>
      </c>
      <c r="P688" s="310">
        <f t="shared" ca="1" si="308"/>
        <v>23</v>
      </c>
      <c r="Q688" s="304">
        <f t="shared" ca="1" si="309"/>
        <v>0</v>
      </c>
      <c r="R688" s="306">
        <f t="shared" ca="1" si="310"/>
        <v>0</v>
      </c>
      <c r="S688" s="307">
        <f t="shared" ca="1" si="311"/>
        <v>8.1249999999999982</v>
      </c>
      <c r="T688" s="304">
        <f t="shared" ca="1" si="291"/>
        <v>79.706249999999983</v>
      </c>
      <c r="U688" s="311">
        <f t="shared" ca="1" si="292"/>
        <v>0</v>
      </c>
      <c r="V688" s="306">
        <f t="shared" ca="1" si="293"/>
        <v>1.1937499422442268</v>
      </c>
      <c r="W688" s="304">
        <f t="shared" ca="1" si="294"/>
        <v>52.277587635730491</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3.3303795734252173</v>
      </c>
      <c r="AH688" s="304">
        <f t="shared" ca="1" si="318"/>
        <v>-6.3900480354523967</v>
      </c>
    </row>
    <row r="689" spans="1:34" x14ac:dyDescent="0.2">
      <c r="A689" s="347">
        <f t="shared" ca="1" si="296"/>
        <v>0.1</v>
      </c>
      <c r="B689" s="304">
        <f t="shared" ca="1" si="297"/>
        <v>32.500000000000149</v>
      </c>
      <c r="D689" s="306">
        <f t="shared" ca="1" si="298"/>
        <v>-0.86025404338647538</v>
      </c>
      <c r="E689" s="307">
        <f t="shared" ca="1" si="299"/>
        <v>-3.4336030947192535</v>
      </c>
      <c r="F689" s="304">
        <f t="shared" ca="1" si="300"/>
        <v>3.5397269995337797</v>
      </c>
      <c r="G689" s="306">
        <f t="shared" ca="1" si="301"/>
        <v>15.488920027845586</v>
      </c>
      <c r="H689" s="307">
        <f t="shared" ca="1" si="302"/>
        <v>-115.78836706903839</v>
      </c>
      <c r="I689" s="304">
        <f t="shared" ca="1" si="303"/>
        <v>116.81974401676871</v>
      </c>
      <c r="J689" s="306">
        <f t="shared" ca="1" si="304"/>
        <v>838.88758001325914</v>
      </c>
      <c r="K689" s="307">
        <f t="shared" ca="1" si="305"/>
        <v>246.83674786235528</v>
      </c>
      <c r="L689" s="304">
        <f t="shared" ca="1" si="290"/>
        <v>874.44882754553805</v>
      </c>
      <c r="M689" s="306">
        <f t="shared" ca="1" si="306"/>
        <v>-1.4378165419807698</v>
      </c>
      <c r="N689" s="304">
        <f t="shared" ca="1" si="307"/>
        <v>-82.38081956959266</v>
      </c>
      <c r="P689" s="310">
        <f t="shared" ca="1" si="308"/>
        <v>23</v>
      </c>
      <c r="Q689" s="304">
        <f t="shared" ca="1" si="309"/>
        <v>0</v>
      </c>
      <c r="R689" s="306">
        <f t="shared" ca="1" si="310"/>
        <v>0</v>
      </c>
      <c r="S689" s="307">
        <f t="shared" ca="1" si="311"/>
        <v>8.1249999999999982</v>
      </c>
      <c r="T689" s="304">
        <f t="shared" ca="1" si="291"/>
        <v>79.706249999999983</v>
      </c>
      <c r="U689" s="311">
        <f t="shared" ca="1" si="292"/>
        <v>0</v>
      </c>
      <c r="V689" s="306">
        <f t="shared" ca="1" si="293"/>
        <v>1.1951311350610549</v>
      </c>
      <c r="W689" s="304">
        <f t="shared" ca="1" si="294"/>
        <v>52.633987833591107</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3.287758448464869</v>
      </c>
      <c r="AH689" s="304">
        <f t="shared" ca="1" si="318"/>
        <v>-6.4341646320899084</v>
      </c>
    </row>
    <row r="690" spans="1:34" x14ac:dyDescent="0.2">
      <c r="A690" s="347">
        <f t="shared" ca="1" si="296"/>
        <v>0.1</v>
      </c>
      <c r="B690" s="304">
        <f t="shared" ca="1" si="297"/>
        <v>32.600000000000151</v>
      </c>
      <c r="D690" s="306">
        <f t="shared" ca="1" si="298"/>
        <v>-0.85891026533119419</v>
      </c>
      <c r="E690" s="307">
        <f t="shared" ca="1" si="299"/>
        <v>-3.3891638860074504</v>
      </c>
      <c r="F690" s="304">
        <f t="shared" ca="1" si="300"/>
        <v>3.4963064353841218</v>
      </c>
      <c r="G690" s="306">
        <f t="shared" ca="1" si="301"/>
        <v>15.403029001312467</v>
      </c>
      <c r="H690" s="307">
        <f t="shared" ca="1" si="302"/>
        <v>-116.12728345763914</v>
      </c>
      <c r="I690" s="304">
        <f t="shared" ca="1" si="303"/>
        <v>117.14435225680383</v>
      </c>
      <c r="J690" s="306">
        <f t="shared" ca="1" si="304"/>
        <v>840.43217746471703</v>
      </c>
      <c r="K690" s="307">
        <f t="shared" ca="1" si="305"/>
        <v>235.24096533602142</v>
      </c>
      <c r="L690" s="304">
        <f t="shared" ca="1" si="290"/>
        <v>872.73395527520802</v>
      </c>
      <c r="M690" s="306">
        <f t="shared" ca="1" si="306"/>
        <v>-1.438926873397949</v>
      </c>
      <c r="N690" s="304">
        <f t="shared" ca="1" si="307"/>
        <v>-82.444436873657807</v>
      </c>
      <c r="P690" s="310">
        <f t="shared" ca="1" si="308"/>
        <v>23</v>
      </c>
      <c r="Q690" s="304">
        <f t="shared" ca="1" si="309"/>
        <v>0</v>
      </c>
      <c r="R690" s="306">
        <f t="shared" ca="1" si="310"/>
        <v>0</v>
      </c>
      <c r="S690" s="307">
        <f t="shared" ca="1" si="311"/>
        <v>8.1249999999999982</v>
      </c>
      <c r="T690" s="304">
        <f t="shared" ca="1" si="291"/>
        <v>79.706249999999983</v>
      </c>
      <c r="U690" s="311">
        <f t="shared" ca="1" si="292"/>
        <v>0</v>
      </c>
      <c r="V690" s="306">
        <f t="shared" ca="1" si="293"/>
        <v>1.1965179885398669</v>
      </c>
      <c r="W690" s="304">
        <f t="shared" ca="1" si="294"/>
        <v>52.988320864794055</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3.245360301636409</v>
      </c>
      <c r="AH690" s="304">
        <f t="shared" ca="1" si="318"/>
        <v>-6.4780292718265988</v>
      </c>
    </row>
    <row r="691" spans="1:34" x14ac:dyDescent="0.2">
      <c r="A691" s="347">
        <f t="shared" ca="1" si="296"/>
        <v>0.1</v>
      </c>
      <c r="B691" s="304">
        <f t="shared" ca="1" si="297"/>
        <v>32.700000000000152</v>
      </c>
      <c r="D691" s="306">
        <f t="shared" ca="1" si="298"/>
        <v>-0.85751468407592635</v>
      </c>
      <c r="E691" s="307">
        <f t="shared" ca="1" si="299"/>
        <v>-3.3449825817838947</v>
      </c>
      <c r="F691" s="304">
        <f t="shared" ca="1" si="300"/>
        <v>3.4531492736114791</v>
      </c>
      <c r="G691" s="306">
        <f t="shared" ca="1" si="301"/>
        <v>15.317277532904875</v>
      </c>
      <c r="H691" s="307">
        <f t="shared" ca="1" si="302"/>
        <v>-116.46178171581752</v>
      </c>
      <c r="I691" s="304">
        <f t="shared" ca="1" si="303"/>
        <v>117.4647419077008</v>
      </c>
      <c r="J691" s="306">
        <f t="shared" ca="1" si="304"/>
        <v>841.9681927914279</v>
      </c>
      <c r="K691" s="307">
        <f t="shared" ca="1" si="305"/>
        <v>223.61151207734858</v>
      </c>
      <c r="L691" s="304">
        <f t="shared" ca="1" si="290"/>
        <v>871.15586780207218</v>
      </c>
      <c r="M691" s="306">
        <f t="shared" ca="1" si="306"/>
        <v>-1.4400249846550923</v>
      </c>
      <c r="N691" s="304">
        <f t="shared" ca="1" si="307"/>
        <v>-82.507354014127927</v>
      </c>
      <c r="P691" s="310">
        <f t="shared" ca="1" si="308"/>
        <v>23</v>
      </c>
      <c r="Q691" s="304">
        <f t="shared" ca="1" si="309"/>
        <v>0</v>
      </c>
      <c r="R691" s="306">
        <f t="shared" ca="1" si="310"/>
        <v>0</v>
      </c>
      <c r="S691" s="307">
        <f t="shared" ca="1" si="311"/>
        <v>8.1249999999999982</v>
      </c>
      <c r="T691" s="304">
        <f t="shared" ca="1" si="291"/>
        <v>79.706249999999983</v>
      </c>
      <c r="U691" s="311">
        <f t="shared" ca="1" si="292"/>
        <v>0</v>
      </c>
      <c r="V691" s="306">
        <f t="shared" ca="1" si="293"/>
        <v>1.1979104663495768</v>
      </c>
      <c r="W691" s="304">
        <f t="shared" ca="1" si="294"/>
        <v>53.340567469920558</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3.2031882857247771</v>
      </c>
      <c r="AH691" s="304">
        <f t="shared" ca="1" si="318"/>
        <v>-6.5216394910515776</v>
      </c>
    </row>
    <row r="692" spans="1:34" x14ac:dyDescent="0.2">
      <c r="A692" s="347">
        <f t="shared" ca="1" si="296"/>
        <v>0.1</v>
      </c>
      <c r="B692" s="304">
        <f t="shared" ca="1" si="297"/>
        <v>32.800000000000153</v>
      </c>
      <c r="D692" s="306">
        <f t="shared" ca="1" si="298"/>
        <v>-0.85606810107014231</v>
      </c>
      <c r="E692" s="307">
        <f t="shared" ca="1" si="299"/>
        <v>-3.3010615736687194</v>
      </c>
      <c r="F692" s="304">
        <f t="shared" ca="1" si="300"/>
        <v>3.4102580704137395</v>
      </c>
      <c r="G692" s="306">
        <f t="shared" ca="1" si="301"/>
        <v>15.23167072279786</v>
      </c>
      <c r="H692" s="307">
        <f t="shared" ca="1" si="302"/>
        <v>-116.79188787318439</v>
      </c>
      <c r="I692" s="304">
        <f t="shared" ca="1" si="303"/>
        <v>117.78093591914701</v>
      </c>
      <c r="J692" s="306">
        <f t="shared" ca="1" si="304"/>
        <v>843.49564020421303</v>
      </c>
      <c r="K692" s="307">
        <f t="shared" ca="1" si="305"/>
        <v>211.94882859789848</v>
      </c>
      <c r="L692" s="304">
        <f t="shared" ca="1" si="290"/>
        <v>869.71673606268871</v>
      </c>
      <c r="M692" s="306">
        <f t="shared" ca="1" si="306"/>
        <v>-1.4411110804802962</v>
      </c>
      <c r="N692" s="304">
        <f t="shared" ca="1" si="307"/>
        <v>-82.569582721058893</v>
      </c>
      <c r="P692" s="310">
        <f t="shared" ca="1" si="308"/>
        <v>23</v>
      </c>
      <c r="Q692" s="304">
        <f t="shared" ca="1" si="309"/>
        <v>0</v>
      </c>
      <c r="R692" s="306">
        <f t="shared" ca="1" si="310"/>
        <v>0</v>
      </c>
      <c r="S692" s="307">
        <f t="shared" ca="1" si="311"/>
        <v>8.1249999999999982</v>
      </c>
      <c r="T692" s="304">
        <f t="shared" ca="1" si="291"/>
        <v>79.706249999999983</v>
      </c>
      <c r="U692" s="311">
        <f t="shared" ca="1" si="292"/>
        <v>0</v>
      </c>
      <c r="V692" s="306">
        <f t="shared" ca="1" si="293"/>
        <v>1.1993085323207364</v>
      </c>
      <c r="W692" s="304">
        <f t="shared" ca="1" si="294"/>
        <v>53.690709139254643</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3.1612454401313155</v>
      </c>
      <c r="AH692" s="304">
        <f t="shared" ca="1" si="318"/>
        <v>-6.5649929193748395</v>
      </c>
    </row>
    <row r="693" spans="1:34" x14ac:dyDescent="0.2">
      <c r="A693" s="347">
        <f t="shared" ca="1" si="296"/>
        <v>0.1</v>
      </c>
      <c r="B693" s="304">
        <f t="shared" ca="1" si="297"/>
        <v>32.900000000000155</v>
      </c>
      <c r="D693" s="306">
        <f t="shared" ca="1" si="298"/>
        <v>-0.85457131708835887</v>
      </c>
      <c r="E693" s="307">
        <f t="shared" ca="1" si="299"/>
        <v>-3.2574031600723963</v>
      </c>
      <c r="F693" s="304">
        <f t="shared" ca="1" si="300"/>
        <v>3.3676352954617528</v>
      </c>
      <c r="G693" s="306">
        <f t="shared" ca="1" si="301"/>
        <v>15.146213591089024</v>
      </c>
      <c r="H693" s="307">
        <f t="shared" ca="1" si="302"/>
        <v>-117.11762818919163</v>
      </c>
      <c r="I693" s="304">
        <f t="shared" ca="1" si="303"/>
        <v>118.09295753265148</v>
      </c>
      <c r="J693" s="306">
        <f t="shared" ca="1" si="304"/>
        <v>845.01453441990736</v>
      </c>
      <c r="K693" s="307">
        <f t="shared" ca="1" si="305"/>
        <v>200.25335279477969</v>
      </c>
      <c r="L693" s="304">
        <f t="shared" ca="1" si="290"/>
        <v>868.418659798627</v>
      </c>
      <c r="M693" s="306">
        <f t="shared" ca="1" si="306"/>
        <v>-1.4421853608333783</v>
      </c>
      <c r="N693" s="304">
        <f t="shared" ca="1" si="307"/>
        <v>-82.63113445130432</v>
      </c>
      <c r="P693" s="310">
        <f t="shared" ca="1" si="308"/>
        <v>23</v>
      </c>
      <c r="Q693" s="304">
        <f t="shared" ca="1" si="309"/>
        <v>0</v>
      </c>
      <c r="R693" s="306">
        <f t="shared" ca="1" si="310"/>
        <v>0</v>
      </c>
      <c r="S693" s="307">
        <f t="shared" ca="1" si="311"/>
        <v>8.1249999999999982</v>
      </c>
      <c r="T693" s="304">
        <f t="shared" ca="1" si="291"/>
        <v>79.706249999999983</v>
      </c>
      <c r="U693" s="311">
        <f t="shared" ca="1" si="292"/>
        <v>0</v>
      </c>
      <c r="V693" s="306">
        <f t="shared" ca="1" si="293"/>
        <v>1.200712150447889</v>
      </c>
      <c r="W693" s="304">
        <f t="shared" ca="1" si="294"/>
        <v>54.038728104908131</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3.1195346925254341</v>
      </c>
      <c r="AH693" s="304">
        <f t="shared" ca="1" si="318"/>
        <v>-6.6080872786774965</v>
      </c>
    </row>
    <row r="694" spans="1:34" x14ac:dyDescent="0.2">
      <c r="A694" s="347">
        <f t="shared" ca="1" si="296"/>
        <v>0.1</v>
      </c>
      <c r="B694" s="304">
        <f t="shared" ca="1" si="297"/>
        <v>33.000000000000156</v>
      </c>
      <c r="D694" s="306">
        <f t="shared" ca="1" si="298"/>
        <v>-0.853025131980506</v>
      </c>
      <c r="E694" s="307">
        <f t="shared" ca="1" si="299"/>
        <v>-3.2140095471711971</v>
      </c>
      <c r="F694" s="304">
        <f t="shared" ca="1" si="300"/>
        <v>3.3252833330556908</v>
      </c>
      <c r="G694" s="306">
        <f t="shared" ca="1" si="301"/>
        <v>15.060911077890974</v>
      </c>
      <c r="H694" s="307">
        <f t="shared" ca="1" si="302"/>
        <v>-117.43902914390875</v>
      </c>
      <c r="I694" s="304">
        <f t="shared" ca="1" si="303"/>
        <v>118.40083027056858</v>
      </c>
      <c r="J694" s="306">
        <f t="shared" ca="1" si="304"/>
        <v>846.52489065335635</v>
      </c>
      <c r="K694" s="307">
        <f t="shared" ca="1" si="305"/>
        <v>188.52551992812465</v>
      </c>
      <c r="L694" s="304">
        <f t="shared" ca="1" si="290"/>
        <v>867.26366357633515</v>
      </c>
      <c r="M694" s="306">
        <f t="shared" ca="1" si="306"/>
        <v>-1.4432480210426337</v>
      </c>
      <c r="N694" s="304">
        <f t="shared" ca="1" si="307"/>
        <v>-82.69202039635114</v>
      </c>
      <c r="P694" s="310">
        <f t="shared" ca="1" si="308"/>
        <v>23</v>
      </c>
      <c r="Q694" s="304">
        <f t="shared" ca="1" si="309"/>
        <v>0</v>
      </c>
      <c r="R694" s="306">
        <f t="shared" ca="1" si="310"/>
        <v>0</v>
      </c>
      <c r="S694" s="307">
        <f t="shared" ca="1" si="311"/>
        <v>8.1249999999999982</v>
      </c>
      <c r="T694" s="304">
        <f t="shared" ca="1" si="291"/>
        <v>79.706249999999983</v>
      </c>
      <c r="U694" s="311">
        <f t="shared" ca="1" si="292"/>
        <v>0</v>
      </c>
      <c r="V694" s="306">
        <f t="shared" ca="1" si="293"/>
        <v>1.2021212848918574</v>
      </c>
      <c r="W694" s="304">
        <f t="shared" ca="1" si="294"/>
        <v>54.384607332795433</v>
      </c>
      <c r="Y694" s="314" t="str">
        <f t="shared" ca="1" si="312"/>
        <v/>
      </c>
      <c r="Z694" s="315" t="str">
        <f t="shared" ca="1" si="313"/>
        <v/>
      </c>
      <c r="AA694" s="316" t="str">
        <f t="shared" ca="1" si="314"/>
        <v/>
      </c>
      <c r="AC694" s="310">
        <f t="shared" ca="1" si="315"/>
        <v>33.000000000000156</v>
      </c>
      <c r="AD694" s="323">
        <f t="shared" ca="1" si="316"/>
        <v>846.52489065335635</v>
      </c>
      <c r="AE694" s="324" t="e">
        <f t="shared" ca="1" si="295"/>
        <v>#N/A</v>
      </c>
      <c r="AG694" s="306">
        <f t="shared" ca="1" si="317"/>
        <v>3.0780588604876087</v>
      </c>
      <c r="AH694" s="304">
        <f t="shared" ca="1" si="318"/>
        <v>-6.6509203821425409</v>
      </c>
    </row>
    <row r="695" spans="1:34" x14ac:dyDescent="0.2">
      <c r="A695" s="347">
        <f t="shared" ca="1" si="296"/>
        <v>0.1</v>
      </c>
      <c r="B695" s="304">
        <f t="shared" ca="1" si="297"/>
        <v>33.100000000000158</v>
      </c>
      <c r="D695" s="306">
        <f t="shared" ca="1" si="298"/>
        <v>-0.85143034442838417</v>
      </c>
      <c r="E695" s="307">
        <f t="shared" ca="1" si="299"/>
        <v>-3.1708828499015782</v>
      </c>
      <c r="F695" s="304">
        <f t="shared" ca="1" si="300"/>
        <v>3.2832044833079452</v>
      </c>
      <c r="G695" s="306">
        <f t="shared" ca="1" si="301"/>
        <v>14.975768043448136</v>
      </c>
      <c r="H695" s="307">
        <f t="shared" ca="1" si="302"/>
        <v>-117.75611742889892</v>
      </c>
      <c r="I695" s="304">
        <f t="shared" ca="1" si="303"/>
        <v>118.70457792528389</v>
      </c>
      <c r="J695" s="306">
        <f t="shared" ca="1" si="304"/>
        <v>848.02672460942335</v>
      </c>
      <c r="K695" s="307">
        <f t="shared" ca="1" si="305"/>
        <v>176.76576259948428</v>
      </c>
      <c r="L695" s="304">
        <f t="shared" ca="1" si="290"/>
        <v>866.25369290939477</v>
      </c>
      <c r="M695" s="306">
        <f t="shared" ca="1" si="306"/>
        <v>-1.4442992519369873</v>
      </c>
      <c r="N695" s="304">
        <f t="shared" ca="1" si="307"/>
        <v>-82.752251489891364</v>
      </c>
      <c r="P695" s="310">
        <f t="shared" ca="1" si="308"/>
        <v>23</v>
      </c>
      <c r="Q695" s="304">
        <f t="shared" ca="1" si="309"/>
        <v>0</v>
      </c>
      <c r="R695" s="306">
        <f t="shared" ca="1" si="310"/>
        <v>0</v>
      </c>
      <c r="S695" s="307">
        <f t="shared" ca="1" si="311"/>
        <v>8.1249999999999982</v>
      </c>
      <c r="T695" s="304">
        <f t="shared" ca="1" si="291"/>
        <v>79.706249999999983</v>
      </c>
      <c r="U695" s="311">
        <f t="shared" ca="1" si="292"/>
        <v>0</v>
      </c>
      <c r="V695" s="306">
        <f t="shared" ca="1" si="293"/>
        <v>1.2035358999819734</v>
      </c>
      <c r="W695" s="304">
        <f t="shared" ca="1" si="294"/>
        <v>54.728330514466315</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3.0368206531439803</v>
      </c>
      <c r="AH695" s="304">
        <f t="shared" ca="1" si="318"/>
        <v>-6.6934901332671313</v>
      </c>
    </row>
    <row r="696" spans="1:34" x14ac:dyDescent="0.2">
      <c r="A696" s="347">
        <f t="shared" ca="1" si="296"/>
        <v>0.1</v>
      </c>
      <c r="B696" s="304">
        <f t="shared" ca="1" si="297"/>
        <v>33.200000000000159</v>
      </c>
      <c r="D696" s="306">
        <f t="shared" ca="1" si="298"/>
        <v>-0.84978775170815324</v>
      </c>
      <c r="E696" s="307">
        <f t="shared" ca="1" si="299"/>
        <v>-3.1280250929724644</v>
      </c>
      <c r="F696" s="304">
        <f t="shared" ca="1" si="300"/>
        <v>3.2414009633518948</v>
      </c>
      <c r="G696" s="306">
        <f t="shared" ca="1" si="301"/>
        <v>14.89078926827732</v>
      </c>
      <c r="H696" s="307">
        <f t="shared" ca="1" si="302"/>
        <v>-118.06891993819616</v>
      </c>
      <c r="I696" s="304">
        <f t="shared" ca="1" si="303"/>
        <v>119.00422454856138</v>
      </c>
      <c r="J696" s="306">
        <f t="shared" ca="1" si="304"/>
        <v>849.52005247500961</v>
      </c>
      <c r="K696" s="307">
        <f t="shared" ca="1" si="305"/>
        <v>164.97451073112953</v>
      </c>
      <c r="L696" s="304">
        <f t="shared" ca="1" si="290"/>
        <v>865.3906105037878</v>
      </c>
      <c r="M696" s="306">
        <f t="shared" ca="1" si="306"/>
        <v>-1.4453392399737157</v>
      </c>
      <c r="N696" s="304">
        <f t="shared" ca="1" si="307"/>
        <v>-82.811838415140002</v>
      </c>
      <c r="P696" s="310">
        <f t="shared" ca="1" si="308"/>
        <v>23</v>
      </c>
      <c r="Q696" s="304">
        <f t="shared" ca="1" si="309"/>
        <v>0</v>
      </c>
      <c r="R696" s="306">
        <f t="shared" ca="1" si="310"/>
        <v>0</v>
      </c>
      <c r="S696" s="307">
        <f t="shared" ca="1" si="311"/>
        <v>8.1249999999999982</v>
      </c>
      <c r="T696" s="304">
        <f t="shared" ca="1" si="291"/>
        <v>79.706249999999983</v>
      </c>
      <c r="U696" s="311">
        <f t="shared" ca="1" si="292"/>
        <v>0</v>
      </c>
      <c r="V696" s="306">
        <f t="shared" ca="1" si="293"/>
        <v>1.2049559602182405</v>
      </c>
      <c r="W696" s="304">
        <f t="shared" ca="1" si="294"/>
        <v>55.06988205880382</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2.9958226727927846</v>
      </c>
      <c r="AH696" s="304">
        <f t="shared" ca="1" si="318"/>
        <v>-6.7357945248573943</v>
      </c>
    </row>
    <row r="697" spans="1:34" x14ac:dyDescent="0.2">
      <c r="A697" s="347">
        <f t="shared" ca="1" si="296"/>
        <v>0.1</v>
      </c>
      <c r="B697" s="304">
        <f t="shared" ca="1" si="297"/>
        <v>33.300000000000161</v>
      </c>
      <c r="D697" s="306">
        <f t="shared" ca="1" si="298"/>
        <v>-0.84809814945884299</v>
      </c>
      <c r="E697" s="307">
        <f t="shared" ca="1" si="299"/>
        <v>-3.0854382118945436</v>
      </c>
      <c r="F697" s="304">
        <f t="shared" ca="1" si="300"/>
        <v>3.1998749085760387</v>
      </c>
      <c r="G697" s="306">
        <f t="shared" ca="1" si="301"/>
        <v>14.805979453331435</v>
      </c>
      <c r="H697" s="307">
        <f t="shared" ca="1" si="302"/>
        <v>-118.37746375938562</v>
      </c>
      <c r="I697" s="304">
        <f t="shared" ca="1" si="303"/>
        <v>119.29979444105145</v>
      </c>
      <c r="J697" s="306">
        <f t="shared" ca="1" si="304"/>
        <v>851.00489091109</v>
      </c>
      <c r="K697" s="307">
        <f t="shared" ca="1" si="305"/>
        <v>153.15219154625044</v>
      </c>
      <c r="L697" s="304">
        <f t="shared" ca="1" si="290"/>
        <v>864.67619264671305</v>
      </c>
      <c r="M697" s="306">
        <f t="shared" ca="1" si="306"/>
        <v>-1.4463681673619126</v>
      </c>
      <c r="N697" s="304">
        <f t="shared" ca="1" si="307"/>
        <v>-82.870791611909098</v>
      </c>
      <c r="P697" s="310">
        <f t="shared" ca="1" si="308"/>
        <v>23</v>
      </c>
      <c r="Q697" s="304">
        <f t="shared" ca="1" si="309"/>
        <v>0</v>
      </c>
      <c r="R697" s="306">
        <f t="shared" ca="1" si="310"/>
        <v>0</v>
      </c>
      <c r="S697" s="307">
        <f t="shared" ca="1" si="311"/>
        <v>8.1249999999999982</v>
      </c>
      <c r="T697" s="304">
        <f t="shared" ca="1" si="291"/>
        <v>79.706249999999983</v>
      </c>
      <c r="U697" s="311">
        <f t="shared" ca="1" si="292"/>
        <v>0</v>
      </c>
      <c r="V697" s="306">
        <f t="shared" ca="1" si="293"/>
        <v>1.2063814302734384</v>
      </c>
      <c r="W697" s="304">
        <f t="shared" ca="1" si="294"/>
        <v>55.409247083595744</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2.9550674165228328</v>
      </c>
      <c r="AH697" s="304">
        <f t="shared" ca="1" si="318"/>
        <v>-6.7778316380066252</v>
      </c>
    </row>
    <row r="698" spans="1:34" x14ac:dyDescent="0.2">
      <c r="A698" s="347">
        <f t="shared" ca="1" si="296"/>
        <v>0.1</v>
      </c>
      <c r="B698" s="304">
        <f t="shared" ca="1" si="297"/>
        <v>33.400000000000162</v>
      </c>
      <c r="D698" s="306">
        <f t="shared" ca="1" si="298"/>
        <v>-0.84636233145684159</v>
      </c>
      <c r="E698" s="307">
        <f t="shared" ca="1" si="299"/>
        <v>-3.0431240540254834</v>
      </c>
      <c r="F698" s="304">
        <f t="shared" ca="1" si="300"/>
        <v>3.158628373882808</v>
      </c>
      <c r="G698" s="306">
        <f t="shared" ca="1" si="301"/>
        <v>14.721343220185751</v>
      </c>
      <c r="H698" s="307">
        <f t="shared" ca="1" si="302"/>
        <v>-118.68177616478818</v>
      </c>
      <c r="I698" s="304">
        <f t="shared" ca="1" si="303"/>
        <v>119.59131214195867</v>
      </c>
      <c r="J698" s="306">
        <f t="shared" ca="1" si="304"/>
        <v>852.48125704476581</v>
      </c>
      <c r="K698" s="307">
        <f t="shared" ca="1" si="305"/>
        <v>141.29922955004173</v>
      </c>
      <c r="L698" s="304">
        <f t="shared" ca="1" si="290"/>
        <v>864.11212575918614</v>
      </c>
      <c r="M698" s="306">
        <f t="shared" ca="1" si="306"/>
        <v>-1.4473862121818584</v>
      </c>
      <c r="N698" s="304">
        <f t="shared" ca="1" si="307"/>
        <v>-82.929121283447145</v>
      </c>
      <c r="P698" s="310">
        <f t="shared" ca="1" si="308"/>
        <v>23</v>
      </c>
      <c r="Q698" s="304">
        <f t="shared" ca="1" si="309"/>
        <v>0</v>
      </c>
      <c r="R698" s="306">
        <f t="shared" ca="1" si="310"/>
        <v>0</v>
      </c>
      <c r="S698" s="307">
        <f t="shared" ca="1" si="311"/>
        <v>8.1249999999999982</v>
      </c>
      <c r="T698" s="304">
        <f t="shared" ca="1" si="291"/>
        <v>79.706249999999983</v>
      </c>
      <c r="U698" s="311">
        <f t="shared" ca="1" si="292"/>
        <v>0</v>
      </c>
      <c r="V698" s="306">
        <f t="shared" ca="1" si="293"/>
        <v>1.2078122749951652</v>
      </c>
      <c r="W698" s="304">
        <f t="shared" ca="1" si="294"/>
        <v>55.746411406986724</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2.9145572778241586</v>
      </c>
      <c r="AH698" s="304">
        <f t="shared" ca="1" si="318"/>
        <v>-6.8195996410579394</v>
      </c>
    </row>
    <row r="699" spans="1:34" x14ac:dyDescent="0.2">
      <c r="A699" s="347">
        <f t="shared" ca="1" si="296"/>
        <v>0.1</v>
      </c>
      <c r="B699" s="304">
        <f t="shared" ca="1" si="297"/>
        <v>33.500000000000163</v>
      </c>
      <c r="D699" s="306">
        <f t="shared" ca="1" si="298"/>
        <v>-0.84458108939632459</v>
      </c>
      <c r="E699" s="307">
        <f t="shared" ca="1" si="299"/>
        <v>-3.0010843796302185</v>
      </c>
      <c r="F699" s="304">
        <f t="shared" ca="1" si="300"/>
        <v>3.1176633349716218</v>
      </c>
      <c r="G699" s="306">
        <f t="shared" ca="1" si="301"/>
        <v>14.636885111246119</v>
      </c>
      <c r="H699" s="307">
        <f t="shared" ca="1" si="302"/>
        <v>-118.98188460275119</v>
      </c>
      <c r="I699" s="304">
        <f t="shared" ca="1" si="303"/>
        <v>119.87880241886896</v>
      </c>
      <c r="J699" s="306">
        <f t="shared" ca="1" si="304"/>
        <v>853.94916846133742</v>
      </c>
      <c r="K699" s="307">
        <f t="shared" ca="1" si="305"/>
        <v>129.41604651166477</v>
      </c>
      <c r="L699" s="304">
        <f t="shared" ca="1" si="290"/>
        <v>863.70000313217497</v>
      </c>
      <c r="M699" s="306">
        <f t="shared" ca="1" si="306"/>
        <v>-1.4483935485004511</v>
      </c>
      <c r="N699" s="304">
        <f t="shared" ca="1" si="307"/>
        <v>-82.98683740305276</v>
      </c>
      <c r="P699" s="310">
        <f t="shared" ca="1" si="308"/>
        <v>23</v>
      </c>
      <c r="Q699" s="304">
        <f t="shared" ca="1" si="309"/>
        <v>0</v>
      </c>
      <c r="R699" s="306">
        <f t="shared" ca="1" si="310"/>
        <v>0</v>
      </c>
      <c r="S699" s="307">
        <f t="shared" ca="1" si="311"/>
        <v>8.1249999999999982</v>
      </c>
      <c r="T699" s="304">
        <f t="shared" ca="1" si="291"/>
        <v>79.706249999999983</v>
      </c>
      <c r="U699" s="311">
        <f t="shared" ca="1" si="292"/>
        <v>0</v>
      </c>
      <c r="V699" s="306">
        <f t="shared" ca="1" si="293"/>
        <v>1.2092484594078163</v>
      </c>
      <c r="W699" s="304">
        <f t="shared" ca="1" si="294"/>
        <v>56.081361538818392</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2.8742945481909494</v>
      </c>
      <c r="AH699" s="304">
        <f t="shared" ca="1" si="318"/>
        <v>-6.8610967885522136</v>
      </c>
    </row>
    <row r="700" spans="1:34" x14ac:dyDescent="0.2">
      <c r="A700" s="347">
        <f t="shared" ca="1" si="296"/>
        <v>0.1</v>
      </c>
      <c r="B700" s="304">
        <f t="shared" ca="1" si="297"/>
        <v>33.600000000000165</v>
      </c>
      <c r="D700" s="306">
        <f t="shared" ca="1" si="298"/>
        <v>-0.8427552126755834</v>
      </c>
      <c r="E700" s="307">
        <f t="shared" ca="1" si="299"/>
        <v>-2.9593208629553418</v>
      </c>
      <c r="F700" s="304">
        <f t="shared" ca="1" si="300"/>
        <v>3.076981689645653</v>
      </c>
      <c r="G700" s="306">
        <f t="shared" ca="1" si="301"/>
        <v>14.552609589978561</v>
      </c>
      <c r="H700" s="307">
        <f t="shared" ca="1" si="302"/>
        <v>-119.27781668904673</v>
      </c>
      <c r="I700" s="304">
        <f t="shared" ca="1" si="303"/>
        <v>120.16229025773507</v>
      </c>
      <c r="J700" s="306">
        <f t="shared" ca="1" si="304"/>
        <v>855.40864319639866</v>
      </c>
      <c r="K700" s="307">
        <f t="shared" ca="1" si="305"/>
        <v>117.50306144707488</v>
      </c>
      <c r="L700" s="304">
        <f t="shared" ca="1" si="290"/>
        <v>863.44132186532443</v>
      </c>
      <c r="M700" s="306">
        <f t="shared" ca="1" si="306"/>
        <v>-1.4493903464828477</v>
      </c>
      <c r="N700" s="304">
        <f t="shared" ca="1" si="307"/>
        <v>-83.043949720471232</v>
      </c>
      <c r="P700" s="310">
        <f t="shared" ca="1" si="308"/>
        <v>23</v>
      </c>
      <c r="Q700" s="304">
        <f t="shared" ca="1" si="309"/>
        <v>0</v>
      </c>
      <c r="R700" s="306">
        <f t="shared" ca="1" si="310"/>
        <v>0</v>
      </c>
      <c r="S700" s="307">
        <f t="shared" ca="1" si="311"/>
        <v>8.1249999999999982</v>
      </c>
      <c r="T700" s="304">
        <f t="shared" ca="1" si="291"/>
        <v>79.706249999999983</v>
      </c>
      <c r="U700" s="311">
        <f t="shared" ca="1" si="292"/>
        <v>0</v>
      </c>
      <c r="V700" s="306">
        <f t="shared" ca="1" si="293"/>
        <v>1.2106899487145091</v>
      </c>
      <c r="W700" s="304">
        <f t="shared" ca="1" si="294"/>
        <v>56.41408467186524</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2.834281418716861</v>
      </c>
      <c r="AH700" s="304">
        <f t="shared" ca="1" si="318"/>
        <v>-6.9023214201622647</v>
      </c>
    </row>
    <row r="701" spans="1:34" x14ac:dyDescent="0.2">
      <c r="A701" s="347">
        <f t="shared" ca="1" si="296"/>
        <v>0.1</v>
      </c>
      <c r="B701" s="304">
        <f t="shared" ca="1" si="297"/>
        <v>33.700000000000166</v>
      </c>
      <c r="D701" s="306">
        <f t="shared" ca="1" si="298"/>
        <v>-0.8408854881892226</v>
      </c>
      <c r="E701" s="307">
        <f t="shared" ca="1" si="299"/>
        <v>-2.9178350933166604</v>
      </c>
      <c r="F701" s="304">
        <f t="shared" ca="1" si="300"/>
        <v>3.0365852591418325</v>
      </c>
      <c r="G701" s="306">
        <f t="shared" ca="1" si="301"/>
        <v>14.468521041159638</v>
      </c>
      <c r="H701" s="307">
        <f t="shared" ca="1" si="302"/>
        <v>-119.5696001983784</v>
      </c>
      <c r="I701" s="304">
        <f t="shared" ca="1" si="303"/>
        <v>120.44180085302001</v>
      </c>
      <c r="J701" s="306">
        <f t="shared" ca="1" si="304"/>
        <v>856.85969972795556</v>
      </c>
      <c r="K701" s="307">
        <f t="shared" ca="1" si="305"/>
        <v>105.56069060270363</v>
      </c>
      <c r="L701" s="304">
        <f t="shared" ca="1" si="290"/>
        <v>863.33748002643893</v>
      </c>
      <c r="M701" s="306">
        <f t="shared" ca="1" si="306"/>
        <v>-1.4503767725004593</v>
      </c>
      <c r="N701" s="304">
        <f t="shared" ca="1" si="307"/>
        <v>-83.100467768082268</v>
      </c>
      <c r="P701" s="310">
        <f t="shared" ca="1" si="308"/>
        <v>23</v>
      </c>
      <c r="Q701" s="304">
        <f t="shared" ca="1" si="309"/>
        <v>0</v>
      </c>
      <c r="R701" s="306">
        <f t="shared" ca="1" si="310"/>
        <v>0</v>
      </c>
      <c r="S701" s="307">
        <f t="shared" ca="1" si="311"/>
        <v>8.1249999999999982</v>
      </c>
      <c r="T701" s="304">
        <f t="shared" ca="1" si="291"/>
        <v>79.706249999999983</v>
      </c>
      <c r="U701" s="311">
        <f t="shared" ca="1" si="292"/>
        <v>0</v>
      </c>
      <c r="V701" s="306">
        <f t="shared" ca="1" si="293"/>
        <v>1.2121367082989385</v>
      </c>
      <c r="W701" s="304">
        <f t="shared" ca="1" si="294"/>
        <v>56.744568672973003</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2.7945199816826882</v>
      </c>
      <c r="AH701" s="304">
        <f t="shared" ca="1" si="318"/>
        <v>-6.9432719596141848</v>
      </c>
    </row>
    <row r="702" spans="1:34" x14ac:dyDescent="0.2">
      <c r="A702" s="347">
        <f t="shared" ca="1" si="296"/>
        <v>0.1</v>
      </c>
      <c r="B702" s="304">
        <f t="shared" ca="1" si="297"/>
        <v>33.800000000000168</v>
      </c>
      <c r="D702" s="306">
        <f t="shared" ca="1" si="298"/>
        <v>-0.83897270012615988</v>
      </c>
      <c r="E702" s="307">
        <f t="shared" ca="1" si="299"/>
        <v>-2.8766285761990522</v>
      </c>
      <c r="F702" s="304">
        <f t="shared" ca="1" si="300"/>
        <v>2.9964757894837004</v>
      </c>
      <c r="G702" s="306">
        <f t="shared" ca="1" si="301"/>
        <v>14.384623771147023</v>
      </c>
      <c r="H702" s="307">
        <f t="shared" ca="1" si="302"/>
        <v>-119.8572630559983</v>
      </c>
      <c r="I702" s="304">
        <f t="shared" ca="1" si="303"/>
        <v>120.71735959799744</v>
      </c>
      <c r="J702" s="306">
        <f t="shared" ca="1" si="304"/>
        <v>858.30235696857085</v>
      </c>
      <c r="K702" s="307">
        <f t="shared" ca="1" si="305"/>
        <v>93.589347439984792</v>
      </c>
      <c r="L702" s="304">
        <f t="shared" ca="1" si="290"/>
        <v>863.38977404880472</v>
      </c>
      <c r="M702" s="306">
        <f t="shared" ca="1" si="306"/>
        <v>-1.4513529892354349</v>
      </c>
      <c r="N702" s="304">
        <f t="shared" ca="1" si="307"/>
        <v>-83.156400866886415</v>
      </c>
      <c r="P702" s="310">
        <f t="shared" ca="1" si="308"/>
        <v>23</v>
      </c>
      <c r="Q702" s="304">
        <f t="shared" ca="1" si="309"/>
        <v>0</v>
      </c>
      <c r="R702" s="306">
        <f t="shared" ca="1" si="310"/>
        <v>0</v>
      </c>
      <c r="S702" s="307">
        <f t="shared" ca="1" si="311"/>
        <v>8.1249999999999982</v>
      </c>
      <c r="T702" s="304">
        <f t="shared" ca="1" si="291"/>
        <v>79.706249999999983</v>
      </c>
      <c r="U702" s="311">
        <f t="shared" ca="1" si="292"/>
        <v>0</v>
      </c>
      <c r="V702" s="306">
        <f t="shared" ca="1" si="293"/>
        <v>1.2135887037271829</v>
      </c>
      <c r="W702" s="304">
        <f t="shared" ca="1" si="294"/>
        <v>57.072802074107017</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2.7550122321364885</v>
      </c>
      <c r="AH702" s="304">
        <f t="shared" ca="1" si="318"/>
        <v>-6.9839469135966787</v>
      </c>
    </row>
    <row r="703" spans="1:34" x14ac:dyDescent="0.2">
      <c r="A703" s="347">
        <f t="shared" ca="1" si="296"/>
        <v>0.1</v>
      </c>
      <c r="B703" s="304">
        <f t="shared" ca="1" si="297"/>
        <v>33.900000000000169</v>
      </c>
      <c r="D703" s="306">
        <f t="shared" ca="1" si="298"/>
        <v>-0.83701762977341454</v>
      </c>
      <c r="E703" s="307">
        <f t="shared" ca="1" si="299"/>
        <v>-2.8357027343676782</v>
      </c>
      <c r="F703" s="304">
        <f t="shared" ca="1" si="300"/>
        <v>2.9566549528566619</v>
      </c>
      <c r="G703" s="306">
        <f t="shared" ca="1" si="301"/>
        <v>14.300922008169682</v>
      </c>
      <c r="H703" s="307">
        <f t="shared" ca="1" si="302"/>
        <v>-120.14083332943507</v>
      </c>
      <c r="I703" s="304">
        <f t="shared" ca="1" si="303"/>
        <v>120.98899207520843</v>
      </c>
      <c r="J703" s="306">
        <f t="shared" ca="1" si="304"/>
        <v>859.73663425753671</v>
      </c>
      <c r="K703" s="307">
        <f t="shared" ca="1" si="305"/>
        <v>81.589442620713129</v>
      </c>
      <c r="L703" s="304">
        <f t="shared" ca="1" si="290"/>
        <v>863.59939638216292</v>
      </c>
      <c r="M703" s="306">
        <f t="shared" ca="1" si="306"/>
        <v>-1.4523191557817683</v>
      </c>
      <c r="N703" s="304">
        <f t="shared" ca="1" si="307"/>
        <v>-83.211758132298058</v>
      </c>
      <c r="P703" s="310">
        <f t="shared" ca="1" si="308"/>
        <v>23</v>
      </c>
      <c r="Q703" s="304">
        <f t="shared" ca="1" si="309"/>
        <v>0</v>
      </c>
      <c r="R703" s="306">
        <f t="shared" ca="1" si="310"/>
        <v>0</v>
      </c>
      <c r="S703" s="307">
        <f t="shared" ca="1" si="311"/>
        <v>8.1249999999999982</v>
      </c>
      <c r="T703" s="304">
        <f t="shared" ca="1" si="291"/>
        <v>79.706249999999983</v>
      </c>
      <c r="U703" s="311">
        <f t="shared" ca="1" si="292"/>
        <v>0</v>
      </c>
      <c r="V703" s="306">
        <f t="shared" ca="1" si="293"/>
        <v>1.215045900749445</v>
      </c>
      <c r="W703" s="304">
        <f t="shared" ca="1" si="294"/>
        <v>57.398774063317184</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2.7157600694660253</v>
      </c>
      <c r="AH703" s="304">
        <f t="shared" ca="1" si="318"/>
        <v>-7.024344870659327</v>
      </c>
    </row>
    <row r="704" spans="1:34" x14ac:dyDescent="0.2">
      <c r="A704" s="347">
        <f t="shared" ca="1" si="296"/>
        <v>0.1</v>
      </c>
      <c r="B704" s="304">
        <f t="shared" ca="1" si="297"/>
        <v>34.000000000000171</v>
      </c>
      <c r="D704" s="306">
        <f t="shared" ca="1" si="298"/>
        <v>-0.83502105532560467</v>
      </c>
      <c r="E704" s="307">
        <f t="shared" ca="1" si="299"/>
        <v>-2.7950589089897404</v>
      </c>
      <c r="F704" s="304">
        <f t="shared" ca="1" si="300"/>
        <v>2.9171243490053702</v>
      </c>
      <c r="G704" s="306">
        <f t="shared" ca="1" si="301"/>
        <v>14.217419902637122</v>
      </c>
      <c r="H704" s="307">
        <f t="shared" ca="1" si="302"/>
        <v>-120.42033922033404</v>
      </c>
      <c r="I704" s="304">
        <f t="shared" ca="1" si="303"/>
        <v>121.25672404707387</v>
      </c>
      <c r="J704" s="306">
        <f t="shared" ca="1" si="304"/>
        <v>861.16255135307699</v>
      </c>
      <c r="K704" s="307">
        <f t="shared" ca="1" si="305"/>
        <v>69.561383993224666</v>
      </c>
      <c r="L704" s="304">
        <f t="shared" ca="1" si="290"/>
        <v>863.96743341169622</v>
      </c>
      <c r="M704" s="306">
        <f t="shared" ca="1" si="306"/>
        <v>-1.4532754277431505</v>
      </c>
      <c r="N704" s="304">
        <f t="shared" ca="1" si="307"/>
        <v>-83.266548479751961</v>
      </c>
      <c r="P704" s="310">
        <f t="shared" ca="1" si="308"/>
        <v>23</v>
      </c>
      <c r="Q704" s="304">
        <f t="shared" ca="1" si="309"/>
        <v>0</v>
      </c>
      <c r="R704" s="306">
        <f t="shared" ca="1" si="310"/>
        <v>0</v>
      </c>
      <c r="S704" s="307">
        <f t="shared" ca="1" si="311"/>
        <v>8.1249999999999982</v>
      </c>
      <c r="T704" s="304">
        <f t="shared" ca="1" si="291"/>
        <v>79.706249999999983</v>
      </c>
      <c r="U704" s="311">
        <f t="shared" ca="1" si="292"/>
        <v>0</v>
      </c>
      <c r="V704" s="306">
        <f t="shared" ca="1" si="293"/>
        <v>1.2165082653017361</v>
      </c>
      <c r="W704" s="304">
        <f t="shared" ca="1" si="294"/>
        <v>57.722474475626612</v>
      </c>
      <c r="Y704" s="314" t="str">
        <f t="shared" ca="1" si="312"/>
        <v/>
      </c>
      <c r="Z704" s="315" t="str">
        <f t="shared" ca="1" si="313"/>
        <v/>
      </c>
      <c r="AA704" s="316" t="str">
        <f t="shared" ca="1" si="314"/>
        <v/>
      </c>
      <c r="AC704" s="310">
        <f t="shared" ca="1" si="315"/>
        <v>34.000000000000171</v>
      </c>
      <c r="AD704" s="323">
        <f t="shared" ca="1" si="316"/>
        <v>861.16255135307699</v>
      </c>
      <c r="AE704" s="324" t="e">
        <f t="shared" ca="1" si="295"/>
        <v>#N/A</v>
      </c>
      <c r="AG704" s="306">
        <f t="shared" ca="1" si="317"/>
        <v>2.6767652989635833</v>
      </c>
      <c r="AH704" s="304">
        <f t="shared" ca="1" si="318"/>
        <v>-7.0644645001005779</v>
      </c>
    </row>
    <row r="705" spans="1:34" x14ac:dyDescent="0.2">
      <c r="A705" s="347">
        <f t="shared" ca="1" si="296"/>
        <v>0.1</v>
      </c>
      <c r="B705" s="304">
        <f t="shared" ca="1" si="297"/>
        <v>34.100000000000172</v>
      </c>
      <c r="D705" s="306">
        <f t="shared" ca="1" si="298"/>
        <v>-0.83298375170012562</v>
      </c>
      <c r="E705" s="307">
        <f t="shared" ca="1" si="299"/>
        <v>-2.7546983607658708</v>
      </c>
      <c r="F705" s="304">
        <f t="shared" ca="1" si="300"/>
        <v>2.8778855066528606</v>
      </c>
      <c r="G705" s="306">
        <f t="shared" ca="1" si="301"/>
        <v>14.134121527467109</v>
      </c>
      <c r="H705" s="307">
        <f t="shared" ca="1" si="302"/>
        <v>-120.69580905641062</v>
      </c>
      <c r="I705" s="304">
        <f t="shared" ca="1" si="303"/>
        <v>121.52058144666171</v>
      </c>
      <c r="J705" s="306">
        <f t="shared" ca="1" si="304"/>
        <v>862.5801284245822</v>
      </c>
      <c r="K705" s="307">
        <f t="shared" ca="1" si="305"/>
        <v>57.50557657938743</v>
      </c>
      <c r="L705" s="304">
        <f t="shared" ca="1" si="290"/>
        <v>864.49486365778739</v>
      </c>
      <c r="M705" s="306">
        <f t="shared" ca="1" si="306"/>
        <v>-1.4542219573276898</v>
      </c>
      <c r="N705" s="304">
        <f t="shared" ca="1" si="307"/>
        <v>-83.320780630130329</v>
      </c>
      <c r="P705" s="310">
        <f t="shared" ca="1" si="308"/>
        <v>23</v>
      </c>
      <c r="Q705" s="304">
        <f t="shared" ca="1" si="309"/>
        <v>0</v>
      </c>
      <c r="R705" s="306">
        <f t="shared" ca="1" si="310"/>
        <v>0</v>
      </c>
      <c r="S705" s="307">
        <f t="shared" ca="1" si="311"/>
        <v>8.1249999999999982</v>
      </c>
      <c r="T705" s="304">
        <f t="shared" ca="1" si="291"/>
        <v>79.706249999999983</v>
      </c>
      <c r="U705" s="311">
        <f t="shared" ca="1" si="292"/>
        <v>0</v>
      </c>
      <c r="V705" s="306">
        <f t="shared" ca="1" si="293"/>
        <v>1.2179757635075017</v>
      </c>
      <c r="W705" s="304">
        <f t="shared" ca="1" si="294"/>
        <v>58.043893783850336</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2.6380296333830318</v>
      </c>
      <c r="AH705" s="304">
        <f t="shared" ca="1" si="318"/>
        <v>-7.1043045508463534</v>
      </c>
    </row>
    <row r="706" spans="1:34" x14ac:dyDescent="0.2">
      <c r="A706" s="347">
        <f t="shared" ca="1" si="296"/>
        <v>0.1</v>
      </c>
      <c r="B706" s="304">
        <f t="shared" ca="1" si="297"/>
        <v>34.200000000000173</v>
      </c>
      <c r="D706" s="306">
        <f t="shared" ca="1" si="298"/>
        <v>-0.83090649035794661</v>
      </c>
      <c r="E706" s="307">
        <f t="shared" ca="1" si="299"/>
        <v>-2.7146222710703736</v>
      </c>
      <c r="F706" s="304">
        <f t="shared" ca="1" si="300"/>
        <v>2.838939884941249</v>
      </c>
      <c r="G706" s="306">
        <f t="shared" ca="1" si="301"/>
        <v>14.051030878431314</v>
      </c>
      <c r="H706" s="307">
        <f t="shared" ca="1" si="302"/>
        <v>-120.96727128351766</v>
      </c>
      <c r="I706" s="304">
        <f t="shared" ca="1" si="303"/>
        <v>121.78059036860836</v>
      </c>
      <c r="J706" s="306">
        <f t="shared" ca="1" si="304"/>
        <v>863.98938604487716</v>
      </c>
      <c r="K706" s="307">
        <f t="shared" ca="1" si="305"/>
        <v>45.422422562391013</v>
      </c>
      <c r="L706" s="304">
        <f t="shared" ca="1" si="290"/>
        <v>865.18255626754296</v>
      </c>
      <c r="M706" s="306">
        <f t="shared" ca="1" si="306"/>
        <v>-1.4551588934396138</v>
      </c>
      <c r="N706" s="304">
        <f t="shared" ca="1" si="307"/>
        <v>-83.374463115016965</v>
      </c>
      <c r="P706" s="310">
        <f t="shared" ca="1" si="308"/>
        <v>23</v>
      </c>
      <c r="Q706" s="304">
        <f t="shared" ca="1" si="309"/>
        <v>0</v>
      </c>
      <c r="R706" s="306">
        <f t="shared" ca="1" si="310"/>
        <v>0</v>
      </c>
      <c r="S706" s="307">
        <f t="shared" ca="1" si="311"/>
        <v>8.1249999999999982</v>
      </c>
      <c r="T706" s="304">
        <f t="shared" ca="1" si="291"/>
        <v>79.706249999999983</v>
      </c>
      <c r="U706" s="311">
        <f t="shared" ca="1" si="292"/>
        <v>0</v>
      </c>
      <c r="V706" s="306">
        <f t="shared" ca="1" si="293"/>
        <v>1.2194483616791931</v>
      </c>
      <c r="W706" s="304">
        <f t="shared" ca="1" si="294"/>
        <v>58.363023089351252</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2.599554694489056</v>
      </c>
      <c r="AH706" s="304">
        <f t="shared" ca="1" si="318"/>
        <v>-7.1438638503200433</v>
      </c>
    </row>
    <row r="707" spans="1:34" x14ac:dyDescent="0.2">
      <c r="A707" s="347">
        <f t="shared" ca="1" si="296"/>
        <v>0.1</v>
      </c>
      <c r="B707" s="304">
        <f t="shared" ca="1" si="297"/>
        <v>34.300000000000175</v>
      </c>
      <c r="D707" s="306">
        <f t="shared" ca="1" si="298"/>
        <v>-0.82879003912997762</v>
      </c>
      <c r="E707" s="307">
        <f t="shared" ca="1" si="299"/>
        <v>-2.6748317430994044</v>
      </c>
      <c r="F707" s="304">
        <f t="shared" ca="1" si="300"/>
        <v>2.8002888748936723</v>
      </c>
      <c r="G707" s="306">
        <f t="shared" ca="1" si="301"/>
        <v>13.968151874518316</v>
      </c>
      <c r="H707" s="307">
        <f t="shared" ca="1" si="302"/>
        <v>-121.23475445782761</v>
      </c>
      <c r="I707" s="304">
        <f t="shared" ca="1" si="303"/>
        <v>122.03677706019346</v>
      </c>
      <c r="J707" s="306">
        <f t="shared" ca="1" si="304"/>
        <v>865.3903451825247</v>
      </c>
      <c r="K707" s="307">
        <f t="shared" ca="1" si="305"/>
        <v>33.312321275323747</v>
      </c>
      <c r="L707" s="304">
        <f t="shared" ca="1" si="290"/>
        <v>866.03126980720481</v>
      </c>
      <c r="M707" s="306">
        <f t="shared" ca="1" si="306"/>
        <v>-1.4560863817680645</v>
      </c>
      <c r="N707" s="304">
        <f t="shared" ca="1" si="307"/>
        <v>-83.427604281784838</v>
      </c>
      <c r="P707" s="310">
        <f t="shared" ca="1" si="308"/>
        <v>23</v>
      </c>
      <c r="Q707" s="304">
        <f t="shared" ca="1" si="309"/>
        <v>0</v>
      </c>
      <c r="R707" s="306">
        <f t="shared" ca="1" si="310"/>
        <v>0</v>
      </c>
      <c r="S707" s="307">
        <f t="shared" ca="1" si="311"/>
        <v>8.1249999999999982</v>
      </c>
      <c r="T707" s="304">
        <f t="shared" ca="1" si="291"/>
        <v>79.706249999999983</v>
      </c>
      <c r="U707" s="311">
        <f t="shared" ca="1" si="292"/>
        <v>0</v>
      </c>
      <c r="V707" s="306">
        <f t="shared" ca="1" si="293"/>
        <v>1.2209260263197781</v>
      </c>
      <c r="W707" s="304">
        <f t="shared" ca="1" si="294"/>
        <v>58.679854112738965</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2.5613420145984396</v>
      </c>
      <c r="AH707" s="304">
        <f t="shared" ca="1" si="318"/>
        <v>-7.1831413033047706</v>
      </c>
    </row>
    <row r="708" spans="1:34" x14ac:dyDescent="0.2">
      <c r="A708" s="347">
        <f t="shared" ca="1" si="296"/>
        <v>0.1</v>
      </c>
      <c r="B708" s="304">
        <f t="shared" ca="1" si="297"/>
        <v>34.400000000000176</v>
      </c>
      <c r="D708" s="306">
        <f t="shared" ca="1" si="298"/>
        <v>-0.8266351620489546</v>
      </c>
      <c r="E708" s="307">
        <f t="shared" ca="1" si="299"/>
        <v>-2.6353278030263843</v>
      </c>
      <c r="F708" s="304">
        <f t="shared" ca="1" si="300"/>
        <v>2.7619338008974021</v>
      </c>
      <c r="G708" s="306">
        <f t="shared" ca="1" si="301"/>
        <v>13.88548835831342</v>
      </c>
      <c r="H708" s="307">
        <f t="shared" ca="1" si="302"/>
        <v>-121.49828723813025</v>
      </c>
      <c r="I708" s="304">
        <f t="shared" ca="1" si="303"/>
        <v>122.28916791256722</v>
      </c>
      <c r="J708" s="306">
        <f t="shared" ca="1" si="304"/>
        <v>866.78302719416627</v>
      </c>
      <c r="K708" s="307">
        <f t="shared" ca="1" si="305"/>
        <v>21.175669190525852</v>
      </c>
      <c r="L708" s="304">
        <f t="shared" ref="L708:L771" ca="1" si="319">SQRT(pos_x^2+pos_z^2)</f>
        <v>867.04165136257973</v>
      </c>
      <c r="M708" s="306">
        <f t="shared" ca="1" si="306"/>
        <v>-1.4570045648730927</v>
      </c>
      <c r="N708" s="304">
        <f t="shared" ca="1" si="307"/>
        <v>-83.48021229852317</v>
      </c>
      <c r="P708" s="310">
        <f t="shared" ca="1" si="308"/>
        <v>23</v>
      </c>
      <c r="Q708" s="304">
        <f t="shared" ca="1" si="309"/>
        <v>0</v>
      </c>
      <c r="R708" s="306">
        <f t="shared" ca="1" si="310"/>
        <v>0</v>
      </c>
      <c r="S708" s="307">
        <f t="shared" ca="1" si="311"/>
        <v>8.1249999999999982</v>
      </c>
      <c r="T708" s="304">
        <f t="shared" ref="T708:T771" ca="1" si="320">m*g</f>
        <v>79.706249999999983</v>
      </c>
      <c r="U708" s="311">
        <f t="shared" ref="U708:U771" ca="1" si="321">IF(pos_xz&lt;L_rampe,Poids*COS(Beta),0)</f>
        <v>0</v>
      </c>
      <c r="V708" s="306">
        <f t="shared" ref="V708:V771" ca="1" si="322">Rho_moyen*(20000-Alt_rampe-pos_z)/(20000+Alt_rampe+pos_z)</f>
        <v>1.2224087241241972</v>
      </c>
      <c r="W708" s="304">
        <f t="shared" ref="W708:W771" ca="1" si="323">1/2*Rho*Sref*Cx*vit_xz^2</f>
        <v>58.994379184518372</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2.5233930381132677</v>
      </c>
      <c r="AH708" s="304">
        <f t="shared" ca="1" si="318"/>
        <v>-7.2221358907986435</v>
      </c>
    </row>
    <row r="709" spans="1:34" x14ac:dyDescent="0.2">
      <c r="A709" s="347">
        <f t="shared" ref="A709:A772" ca="1" si="325">IF(B708+0.01&lt;=T_ini+ROUNDUP(Temps_fin_propu,0), 0.01, IF(K708&gt;0, 0.1, 0.0001))</f>
        <v>0.1</v>
      </c>
      <c r="B709" s="304">
        <f t="shared" ref="B709:B772" ca="1" si="326">B708+pas</f>
        <v>34.500000000000178</v>
      </c>
      <c r="D709" s="306">
        <f t="shared" ref="D709:D772" ca="1" si="327">IF(AND(L708&lt;L_rampe,Poussee&lt;Poids*SIN(M708)),0,(-W708+Poussee)/m*COS(M708)-U708/m*SIN(M708))</f>
        <v>-0.82444261918676642</v>
      </c>
      <c r="E709" s="307">
        <f t="shared" ref="E709:E772" ca="1" si="328">IF(AND(L708&lt;L_rampe,Poussee&lt;Poids*SIN(M708)),0,(-W708+Poussee)/m*SIN(M708)+U708/m*COS(M708)-Poids/m)</f>
        <v>-2.5961114011637925</v>
      </c>
      <c r="F709" s="304">
        <f t="shared" ref="F709:F772" ca="1" si="329">SQRT(acc_x^2+acc_z^2)</f>
        <v>2.7238759222079416</v>
      </c>
      <c r="G709" s="306">
        <f t="shared" ref="G709:G772" ca="1" si="330">G708+acc_x*pas</f>
        <v>13.803044096394744</v>
      </c>
      <c r="H709" s="307">
        <f t="shared" ref="H709:H772" ca="1" si="331">H708+acc_z*pas</f>
        <v>-121.75789837824662</v>
      </c>
      <c r="I709" s="304">
        <f t="shared" ref="I709:I772" ca="1" si="332">SQRT(vit_x^2+vit_z^2)</f>
        <v>122.53778945212962</v>
      </c>
      <c r="J709" s="306">
        <f t="shared" ref="J709:J772" ca="1" si="333">J708+0.5*(vit_x+G708)*pas*(K708&gt;=0)</f>
        <v>868.16745381690168</v>
      </c>
      <c r="K709" s="307">
        <f t="shared" ref="K709:K772" ca="1" si="334">K708+0.5*(vit_z+H708)*pas</f>
        <v>9.012859909707009</v>
      </c>
      <c r="L709" s="304">
        <f t="shared" ca="1" si="319"/>
        <v>868.21423595255226</v>
      </c>
      <c r="M709" s="306">
        <f t="shared" ref="M709:M772" ca="1" si="335">IF(AND(L708&gt;L_rampe,G709&gt;0),ATAN2(G709,H709),$M$4)</f>
        <v>-1.4579135822689522</v>
      </c>
      <c r="N709" s="304">
        <f t="shared" ref="N709:N772" ca="1" si="336">DEGREES(Beta)</f>
        <v>-83.532295158809887</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8.1249999999999982</v>
      </c>
      <c r="T709" s="304">
        <f t="shared" ca="1" si="320"/>
        <v>79.706249999999983</v>
      </c>
      <c r="U709" s="311">
        <f t="shared" ca="1" si="321"/>
        <v>0</v>
      </c>
      <c r="V709" s="306">
        <f t="shared" ca="1" si="322"/>
        <v>1.2238964219807651</v>
      </c>
      <c r="W709" s="304">
        <f t="shared" ca="1" si="323"/>
        <v>59.306591235694029</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2.4857091230459618</v>
      </c>
      <c r="AH709" s="304">
        <f t="shared" ref="AH709:AH772" ca="1" si="347">IF(AND(L708&lt;L_rampe,Poussee&lt;Poids*SIN(M708)), g*SIN(M708), (-W708+Poussee)/m)</f>
        <v>-7.2608466688638016</v>
      </c>
    </row>
    <row r="710" spans="1:34" x14ac:dyDescent="0.2">
      <c r="A710" s="347">
        <f t="shared" ca="1" si="325"/>
        <v>0.1</v>
      </c>
      <c r="B710" s="304">
        <f t="shared" ca="1" si="326"/>
        <v>34.600000000000179</v>
      </c>
      <c r="D710" s="306">
        <f t="shared" ca="1" si="327"/>
        <v>-0.82221316649719611</v>
      </c>
      <c r="E710" s="307">
        <f t="shared" ca="1" si="328"/>
        <v>-2.55718341313057</v>
      </c>
      <c r="F710" s="304">
        <f t="shared" ca="1" si="329"/>
        <v>2.6861164344740263</v>
      </c>
      <c r="G710" s="306">
        <f t="shared" ca="1" si="330"/>
        <v>13.720822779745024</v>
      </c>
      <c r="H710" s="307">
        <f t="shared" ca="1" si="331"/>
        <v>-122.01361671955968</v>
      </c>
      <c r="I710" s="304">
        <f t="shared" ca="1" si="332"/>
        <v>122.78266833206054</v>
      </c>
      <c r="J710" s="306">
        <f t="shared" ca="1" si="333"/>
        <v>869.5436471607087</v>
      </c>
      <c r="K710" s="307">
        <f t="shared" ca="1" si="334"/>
        <v>-3.1757158451833067</v>
      </c>
      <c r="L710" s="304">
        <f t="shared" ca="1" si="319"/>
        <v>869.5494462586222</v>
      </c>
      <c r="M710" s="306">
        <f t="shared" ca="1" si="335"/>
        <v>-1.4588135705047913</v>
      </c>
      <c r="N710" s="304">
        <f t="shared" ca="1" si="336"/>
        <v>-83.583860686334901</v>
      </c>
      <c r="P710" s="310">
        <f t="shared" ca="1" si="337"/>
        <v>23</v>
      </c>
      <c r="Q710" s="304">
        <f t="shared" ca="1" si="338"/>
        <v>0</v>
      </c>
      <c r="R710" s="306">
        <f t="shared" ca="1" si="339"/>
        <v>0</v>
      </c>
      <c r="S710" s="307">
        <f t="shared" ca="1" si="340"/>
        <v>8.1249999999999982</v>
      </c>
      <c r="T710" s="304">
        <f t="shared" ca="1" si="320"/>
        <v>79.706249999999983</v>
      </c>
      <c r="U710" s="311">
        <f t="shared" ca="1" si="321"/>
        <v>0</v>
      </c>
      <c r="V710" s="306">
        <f t="shared" ca="1" si="322"/>
        <v>1.2253890869725181</v>
      </c>
      <c r="W710" s="304">
        <f t="shared" ca="1" si="323"/>
        <v>59.616483788336382</v>
      </c>
      <c r="Y710" s="314" t="str">
        <f t="shared" ca="1" si="341"/>
        <v>Impact balistique</v>
      </c>
      <c r="Z710" s="315" t="str">
        <f t="shared" ca="1" si="342"/>
        <v/>
      </c>
      <c r="AA710" s="316" t="str">
        <f t="shared" ca="1" si="343"/>
        <v/>
      </c>
      <c r="AC710" s="310" t="e">
        <f t="shared" ca="1" si="344"/>
        <v>#N/A</v>
      </c>
      <c r="AD710" s="323" t="e">
        <f t="shared" ca="1" si="345"/>
        <v>#N/A</v>
      </c>
      <c r="AE710" s="324" t="e">
        <f t="shared" ca="1" si="324"/>
        <v>#N/A</v>
      </c>
      <c r="AG710" s="306">
        <f t="shared" ca="1" si="346"/>
        <v>2.4482915425358893</v>
      </c>
      <c r="AH710" s="304">
        <f t="shared" ca="1" si="347"/>
        <v>-7.2992727674700362</v>
      </c>
    </row>
    <row r="711" spans="1:34" x14ac:dyDescent="0.2">
      <c r="A711" s="347">
        <f t="shared" ca="1" si="325"/>
        <v>1E-4</v>
      </c>
      <c r="B711" s="304">
        <f t="shared" ca="1" si="326"/>
        <v>34.600100000000182</v>
      </c>
      <c r="D711" s="306">
        <f t="shared" ca="1" si="327"/>
        <v>-0.81994755566399591</v>
      </c>
      <c r="E711" s="307">
        <f t="shared" ca="1" si="328"/>
        <v>-2.5185446410243841</v>
      </c>
      <c r="F711" s="304">
        <f t="shared" ca="1" si="329"/>
        <v>2.6486564712835081</v>
      </c>
      <c r="G711" s="306">
        <f t="shared" ca="1" si="330"/>
        <v>13.720740784989458</v>
      </c>
      <c r="H711" s="307">
        <f t="shared" ca="1" si="331"/>
        <v>-122.01386857402377</v>
      </c>
      <c r="I711" s="304">
        <f t="shared" ca="1" si="332"/>
        <v>122.78290944625812</v>
      </c>
      <c r="J711" s="306">
        <f t="shared" ca="1" si="333"/>
        <v>869.5436471607087</v>
      </c>
      <c r="K711" s="307">
        <f t="shared" ca="1" si="334"/>
        <v>-3.1879172194479861</v>
      </c>
      <c r="L711" s="304">
        <f t="shared" ca="1" si="319"/>
        <v>869.54949090534524</v>
      </c>
      <c r="M711" s="306">
        <f t="shared" ca="1" si="335"/>
        <v>-1.4588144633458935</v>
      </c>
      <c r="N711" s="304">
        <f t="shared" ca="1" si="336"/>
        <v>-83.583911842361829</v>
      </c>
      <c r="P711" s="310">
        <f t="shared" ca="1" si="337"/>
        <v>23</v>
      </c>
      <c r="Q711" s="304">
        <f t="shared" ca="1" si="338"/>
        <v>0</v>
      </c>
      <c r="R711" s="306">
        <f t="shared" ca="1" si="339"/>
        <v>0</v>
      </c>
      <c r="S711" s="307">
        <f t="shared" ca="1" si="340"/>
        <v>8.1249999999999982</v>
      </c>
      <c r="T711" s="304">
        <f t="shared" ca="1" si="320"/>
        <v>79.706249999999983</v>
      </c>
      <c r="U711" s="311">
        <f t="shared" ca="1" si="321"/>
        <v>0</v>
      </c>
      <c r="V711" s="306">
        <f t="shared" ca="1" si="322"/>
        <v>1.2253905821165554</v>
      </c>
      <c r="W711" s="304">
        <f t="shared" ca="1" si="323"/>
        <v>59.616790672681752</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2.4111414863574581</v>
      </c>
      <c r="AH711" s="304">
        <f t="shared" ca="1" si="347"/>
        <v>-7.3374133893337099</v>
      </c>
    </row>
    <row r="712" spans="1:34" x14ac:dyDescent="0.2">
      <c r="A712" s="347">
        <f t="shared" ca="1" si="325"/>
        <v>1E-4</v>
      </c>
      <c r="B712" s="304">
        <f t="shared" ca="1" si="326"/>
        <v>34.600200000000186</v>
      </c>
      <c r="D712" s="306">
        <f t="shared" ca="1" si="327"/>
        <v>-0.81994526631599973</v>
      </c>
      <c r="E712" s="307">
        <f t="shared" ca="1" si="328"/>
        <v>-2.5185063751351837</v>
      </c>
      <c r="F712" s="304">
        <f t="shared" ca="1" si="329"/>
        <v>2.6486193764583423</v>
      </c>
      <c r="G712" s="306">
        <f t="shared" ca="1" si="330"/>
        <v>13.720658790462826</v>
      </c>
      <c r="H712" s="307">
        <f t="shared" ca="1" si="331"/>
        <v>-122.01412042466129</v>
      </c>
      <c r="I712" s="304">
        <f t="shared" ca="1" si="332"/>
        <v>122.78315055677652</v>
      </c>
      <c r="J712" s="306">
        <f t="shared" ca="1" si="333"/>
        <v>869.5436471607087</v>
      </c>
      <c r="K712" s="307">
        <f t="shared" ca="1" si="334"/>
        <v>-3.2001186188979203</v>
      </c>
      <c r="L712" s="304">
        <f t="shared" ca="1" si="319"/>
        <v>869.54953572336649</v>
      </c>
      <c r="M712" s="306">
        <f t="shared" ca="1" si="335"/>
        <v>-1.4588153561781534</v>
      </c>
      <c r="N712" s="304">
        <f t="shared" ca="1" si="336"/>
        <v>-83.583962997882139</v>
      </c>
      <c r="P712" s="310">
        <f t="shared" ca="1" si="337"/>
        <v>23</v>
      </c>
      <c r="Q712" s="304">
        <f t="shared" ca="1" si="338"/>
        <v>0</v>
      </c>
      <c r="R712" s="306">
        <f t="shared" ca="1" si="339"/>
        <v>0</v>
      </c>
      <c r="S712" s="307">
        <f t="shared" ca="1" si="340"/>
        <v>8.1249999999999982</v>
      </c>
      <c r="T712" s="304">
        <f t="shared" ca="1" si="320"/>
        <v>79.706249999999983</v>
      </c>
      <c r="U712" s="311">
        <f t="shared" ca="1" si="321"/>
        <v>0</v>
      </c>
      <c r="V712" s="306">
        <f t="shared" ca="1" si="322"/>
        <v>1.2253920772655029</v>
      </c>
      <c r="W712" s="304">
        <f t="shared" ca="1" si="323"/>
        <v>59.617097554724374</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2.4111046947552719</v>
      </c>
      <c r="AH712" s="304">
        <f t="shared" ca="1" si="347"/>
        <v>-7.3374511597146785</v>
      </c>
    </row>
    <row r="713" spans="1:34" x14ac:dyDescent="0.2">
      <c r="A713" s="347">
        <f t="shared" ca="1" si="325"/>
        <v>1E-4</v>
      </c>
      <c r="B713" s="304">
        <f t="shared" ca="1" si="326"/>
        <v>34.600300000000189</v>
      </c>
      <c r="D713" s="306">
        <f t="shared" ca="1" si="327"/>
        <v>-0.81994297693312945</v>
      </c>
      <c r="E713" s="307">
        <f t="shared" ca="1" si="328"/>
        <v>-2.5184681095331491</v>
      </c>
      <c r="F713" s="304">
        <f t="shared" ca="1" si="329"/>
        <v>2.6485822819307385</v>
      </c>
      <c r="G713" s="306">
        <f t="shared" ca="1" si="330"/>
        <v>13.720576796165133</v>
      </c>
      <c r="H713" s="307">
        <f t="shared" ca="1" si="331"/>
        <v>-122.01437227147224</v>
      </c>
      <c r="I713" s="304">
        <f t="shared" ca="1" si="332"/>
        <v>122.7833916636158</v>
      </c>
      <c r="J713" s="306">
        <f t="shared" ca="1" si="333"/>
        <v>869.5436471607087</v>
      </c>
      <c r="K713" s="307">
        <f t="shared" ca="1" si="334"/>
        <v>-3.2123200435327268</v>
      </c>
      <c r="L713" s="304">
        <f t="shared" ca="1" si="319"/>
        <v>869.54958071268663</v>
      </c>
      <c r="M713" s="306">
        <f t="shared" ca="1" si="335"/>
        <v>-1.4588162490015715</v>
      </c>
      <c r="N713" s="304">
        <f t="shared" ca="1" si="336"/>
        <v>-83.584014152895833</v>
      </c>
      <c r="P713" s="310">
        <f t="shared" ca="1" si="337"/>
        <v>23</v>
      </c>
      <c r="Q713" s="304">
        <f t="shared" ca="1" si="338"/>
        <v>0</v>
      </c>
      <c r="R713" s="306">
        <f t="shared" ca="1" si="339"/>
        <v>0</v>
      </c>
      <c r="S713" s="307">
        <f t="shared" ca="1" si="340"/>
        <v>8.1249999999999982</v>
      </c>
      <c r="T713" s="304">
        <f t="shared" ca="1" si="320"/>
        <v>79.706249999999983</v>
      </c>
      <c r="U713" s="311">
        <f t="shared" ca="1" si="321"/>
        <v>0</v>
      </c>
      <c r="V713" s="306">
        <f t="shared" ca="1" si="322"/>
        <v>1.2253935724193616</v>
      </c>
      <c r="W713" s="304">
        <f t="shared" ca="1" si="323"/>
        <v>59.617404434464284</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2.4110679034190357</v>
      </c>
      <c r="AH713" s="304">
        <f t="shared" ca="1" si="347"/>
        <v>-7.3374889298122321</v>
      </c>
    </row>
    <row r="714" spans="1:34" x14ac:dyDescent="0.2">
      <c r="A714" s="347">
        <f t="shared" ca="1" si="325"/>
        <v>1E-4</v>
      </c>
      <c r="B714" s="304">
        <f t="shared" ca="1" si="326"/>
        <v>34.600400000000192</v>
      </c>
      <c r="D714" s="306">
        <f t="shared" ca="1" si="327"/>
        <v>-0.81994068751538374</v>
      </c>
      <c r="E714" s="307">
        <f t="shared" ca="1" si="328"/>
        <v>-2.518429844218276</v>
      </c>
      <c r="F714" s="304">
        <f t="shared" ca="1" si="329"/>
        <v>2.6485451877006914</v>
      </c>
      <c r="G714" s="306">
        <f t="shared" ca="1" si="330"/>
        <v>13.720494802096381</v>
      </c>
      <c r="H714" s="307">
        <f t="shared" ca="1" si="331"/>
        <v>-122.01462411445667</v>
      </c>
      <c r="I714" s="304">
        <f t="shared" ca="1" si="332"/>
        <v>122.78363276677598</v>
      </c>
      <c r="J714" s="306">
        <f t="shared" ca="1" si="333"/>
        <v>869.5436471607087</v>
      </c>
      <c r="K714" s="307">
        <f t="shared" ca="1" si="334"/>
        <v>-3.2245214933520234</v>
      </c>
      <c r="L714" s="304">
        <f t="shared" ca="1" si="319"/>
        <v>869.54962587330704</v>
      </c>
      <c r="M714" s="306">
        <f t="shared" ca="1" si="335"/>
        <v>-1.4588171418161475</v>
      </c>
      <c r="N714" s="304">
        <f t="shared" ca="1" si="336"/>
        <v>-83.584065307402938</v>
      </c>
      <c r="P714" s="310">
        <f t="shared" ca="1" si="337"/>
        <v>23</v>
      </c>
      <c r="Q714" s="304">
        <f t="shared" ca="1" si="338"/>
        <v>0</v>
      </c>
      <c r="R714" s="306">
        <f t="shared" ca="1" si="339"/>
        <v>0</v>
      </c>
      <c r="S714" s="307">
        <f t="shared" ca="1" si="340"/>
        <v>8.1249999999999982</v>
      </c>
      <c r="T714" s="304">
        <f t="shared" ca="1" si="320"/>
        <v>79.706249999999983</v>
      </c>
      <c r="U714" s="311">
        <f t="shared" ca="1" si="321"/>
        <v>0</v>
      </c>
      <c r="V714" s="306">
        <f t="shared" ca="1" si="322"/>
        <v>1.2253950675781307</v>
      </c>
      <c r="W714" s="304">
        <f t="shared" ca="1" si="323"/>
        <v>59.617711311901438</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2.4110311123487449</v>
      </c>
      <c r="AH714" s="304">
        <f t="shared" ca="1" si="347"/>
        <v>-7.337526699626375</v>
      </c>
    </row>
    <row r="715" spans="1:34" x14ac:dyDescent="0.2">
      <c r="A715" s="347">
        <f t="shared" ca="1" si="325"/>
        <v>1E-4</v>
      </c>
      <c r="B715" s="304">
        <f t="shared" ca="1" si="326"/>
        <v>34.600500000000196</v>
      </c>
      <c r="D715" s="306">
        <f t="shared" ca="1" si="327"/>
        <v>-0.81993839806276558</v>
      </c>
      <c r="E715" s="307">
        <f t="shared" ca="1" si="328"/>
        <v>-2.5183915791905687</v>
      </c>
      <c r="F715" s="304">
        <f t="shared" ca="1" si="329"/>
        <v>2.6485080937682066</v>
      </c>
      <c r="G715" s="306">
        <f t="shared" ca="1" si="330"/>
        <v>13.720412808256574</v>
      </c>
      <c r="H715" s="307">
        <f t="shared" ca="1" si="331"/>
        <v>-122.01487595361459</v>
      </c>
      <c r="I715" s="304">
        <f t="shared" ca="1" si="332"/>
        <v>122.78387386625708</v>
      </c>
      <c r="J715" s="306">
        <f t="shared" ca="1" si="333"/>
        <v>869.5436471607087</v>
      </c>
      <c r="K715" s="307">
        <f t="shared" ca="1" si="334"/>
        <v>-3.2367229683554268</v>
      </c>
      <c r="L715" s="304">
        <f t="shared" ca="1" si="319"/>
        <v>869.54967120522849</v>
      </c>
      <c r="M715" s="306">
        <f t="shared" ca="1" si="335"/>
        <v>-1.458818034621882</v>
      </c>
      <c r="N715" s="304">
        <f t="shared" ca="1" si="336"/>
        <v>-83.58411646140344</v>
      </c>
      <c r="P715" s="310">
        <f t="shared" ca="1" si="337"/>
        <v>23</v>
      </c>
      <c r="Q715" s="304">
        <f t="shared" ca="1" si="338"/>
        <v>0</v>
      </c>
      <c r="R715" s="306">
        <f t="shared" ca="1" si="339"/>
        <v>0</v>
      </c>
      <c r="S715" s="307">
        <f t="shared" ca="1" si="340"/>
        <v>8.1249999999999982</v>
      </c>
      <c r="T715" s="304">
        <f t="shared" ca="1" si="320"/>
        <v>79.706249999999983</v>
      </c>
      <c r="U715" s="311">
        <f t="shared" ca="1" si="321"/>
        <v>0</v>
      </c>
      <c r="V715" s="306">
        <f t="shared" ca="1" si="322"/>
        <v>1.2253965627418104</v>
      </c>
      <c r="W715" s="304">
        <f t="shared" ca="1" si="323"/>
        <v>59.618018187035872</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2.4109943215444067</v>
      </c>
      <c r="AH715" s="304">
        <f t="shared" ca="1" si="347"/>
        <v>-7.337564469157102</v>
      </c>
    </row>
    <row r="716" spans="1:34" x14ac:dyDescent="0.2">
      <c r="A716" s="347">
        <f t="shared" ca="1" si="325"/>
        <v>1E-4</v>
      </c>
      <c r="B716" s="304">
        <f t="shared" ca="1" si="326"/>
        <v>34.600600000000199</v>
      </c>
      <c r="D716" s="306">
        <f t="shared" ca="1" si="327"/>
        <v>-0.81993610857527388</v>
      </c>
      <c r="E716" s="307">
        <f t="shared" ca="1" si="328"/>
        <v>-2.5183533144500245</v>
      </c>
      <c r="F716" s="304">
        <f t="shared" ca="1" si="329"/>
        <v>2.6484710001332821</v>
      </c>
      <c r="G716" s="306">
        <f t="shared" ca="1" si="330"/>
        <v>13.720330814645717</v>
      </c>
      <c r="H716" s="307">
        <f t="shared" ca="1" si="331"/>
        <v>-122.01512778894603</v>
      </c>
      <c r="I716" s="304">
        <f t="shared" ca="1" si="332"/>
        <v>122.78411496205911</v>
      </c>
      <c r="J716" s="306">
        <f t="shared" ca="1" si="333"/>
        <v>869.5436471607087</v>
      </c>
      <c r="K716" s="307">
        <f t="shared" ca="1" si="334"/>
        <v>-3.2489244685425547</v>
      </c>
      <c r="L716" s="304">
        <f t="shared" ca="1" si="319"/>
        <v>869.54971670845214</v>
      </c>
      <c r="M716" s="306">
        <f t="shared" ca="1" si="335"/>
        <v>-1.4588189274187748</v>
      </c>
      <c r="N716" s="304">
        <f t="shared" ca="1" si="336"/>
        <v>-83.584167614897368</v>
      </c>
      <c r="P716" s="310">
        <f t="shared" ca="1" si="337"/>
        <v>23</v>
      </c>
      <c r="Q716" s="304">
        <f t="shared" ca="1" si="338"/>
        <v>0</v>
      </c>
      <c r="R716" s="306">
        <f t="shared" ca="1" si="339"/>
        <v>0</v>
      </c>
      <c r="S716" s="307">
        <f t="shared" ca="1" si="340"/>
        <v>8.1249999999999982</v>
      </c>
      <c r="T716" s="304">
        <f t="shared" ca="1" si="320"/>
        <v>79.706249999999983</v>
      </c>
      <c r="U716" s="311">
        <f t="shared" ca="1" si="321"/>
        <v>0</v>
      </c>
      <c r="V716" s="306">
        <f t="shared" ca="1" si="322"/>
        <v>1.2253980579104007</v>
      </c>
      <c r="W716" s="304">
        <f t="shared" ca="1" si="323"/>
        <v>59.618325059867509</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2.4109575310060194</v>
      </c>
      <c r="AH716" s="304">
        <f t="shared" ca="1" si="347"/>
        <v>-7.3376022384044166</v>
      </c>
    </row>
    <row r="717" spans="1:34" x14ac:dyDescent="0.2">
      <c r="A717" s="347">
        <f t="shared" ca="1" si="325"/>
        <v>1E-4</v>
      </c>
      <c r="B717" s="304">
        <f t="shared" ca="1" si="326"/>
        <v>34.600700000000202</v>
      </c>
      <c r="D717" s="306">
        <f t="shared" ca="1" si="327"/>
        <v>-0.81993381905290963</v>
      </c>
      <c r="E717" s="307">
        <f t="shared" ca="1" si="328"/>
        <v>-2.5183150499966516</v>
      </c>
      <c r="F717" s="304">
        <f t="shared" ca="1" si="329"/>
        <v>2.6484339067959253</v>
      </c>
      <c r="G717" s="306">
        <f t="shared" ca="1" si="330"/>
        <v>13.720248821263812</v>
      </c>
      <c r="H717" s="307">
        <f t="shared" ca="1" si="331"/>
        <v>-122.01537962045103</v>
      </c>
      <c r="I717" s="304">
        <f t="shared" ca="1" si="332"/>
        <v>122.78435605418211</v>
      </c>
      <c r="J717" s="306">
        <f t="shared" ca="1" si="333"/>
        <v>869.5436471607087</v>
      </c>
      <c r="K717" s="307">
        <f t="shared" ca="1" si="334"/>
        <v>-3.2611259939130246</v>
      </c>
      <c r="L717" s="304">
        <f t="shared" ca="1" si="319"/>
        <v>869.549762382979</v>
      </c>
      <c r="M717" s="306">
        <f t="shared" ca="1" si="335"/>
        <v>-1.4588198202068261</v>
      </c>
      <c r="N717" s="304">
        <f t="shared" ca="1" si="336"/>
        <v>-83.584218767884707</v>
      </c>
      <c r="P717" s="310">
        <f t="shared" ca="1" si="337"/>
        <v>23</v>
      </c>
      <c r="Q717" s="304">
        <f t="shared" ca="1" si="338"/>
        <v>0</v>
      </c>
      <c r="R717" s="306">
        <f t="shared" ca="1" si="339"/>
        <v>0</v>
      </c>
      <c r="S717" s="307">
        <f t="shared" ca="1" si="340"/>
        <v>8.1249999999999982</v>
      </c>
      <c r="T717" s="304">
        <f t="shared" ca="1" si="320"/>
        <v>79.706249999999983</v>
      </c>
      <c r="U717" s="311">
        <f t="shared" ca="1" si="321"/>
        <v>0</v>
      </c>
      <c r="V717" s="306">
        <f t="shared" ca="1" si="322"/>
        <v>1.2253995530839017</v>
      </c>
      <c r="W717" s="304">
        <f t="shared" ca="1" si="323"/>
        <v>59.618631930396418</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2.4109207407335891</v>
      </c>
      <c r="AH717" s="304">
        <f t="shared" ca="1" si="347"/>
        <v>-7.3376400073683108</v>
      </c>
    </row>
    <row r="718" spans="1:34" x14ac:dyDescent="0.2">
      <c r="A718" s="347">
        <f t="shared" ca="1" si="325"/>
        <v>1E-4</v>
      </c>
      <c r="B718" s="304">
        <f t="shared" ca="1" si="326"/>
        <v>34.600800000000206</v>
      </c>
      <c r="D718" s="306">
        <f t="shared" ca="1" si="327"/>
        <v>-0.81993152949567516</v>
      </c>
      <c r="E718" s="307">
        <f t="shared" ca="1" si="328"/>
        <v>-2.5182767858304436</v>
      </c>
      <c r="F718" s="304">
        <f t="shared" ca="1" si="329"/>
        <v>2.6483968137561309</v>
      </c>
      <c r="G718" s="306">
        <f t="shared" ca="1" si="330"/>
        <v>13.720166828110862</v>
      </c>
      <c r="H718" s="307">
        <f t="shared" ca="1" si="331"/>
        <v>-122.01563144812961</v>
      </c>
      <c r="I718" s="304">
        <f t="shared" ca="1" si="332"/>
        <v>122.78459714262611</v>
      </c>
      <c r="J718" s="306">
        <f t="shared" ca="1" si="333"/>
        <v>869.5436471607087</v>
      </c>
      <c r="K718" s="307">
        <f t="shared" ca="1" si="334"/>
        <v>-3.2733275444664538</v>
      </c>
      <c r="L718" s="304">
        <f t="shared" ca="1" si="319"/>
        <v>869.54980822881009</v>
      </c>
      <c r="M718" s="306">
        <f t="shared" ca="1" si="335"/>
        <v>-1.458820712986036</v>
      </c>
      <c r="N718" s="304">
        <f t="shared" ca="1" si="336"/>
        <v>-83.584269920365472</v>
      </c>
      <c r="P718" s="310">
        <f t="shared" ca="1" si="337"/>
        <v>23</v>
      </c>
      <c r="Q718" s="304">
        <f t="shared" ca="1" si="338"/>
        <v>0</v>
      </c>
      <c r="R718" s="306">
        <f t="shared" ca="1" si="339"/>
        <v>0</v>
      </c>
      <c r="S718" s="307">
        <f t="shared" ca="1" si="340"/>
        <v>8.1249999999999982</v>
      </c>
      <c r="T718" s="304">
        <f t="shared" ca="1" si="320"/>
        <v>79.706249999999983</v>
      </c>
      <c r="U718" s="311">
        <f t="shared" ca="1" si="321"/>
        <v>0</v>
      </c>
      <c r="V718" s="306">
        <f t="shared" ca="1" si="322"/>
        <v>1.2254010482623134</v>
      </c>
      <c r="W718" s="304">
        <f t="shared" ca="1" si="323"/>
        <v>59.618938798622573</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2.4108839507271087</v>
      </c>
      <c r="AH718" s="304">
        <f t="shared" ca="1" si="347"/>
        <v>-7.3376777760487917</v>
      </c>
    </row>
    <row r="719" spans="1:34" x14ac:dyDescent="0.2">
      <c r="A719" s="347">
        <f t="shared" ca="1" si="325"/>
        <v>1E-4</v>
      </c>
      <c r="B719" s="304">
        <f t="shared" ca="1" si="326"/>
        <v>34.600900000000209</v>
      </c>
      <c r="D719" s="306">
        <f t="shared" ca="1" si="327"/>
        <v>-0.81992923990357047</v>
      </c>
      <c r="E719" s="307">
        <f t="shared" ca="1" si="328"/>
        <v>-2.5182385219514005</v>
      </c>
      <c r="F719" s="304">
        <f t="shared" ca="1" si="329"/>
        <v>2.6483597210138998</v>
      </c>
      <c r="G719" s="306">
        <f t="shared" ca="1" si="330"/>
        <v>13.720084835186872</v>
      </c>
      <c r="H719" s="307">
        <f t="shared" ca="1" si="331"/>
        <v>-122.01588327198181</v>
      </c>
      <c r="I719" s="304">
        <f t="shared" ca="1" si="332"/>
        <v>122.78483822739115</v>
      </c>
      <c r="J719" s="306">
        <f t="shared" ca="1" si="333"/>
        <v>869.5436471607087</v>
      </c>
      <c r="K719" s="307">
        <f t="shared" ca="1" si="334"/>
        <v>-3.2855291202024595</v>
      </c>
      <c r="L719" s="304">
        <f t="shared" ca="1" si="319"/>
        <v>869.54985424594656</v>
      </c>
      <c r="M719" s="306">
        <f t="shared" ca="1" si="335"/>
        <v>-1.4588216057564047</v>
      </c>
      <c r="N719" s="304">
        <f t="shared" ca="1" si="336"/>
        <v>-83.584321072339677</v>
      </c>
      <c r="P719" s="310">
        <f t="shared" ca="1" si="337"/>
        <v>23</v>
      </c>
      <c r="Q719" s="304">
        <f t="shared" ca="1" si="338"/>
        <v>0</v>
      </c>
      <c r="R719" s="306">
        <f t="shared" ca="1" si="339"/>
        <v>0</v>
      </c>
      <c r="S719" s="307">
        <f t="shared" ca="1" si="340"/>
        <v>8.1249999999999982</v>
      </c>
      <c r="T719" s="304">
        <f t="shared" ca="1" si="320"/>
        <v>79.706249999999983</v>
      </c>
      <c r="U719" s="311">
        <f t="shared" ca="1" si="321"/>
        <v>0</v>
      </c>
      <c r="V719" s="306">
        <f t="shared" ca="1" si="322"/>
        <v>1.2254025434456357</v>
      </c>
      <c r="W719" s="304">
        <f t="shared" ca="1" si="323"/>
        <v>59.619245664545971</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2.4108471609865845</v>
      </c>
      <c r="AH719" s="304">
        <f t="shared" ca="1" si="347"/>
        <v>-7.3377155444458566</v>
      </c>
    </row>
    <row r="720" spans="1:34" x14ac:dyDescent="0.2">
      <c r="A720" s="347">
        <f t="shared" ca="1" si="325"/>
        <v>1E-4</v>
      </c>
      <c r="B720" s="304">
        <f t="shared" ca="1" si="326"/>
        <v>34.601000000000212</v>
      </c>
      <c r="D720" s="306">
        <f t="shared" ca="1" si="327"/>
        <v>-0.81992695027659568</v>
      </c>
      <c r="E720" s="307">
        <f t="shared" ca="1" si="328"/>
        <v>-2.5182002583595242</v>
      </c>
      <c r="F720" s="304">
        <f t="shared" ca="1" si="329"/>
        <v>2.6483226285692334</v>
      </c>
      <c r="G720" s="306">
        <f t="shared" ca="1" si="330"/>
        <v>13.720002842491844</v>
      </c>
      <c r="H720" s="307">
        <f t="shared" ca="1" si="331"/>
        <v>-122.01613509200764</v>
      </c>
      <c r="I720" s="304">
        <f t="shared" ca="1" si="332"/>
        <v>122.78507930847722</v>
      </c>
      <c r="J720" s="306">
        <f t="shared" ca="1" si="333"/>
        <v>869.5436471607087</v>
      </c>
      <c r="K720" s="307">
        <f t="shared" ca="1" si="334"/>
        <v>-3.2977307211206588</v>
      </c>
      <c r="L720" s="304">
        <f t="shared" ca="1" si="319"/>
        <v>869.5499004343892</v>
      </c>
      <c r="M720" s="306">
        <f t="shared" ca="1" si="335"/>
        <v>-1.4588224985179326</v>
      </c>
      <c r="N720" s="304">
        <f t="shared" ca="1" si="336"/>
        <v>-83.584372223807321</v>
      </c>
      <c r="P720" s="310">
        <f t="shared" ca="1" si="337"/>
        <v>23</v>
      </c>
      <c r="Q720" s="304">
        <f t="shared" ca="1" si="338"/>
        <v>0</v>
      </c>
      <c r="R720" s="306">
        <f t="shared" ca="1" si="339"/>
        <v>0</v>
      </c>
      <c r="S720" s="307">
        <f t="shared" ca="1" si="340"/>
        <v>8.1249999999999982</v>
      </c>
      <c r="T720" s="304">
        <f t="shared" ca="1" si="320"/>
        <v>79.706249999999983</v>
      </c>
      <c r="U720" s="311">
        <f t="shared" ca="1" si="321"/>
        <v>0</v>
      </c>
      <c r="V720" s="306">
        <f t="shared" ca="1" si="322"/>
        <v>1.2254040386338683</v>
      </c>
      <c r="W720" s="304">
        <f t="shared" ca="1" si="323"/>
        <v>59.619552528166579</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2.4108103715120111</v>
      </c>
      <c r="AH720" s="304">
        <f t="shared" ca="1" si="347"/>
        <v>-7.3377533125595056</v>
      </c>
    </row>
    <row r="721" spans="1:34" x14ac:dyDescent="0.2">
      <c r="A721" s="347">
        <f t="shared" ca="1" si="325"/>
        <v>1E-4</v>
      </c>
      <c r="B721" s="304">
        <f t="shared" ca="1" si="326"/>
        <v>34.601100000000216</v>
      </c>
      <c r="D721" s="306">
        <f t="shared" ca="1" si="327"/>
        <v>-0.81992466061475033</v>
      </c>
      <c r="E721" s="307">
        <f t="shared" ca="1" si="328"/>
        <v>-2.5181619950548191</v>
      </c>
      <c r="F721" s="304">
        <f t="shared" ca="1" si="329"/>
        <v>2.648285536422136</v>
      </c>
      <c r="G721" s="306">
        <f t="shared" ca="1" si="330"/>
        <v>13.719920850025783</v>
      </c>
      <c r="H721" s="307">
        <f t="shared" ca="1" si="331"/>
        <v>-122.01638690820715</v>
      </c>
      <c r="I721" s="304">
        <f t="shared" ca="1" si="332"/>
        <v>122.78532038588439</v>
      </c>
      <c r="J721" s="306">
        <f t="shared" ca="1" si="333"/>
        <v>869.5436471607087</v>
      </c>
      <c r="K721" s="307">
        <f t="shared" ca="1" si="334"/>
        <v>-3.3099323472206694</v>
      </c>
      <c r="L721" s="304">
        <f t="shared" ca="1" si="319"/>
        <v>869.54994679413926</v>
      </c>
      <c r="M721" s="306">
        <f t="shared" ca="1" si="335"/>
        <v>-1.4588233912706192</v>
      </c>
      <c r="N721" s="304">
        <f t="shared" ca="1" si="336"/>
        <v>-83.58442337476842</v>
      </c>
      <c r="P721" s="310">
        <f t="shared" ca="1" si="337"/>
        <v>23</v>
      </c>
      <c r="Q721" s="304">
        <f t="shared" ca="1" si="338"/>
        <v>0</v>
      </c>
      <c r="R721" s="306">
        <f t="shared" ca="1" si="339"/>
        <v>0</v>
      </c>
      <c r="S721" s="307">
        <f t="shared" ca="1" si="340"/>
        <v>8.1249999999999982</v>
      </c>
      <c r="T721" s="304">
        <f t="shared" ca="1" si="320"/>
        <v>79.706249999999983</v>
      </c>
      <c r="U721" s="311">
        <f t="shared" ca="1" si="321"/>
        <v>0</v>
      </c>
      <c r="V721" s="306">
        <f t="shared" ca="1" si="322"/>
        <v>1.2254055338270111</v>
      </c>
      <c r="W721" s="304">
        <f t="shared" ca="1" si="323"/>
        <v>59.619859389484432</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2.4107735823034</v>
      </c>
      <c r="AH721" s="304">
        <f t="shared" ca="1" si="347"/>
        <v>-7.3377910803897342</v>
      </c>
    </row>
    <row r="722" spans="1:34" x14ac:dyDescent="0.2">
      <c r="A722" s="347">
        <f t="shared" ca="1" si="325"/>
        <v>1E-4</v>
      </c>
      <c r="B722" s="304">
        <f t="shared" ca="1" si="326"/>
        <v>34.601200000000219</v>
      </c>
      <c r="D722" s="306">
        <f t="shared" ca="1" si="327"/>
        <v>-0.81992237091803843</v>
      </c>
      <c r="E722" s="307">
        <f t="shared" ca="1" si="328"/>
        <v>-2.5181237320372798</v>
      </c>
      <c r="F722" s="304">
        <f t="shared" ca="1" si="329"/>
        <v>2.6482484445726038</v>
      </c>
      <c r="G722" s="306">
        <f t="shared" ca="1" si="330"/>
        <v>13.719838857788691</v>
      </c>
      <c r="H722" s="307">
        <f t="shared" ca="1" si="331"/>
        <v>-122.01663872058036</v>
      </c>
      <c r="I722" s="304">
        <f t="shared" ca="1" si="332"/>
        <v>122.78556145961267</v>
      </c>
      <c r="J722" s="306">
        <f t="shared" ca="1" si="333"/>
        <v>869.5436471607087</v>
      </c>
      <c r="K722" s="307">
        <f t="shared" ca="1" si="334"/>
        <v>-3.322133998502109</v>
      </c>
      <c r="L722" s="304">
        <f t="shared" ca="1" si="319"/>
        <v>869.54999332519753</v>
      </c>
      <c r="M722" s="306">
        <f t="shared" ca="1" si="335"/>
        <v>-1.4588242840144652</v>
      </c>
      <c r="N722" s="304">
        <f t="shared" ca="1" si="336"/>
        <v>-83.584474525222987</v>
      </c>
      <c r="P722" s="310">
        <f t="shared" ca="1" si="337"/>
        <v>23</v>
      </c>
      <c r="Q722" s="304">
        <f t="shared" ca="1" si="338"/>
        <v>0</v>
      </c>
      <c r="R722" s="306">
        <f t="shared" ca="1" si="339"/>
        <v>0</v>
      </c>
      <c r="S722" s="307">
        <f t="shared" ca="1" si="340"/>
        <v>8.1249999999999982</v>
      </c>
      <c r="T722" s="304">
        <f t="shared" ca="1" si="320"/>
        <v>79.706249999999983</v>
      </c>
      <c r="U722" s="311">
        <f t="shared" ca="1" si="321"/>
        <v>0</v>
      </c>
      <c r="V722" s="306">
        <f t="shared" ca="1" si="322"/>
        <v>1.2254070290250647</v>
      </c>
      <c r="W722" s="304">
        <f t="shared" ca="1" si="323"/>
        <v>59.620166248499494</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2.4107367933607415</v>
      </c>
      <c r="AH722" s="304">
        <f t="shared" ca="1" si="347"/>
        <v>-7.3378288479365468</v>
      </c>
    </row>
    <row r="723" spans="1:34" x14ac:dyDescent="0.2">
      <c r="A723" s="347">
        <f t="shared" ca="1" si="325"/>
        <v>1E-4</v>
      </c>
      <c r="B723" s="304">
        <f t="shared" ca="1" si="326"/>
        <v>34.601300000000222</v>
      </c>
      <c r="D723" s="306">
        <f t="shared" ca="1" si="327"/>
        <v>-0.81992008118645798</v>
      </c>
      <c r="E723" s="307">
        <f t="shared" ca="1" si="328"/>
        <v>-2.5180854693069117</v>
      </c>
      <c r="F723" s="304">
        <f t="shared" ca="1" si="329"/>
        <v>2.6482113530206415</v>
      </c>
      <c r="G723" s="306">
        <f t="shared" ca="1" si="330"/>
        <v>13.719756865780573</v>
      </c>
      <c r="H723" s="307">
        <f t="shared" ca="1" si="331"/>
        <v>-122.01689052912729</v>
      </c>
      <c r="I723" s="304">
        <f t="shared" ca="1" si="332"/>
        <v>122.78580252966206</v>
      </c>
      <c r="J723" s="306">
        <f t="shared" ca="1" si="333"/>
        <v>869.5436471607087</v>
      </c>
      <c r="K723" s="307">
        <f t="shared" ca="1" si="334"/>
        <v>-3.3343356749645943</v>
      </c>
      <c r="L723" s="304">
        <f t="shared" ca="1" si="319"/>
        <v>869.55004002756527</v>
      </c>
      <c r="M723" s="306">
        <f t="shared" ca="1" si="335"/>
        <v>-1.4588251767494704</v>
      </c>
      <c r="N723" s="304">
        <f t="shared" ca="1" si="336"/>
        <v>-83.584525675171008</v>
      </c>
      <c r="P723" s="310">
        <f t="shared" ca="1" si="337"/>
        <v>23</v>
      </c>
      <c r="Q723" s="304">
        <f t="shared" ca="1" si="338"/>
        <v>0</v>
      </c>
      <c r="R723" s="306">
        <f t="shared" ca="1" si="339"/>
        <v>0</v>
      </c>
      <c r="S723" s="307">
        <f t="shared" ca="1" si="340"/>
        <v>8.1249999999999982</v>
      </c>
      <c r="T723" s="304">
        <f t="shared" ca="1" si="320"/>
        <v>79.706249999999983</v>
      </c>
      <c r="U723" s="311">
        <f t="shared" ca="1" si="321"/>
        <v>0</v>
      </c>
      <c r="V723" s="306">
        <f t="shared" ca="1" si="322"/>
        <v>1.2254085242280286</v>
      </c>
      <c r="W723" s="304">
        <f t="shared" ca="1" si="323"/>
        <v>59.620473105211779</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2.4107000046840454</v>
      </c>
      <c r="AH723" s="304">
        <f t="shared" ca="1" si="347"/>
        <v>-7.337866615199939</v>
      </c>
    </row>
    <row r="724" spans="1:34" x14ac:dyDescent="0.2">
      <c r="A724" s="347">
        <f t="shared" ca="1" si="325"/>
        <v>1E-4</v>
      </c>
      <c r="B724" s="304">
        <f t="shared" ca="1" si="326"/>
        <v>34.601400000000226</v>
      </c>
      <c r="D724" s="306">
        <f t="shared" ca="1" si="327"/>
        <v>-0.81991779142001098</v>
      </c>
      <c r="E724" s="307">
        <f t="shared" ca="1" si="328"/>
        <v>-2.5180472068637139</v>
      </c>
      <c r="F724" s="304">
        <f t="shared" ca="1" si="329"/>
        <v>2.6481742617662491</v>
      </c>
      <c r="G724" s="306">
        <f t="shared" ca="1" si="330"/>
        <v>13.719674874001431</v>
      </c>
      <c r="H724" s="307">
        <f t="shared" ca="1" si="331"/>
        <v>-122.01714233384799</v>
      </c>
      <c r="I724" s="304">
        <f t="shared" ca="1" si="332"/>
        <v>122.78604359603261</v>
      </c>
      <c r="J724" s="306">
        <f t="shared" ca="1" si="333"/>
        <v>869.5436471607087</v>
      </c>
      <c r="K724" s="307">
        <f t="shared" ca="1" si="334"/>
        <v>-3.3465373766077429</v>
      </c>
      <c r="L724" s="304">
        <f t="shared" ca="1" si="319"/>
        <v>869.5500869012435</v>
      </c>
      <c r="M724" s="306">
        <f t="shared" ca="1" si="335"/>
        <v>-1.458826069475635</v>
      </c>
      <c r="N724" s="304">
        <f t="shared" ca="1" si="336"/>
        <v>-83.584576824612498</v>
      </c>
      <c r="P724" s="310">
        <f t="shared" ca="1" si="337"/>
        <v>23</v>
      </c>
      <c r="Q724" s="304">
        <f t="shared" ca="1" si="338"/>
        <v>0</v>
      </c>
      <c r="R724" s="306">
        <f t="shared" ca="1" si="339"/>
        <v>0</v>
      </c>
      <c r="S724" s="307">
        <f t="shared" ca="1" si="340"/>
        <v>8.1249999999999982</v>
      </c>
      <c r="T724" s="304">
        <f t="shared" ca="1" si="320"/>
        <v>79.706249999999983</v>
      </c>
      <c r="U724" s="311">
        <f t="shared" ca="1" si="321"/>
        <v>0</v>
      </c>
      <c r="V724" s="306">
        <f t="shared" ca="1" si="322"/>
        <v>1.225410019435903</v>
      </c>
      <c r="W724" s="304">
        <f t="shared" ca="1" si="323"/>
        <v>59.62077995962126</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2.4106632162733046</v>
      </c>
      <c r="AH724" s="304">
        <f t="shared" ca="1" si="347"/>
        <v>-7.3379043821799126</v>
      </c>
    </row>
    <row r="725" spans="1:34" x14ac:dyDescent="0.2">
      <c r="A725" s="347">
        <f t="shared" ca="1" si="325"/>
        <v>1E-4</v>
      </c>
      <c r="B725" s="304">
        <f t="shared" ca="1" si="326"/>
        <v>34.601500000000229</v>
      </c>
      <c r="D725" s="306">
        <f t="shared" ca="1" si="327"/>
        <v>-0.81991550161869875</v>
      </c>
      <c r="E725" s="307">
        <f t="shared" ca="1" si="328"/>
        <v>-2.5180089447076872</v>
      </c>
      <c r="F725" s="304">
        <f t="shared" ca="1" si="329"/>
        <v>2.6481371708094281</v>
      </c>
      <c r="G725" s="306">
        <f t="shared" ca="1" si="330"/>
        <v>13.719592882451268</v>
      </c>
      <c r="H725" s="307">
        <f t="shared" ca="1" si="331"/>
        <v>-122.01739413474246</v>
      </c>
      <c r="I725" s="304">
        <f t="shared" ca="1" si="332"/>
        <v>122.78628465872437</v>
      </c>
      <c r="J725" s="306">
        <f t="shared" ca="1" si="333"/>
        <v>869.5436471607087</v>
      </c>
      <c r="K725" s="307">
        <f t="shared" ca="1" si="334"/>
        <v>-3.3587391034311724</v>
      </c>
      <c r="L725" s="304">
        <f t="shared" ca="1" si="319"/>
        <v>869.55013394623313</v>
      </c>
      <c r="M725" s="306">
        <f t="shared" ca="1" si="335"/>
        <v>-1.4588269621929593</v>
      </c>
      <c r="N725" s="304">
        <f t="shared" ca="1" si="336"/>
        <v>-83.58462797354747</v>
      </c>
      <c r="P725" s="310">
        <f t="shared" ca="1" si="337"/>
        <v>23</v>
      </c>
      <c r="Q725" s="304">
        <f t="shared" ca="1" si="338"/>
        <v>0</v>
      </c>
      <c r="R725" s="306">
        <f t="shared" ca="1" si="339"/>
        <v>0</v>
      </c>
      <c r="S725" s="307">
        <f t="shared" ca="1" si="340"/>
        <v>8.1249999999999982</v>
      </c>
      <c r="T725" s="304">
        <f t="shared" ca="1" si="320"/>
        <v>79.706249999999983</v>
      </c>
      <c r="U725" s="311">
        <f t="shared" ca="1" si="321"/>
        <v>0</v>
      </c>
      <c r="V725" s="306">
        <f t="shared" ca="1" si="322"/>
        <v>1.2254115146486875</v>
      </c>
      <c r="W725" s="304">
        <f t="shared" ca="1" si="323"/>
        <v>59.621086811727963</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2.4106264281285279</v>
      </c>
      <c r="AH725" s="304">
        <f t="shared" ca="1" si="347"/>
        <v>-7.337942148876464</v>
      </c>
    </row>
    <row r="726" spans="1:34" x14ac:dyDescent="0.2">
      <c r="A726" s="347">
        <f t="shared" ca="1" si="325"/>
        <v>1E-4</v>
      </c>
      <c r="B726" s="304">
        <f t="shared" ca="1" si="326"/>
        <v>34.601600000000232</v>
      </c>
      <c r="D726" s="306">
        <f t="shared" ca="1" si="327"/>
        <v>-0.81991321178252019</v>
      </c>
      <c r="E726" s="307">
        <f t="shared" ca="1" si="328"/>
        <v>-2.5179706828388309</v>
      </c>
      <c r="F726" s="304">
        <f t="shared" ca="1" si="329"/>
        <v>2.6481000801501775</v>
      </c>
      <c r="G726" s="306">
        <f t="shared" ca="1" si="330"/>
        <v>13.71951089113009</v>
      </c>
      <c r="H726" s="307">
        <f t="shared" ca="1" si="331"/>
        <v>-122.01764593181075</v>
      </c>
      <c r="I726" s="304">
        <f t="shared" ca="1" si="332"/>
        <v>122.78652571773733</v>
      </c>
      <c r="J726" s="306">
        <f t="shared" ca="1" si="333"/>
        <v>869.5436471607087</v>
      </c>
      <c r="K726" s="307">
        <f t="shared" ca="1" si="334"/>
        <v>-3.3709408554345002</v>
      </c>
      <c r="L726" s="304">
        <f t="shared" ca="1" si="319"/>
        <v>869.5501811625353</v>
      </c>
      <c r="M726" s="306">
        <f t="shared" ca="1" si="335"/>
        <v>-1.4588278549014431</v>
      </c>
      <c r="N726" s="304">
        <f t="shared" ca="1" si="336"/>
        <v>-83.584679121975938</v>
      </c>
      <c r="P726" s="310">
        <f t="shared" ca="1" si="337"/>
        <v>23</v>
      </c>
      <c r="Q726" s="304">
        <f t="shared" ca="1" si="338"/>
        <v>0</v>
      </c>
      <c r="R726" s="306">
        <f t="shared" ca="1" si="339"/>
        <v>0</v>
      </c>
      <c r="S726" s="307">
        <f t="shared" ca="1" si="340"/>
        <v>8.1249999999999982</v>
      </c>
      <c r="T726" s="304">
        <f t="shared" ca="1" si="320"/>
        <v>79.706249999999983</v>
      </c>
      <c r="U726" s="311">
        <f t="shared" ca="1" si="321"/>
        <v>0</v>
      </c>
      <c r="V726" s="306">
        <f t="shared" ca="1" si="322"/>
        <v>1.2254130098663825</v>
      </c>
      <c r="W726" s="304">
        <f t="shared" ca="1" si="323"/>
        <v>59.621393661531854</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2.4105896402497118</v>
      </c>
      <c r="AH726" s="304">
        <f t="shared" ca="1" si="347"/>
        <v>-7.3379799152895968</v>
      </c>
    </row>
    <row r="727" spans="1:34" x14ac:dyDescent="0.2">
      <c r="A727" s="347">
        <f t="shared" ca="1" si="325"/>
        <v>1E-4</v>
      </c>
      <c r="B727" s="304">
        <f t="shared" ca="1" si="326"/>
        <v>34.601700000000235</v>
      </c>
      <c r="D727" s="306">
        <f t="shared" ca="1" si="327"/>
        <v>-0.81991092191147819</v>
      </c>
      <c r="E727" s="307">
        <f t="shared" ca="1" si="328"/>
        <v>-2.5179324212571483</v>
      </c>
      <c r="F727" s="304">
        <f t="shared" ca="1" si="329"/>
        <v>2.6480629897885013</v>
      </c>
      <c r="G727" s="306">
        <f t="shared" ca="1" si="330"/>
        <v>13.719428900037899</v>
      </c>
      <c r="H727" s="307">
        <f t="shared" ca="1" si="331"/>
        <v>-122.01789772505288</v>
      </c>
      <c r="I727" s="304">
        <f t="shared" ca="1" si="332"/>
        <v>122.78676677307152</v>
      </c>
      <c r="J727" s="306">
        <f t="shared" ca="1" si="333"/>
        <v>869.5436471607087</v>
      </c>
      <c r="K727" s="307">
        <f t="shared" ca="1" si="334"/>
        <v>-3.3831426326173433</v>
      </c>
      <c r="L727" s="304">
        <f t="shared" ca="1" si="319"/>
        <v>869.55022855015102</v>
      </c>
      <c r="M727" s="306">
        <f t="shared" ca="1" si="335"/>
        <v>-1.4588287476010868</v>
      </c>
      <c r="N727" s="304">
        <f t="shared" ca="1" si="336"/>
        <v>-83.584730269897889</v>
      </c>
      <c r="P727" s="310">
        <f t="shared" ca="1" si="337"/>
        <v>23</v>
      </c>
      <c r="Q727" s="304">
        <f t="shared" ca="1" si="338"/>
        <v>0</v>
      </c>
      <c r="R727" s="306">
        <f t="shared" ca="1" si="339"/>
        <v>0</v>
      </c>
      <c r="S727" s="307">
        <f t="shared" ca="1" si="340"/>
        <v>8.1249999999999982</v>
      </c>
      <c r="T727" s="304">
        <f t="shared" ca="1" si="320"/>
        <v>79.706249999999983</v>
      </c>
      <c r="U727" s="311">
        <f t="shared" ca="1" si="321"/>
        <v>0</v>
      </c>
      <c r="V727" s="306">
        <f t="shared" ca="1" si="322"/>
        <v>1.2254145050889877</v>
      </c>
      <c r="W727" s="304">
        <f t="shared" ca="1" si="323"/>
        <v>59.621700509032941</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2.4105528526368571</v>
      </c>
      <c r="AH727" s="304">
        <f t="shared" ca="1" si="347"/>
        <v>-7.3380176814193065</v>
      </c>
    </row>
    <row r="728" spans="1:34" x14ac:dyDescent="0.2">
      <c r="A728" s="347">
        <f t="shared" ca="1" si="325"/>
        <v>1E-4</v>
      </c>
      <c r="B728" s="304">
        <f t="shared" ca="1" si="326"/>
        <v>34.601800000000239</v>
      </c>
      <c r="D728" s="306">
        <f t="shared" ca="1" si="327"/>
        <v>-0.8199086320055714</v>
      </c>
      <c r="E728" s="307">
        <f t="shared" ca="1" si="328"/>
        <v>-2.5178941599626379</v>
      </c>
      <c r="F728" s="304">
        <f t="shared" ca="1" si="329"/>
        <v>2.6480258997243977</v>
      </c>
      <c r="G728" s="306">
        <f t="shared" ca="1" si="330"/>
        <v>13.719346909174698</v>
      </c>
      <c r="H728" s="307">
        <f t="shared" ca="1" si="331"/>
        <v>-122.01814951446887</v>
      </c>
      <c r="I728" s="304">
        <f t="shared" ca="1" si="332"/>
        <v>122.78700782472697</v>
      </c>
      <c r="J728" s="306">
        <f t="shared" ca="1" si="333"/>
        <v>869.5436471607087</v>
      </c>
      <c r="K728" s="307">
        <f t="shared" ca="1" si="334"/>
        <v>-3.3953444349793194</v>
      </c>
      <c r="L728" s="304">
        <f t="shared" ca="1" si="319"/>
        <v>869.5502761090811</v>
      </c>
      <c r="M728" s="306">
        <f t="shared" ca="1" si="335"/>
        <v>-1.4588296402918908</v>
      </c>
      <c r="N728" s="304">
        <f t="shared" ca="1" si="336"/>
        <v>-83.584781417313366</v>
      </c>
      <c r="P728" s="310">
        <f t="shared" ca="1" si="337"/>
        <v>23</v>
      </c>
      <c r="Q728" s="304">
        <f t="shared" ca="1" si="338"/>
        <v>0</v>
      </c>
      <c r="R728" s="306">
        <f t="shared" ca="1" si="339"/>
        <v>0</v>
      </c>
      <c r="S728" s="307">
        <f t="shared" ca="1" si="340"/>
        <v>8.1249999999999982</v>
      </c>
      <c r="T728" s="304">
        <f t="shared" ca="1" si="320"/>
        <v>79.706249999999983</v>
      </c>
      <c r="U728" s="311">
        <f t="shared" ca="1" si="321"/>
        <v>0</v>
      </c>
      <c r="V728" s="306">
        <f t="shared" ca="1" si="322"/>
        <v>1.2254160003165031</v>
      </c>
      <c r="W728" s="304">
        <f t="shared" ca="1" si="323"/>
        <v>59.622007354231194</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2.4105160652899684</v>
      </c>
      <c r="AH728" s="304">
        <f t="shared" ca="1" si="347"/>
        <v>-7.3380554472655941</v>
      </c>
    </row>
    <row r="729" spans="1:34" x14ac:dyDescent="0.2">
      <c r="A729" s="347">
        <f t="shared" ca="1" si="325"/>
        <v>1E-4</v>
      </c>
      <c r="B729" s="304">
        <f t="shared" ca="1" si="326"/>
        <v>34.601900000000242</v>
      </c>
      <c r="D729" s="306">
        <f t="shared" ca="1" si="327"/>
        <v>-0.81990634206479973</v>
      </c>
      <c r="E729" s="307">
        <f t="shared" ca="1" si="328"/>
        <v>-2.517855898955303</v>
      </c>
      <c r="F729" s="304">
        <f t="shared" ca="1" si="329"/>
        <v>2.6479888099578703</v>
      </c>
      <c r="G729" s="306">
        <f t="shared" ca="1" si="330"/>
        <v>13.719264918540491</v>
      </c>
      <c r="H729" s="307">
        <f t="shared" ca="1" si="331"/>
        <v>-122.01840130005877</v>
      </c>
      <c r="I729" s="304">
        <f t="shared" ca="1" si="332"/>
        <v>122.78724887270371</v>
      </c>
      <c r="J729" s="306">
        <f t="shared" ca="1" si="333"/>
        <v>869.5436471607087</v>
      </c>
      <c r="K729" s="307">
        <f t="shared" ca="1" si="334"/>
        <v>-3.4075462625200457</v>
      </c>
      <c r="L729" s="304">
        <f t="shared" ca="1" si="319"/>
        <v>869.55032383932689</v>
      </c>
      <c r="M729" s="306">
        <f t="shared" ca="1" si="335"/>
        <v>-1.4588305329738545</v>
      </c>
      <c r="N729" s="304">
        <f t="shared" ca="1" si="336"/>
        <v>-83.584832564222339</v>
      </c>
      <c r="P729" s="310">
        <f t="shared" ca="1" si="337"/>
        <v>23</v>
      </c>
      <c r="Q729" s="304">
        <f t="shared" ca="1" si="338"/>
        <v>0</v>
      </c>
      <c r="R729" s="306">
        <f t="shared" ca="1" si="339"/>
        <v>0</v>
      </c>
      <c r="S729" s="307">
        <f t="shared" ca="1" si="340"/>
        <v>8.1249999999999982</v>
      </c>
      <c r="T729" s="304">
        <f t="shared" ca="1" si="320"/>
        <v>79.706249999999983</v>
      </c>
      <c r="U729" s="311">
        <f t="shared" ca="1" si="321"/>
        <v>0</v>
      </c>
      <c r="V729" s="306">
        <f t="shared" ca="1" si="322"/>
        <v>1.2254174955489285</v>
      </c>
      <c r="W729" s="304">
        <f t="shared" ca="1" si="323"/>
        <v>59.622314197126627</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2.4104792782090438</v>
      </c>
      <c r="AH729" s="304">
        <f t="shared" ca="1" si="347"/>
        <v>-7.3380932128284559</v>
      </c>
    </row>
    <row r="730" spans="1:34" x14ac:dyDescent="0.2">
      <c r="A730" s="347">
        <f t="shared" ca="1" si="325"/>
        <v>1E-4</v>
      </c>
      <c r="B730" s="304">
        <f t="shared" ca="1" si="326"/>
        <v>34.602000000000245</v>
      </c>
      <c r="D730" s="306">
        <f t="shared" ca="1" si="327"/>
        <v>-0.81990405208916806</v>
      </c>
      <c r="E730" s="307">
        <f t="shared" ca="1" si="328"/>
        <v>-2.5178176382351447</v>
      </c>
      <c r="F730" s="304">
        <f t="shared" ca="1" si="329"/>
        <v>2.6479517204889214</v>
      </c>
      <c r="G730" s="306">
        <f t="shared" ca="1" si="330"/>
        <v>13.719182928135282</v>
      </c>
      <c r="H730" s="307">
        <f t="shared" ca="1" si="331"/>
        <v>-122.01865308182259</v>
      </c>
      <c r="I730" s="304">
        <f t="shared" ca="1" si="332"/>
        <v>122.78748991700178</v>
      </c>
      <c r="J730" s="306">
        <f t="shared" ca="1" si="333"/>
        <v>869.5436471607087</v>
      </c>
      <c r="K730" s="307">
        <f t="shared" ca="1" si="334"/>
        <v>-3.4197481152391398</v>
      </c>
      <c r="L730" s="304">
        <f t="shared" ca="1" si="319"/>
        <v>869.55037174088932</v>
      </c>
      <c r="M730" s="306">
        <f t="shared" ca="1" si="335"/>
        <v>-1.4588314256469785</v>
      </c>
      <c r="N730" s="304">
        <f t="shared" ca="1" si="336"/>
        <v>-83.584883710624837</v>
      </c>
      <c r="P730" s="310">
        <f t="shared" ca="1" si="337"/>
        <v>23</v>
      </c>
      <c r="Q730" s="304">
        <f t="shared" ca="1" si="338"/>
        <v>0</v>
      </c>
      <c r="R730" s="306">
        <f t="shared" ca="1" si="339"/>
        <v>0</v>
      </c>
      <c r="S730" s="307">
        <f t="shared" ca="1" si="340"/>
        <v>8.1249999999999982</v>
      </c>
      <c r="T730" s="304">
        <f t="shared" ca="1" si="320"/>
        <v>79.706249999999983</v>
      </c>
      <c r="U730" s="311">
        <f t="shared" ca="1" si="321"/>
        <v>0</v>
      </c>
      <c r="V730" s="306">
        <f t="shared" ca="1" si="322"/>
        <v>1.2254189907862647</v>
      </c>
      <c r="W730" s="304">
        <f t="shared" ca="1" si="323"/>
        <v>59.62262103771927</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2.4104424913940887</v>
      </c>
      <c r="AH730" s="304">
        <f t="shared" ca="1" si="347"/>
        <v>-7.3381309781078938</v>
      </c>
    </row>
    <row r="731" spans="1:34" x14ac:dyDescent="0.2">
      <c r="A731" s="347">
        <f t="shared" ca="1" si="325"/>
        <v>1E-4</v>
      </c>
      <c r="B731" s="304">
        <f t="shared" ca="1" si="326"/>
        <v>34.602100000000249</v>
      </c>
      <c r="D731" s="306">
        <f t="shared" ca="1" si="327"/>
        <v>-0.81990176207867382</v>
      </c>
      <c r="E731" s="307">
        <f t="shared" ca="1" si="328"/>
        <v>-2.5177793778021558</v>
      </c>
      <c r="F731" s="304">
        <f t="shared" ca="1" si="329"/>
        <v>2.6479146313175441</v>
      </c>
      <c r="G731" s="306">
        <f t="shared" ca="1" si="330"/>
        <v>13.719100937959075</v>
      </c>
      <c r="H731" s="307">
        <f t="shared" ca="1" si="331"/>
        <v>-122.01890485976037</v>
      </c>
      <c r="I731" s="304">
        <f t="shared" ca="1" si="332"/>
        <v>122.78773095762118</v>
      </c>
      <c r="J731" s="306">
        <f t="shared" ca="1" si="333"/>
        <v>869.5436471607087</v>
      </c>
      <c r="K731" s="307">
        <f t="shared" ca="1" si="334"/>
        <v>-3.431949993136219</v>
      </c>
      <c r="L731" s="304">
        <f t="shared" ca="1" si="319"/>
        <v>869.55041981376928</v>
      </c>
      <c r="M731" s="306">
        <f t="shared" ca="1" si="335"/>
        <v>-1.458832318311263</v>
      </c>
      <c r="N731" s="304">
        <f t="shared" ca="1" si="336"/>
        <v>-83.58493485652086</v>
      </c>
      <c r="P731" s="310">
        <f t="shared" ca="1" si="337"/>
        <v>23</v>
      </c>
      <c r="Q731" s="304">
        <f t="shared" ca="1" si="338"/>
        <v>0</v>
      </c>
      <c r="R731" s="306">
        <f t="shared" ca="1" si="339"/>
        <v>0</v>
      </c>
      <c r="S731" s="307">
        <f t="shared" ca="1" si="340"/>
        <v>8.1249999999999982</v>
      </c>
      <c r="T731" s="304">
        <f t="shared" ca="1" si="320"/>
        <v>79.706249999999983</v>
      </c>
      <c r="U731" s="311">
        <f t="shared" ca="1" si="321"/>
        <v>0</v>
      </c>
      <c r="V731" s="306">
        <f t="shared" ca="1" si="322"/>
        <v>1.2254204860285105</v>
      </c>
      <c r="W731" s="304">
        <f t="shared" ca="1" si="323"/>
        <v>59.622927876009051</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2.4104057048450942</v>
      </c>
      <c r="AH731" s="304">
        <f t="shared" ca="1" si="347"/>
        <v>-7.3381687431039113</v>
      </c>
    </row>
    <row r="732" spans="1:34" x14ac:dyDescent="0.2">
      <c r="A732" s="347">
        <f t="shared" ca="1" si="325"/>
        <v>1E-4</v>
      </c>
      <c r="B732" s="304">
        <f t="shared" ca="1" si="326"/>
        <v>34.602200000000252</v>
      </c>
      <c r="D732" s="306">
        <f t="shared" ca="1" si="327"/>
        <v>-0.81989947203331792</v>
      </c>
      <c r="E732" s="307">
        <f t="shared" ca="1" si="328"/>
        <v>-2.517741117656346</v>
      </c>
      <c r="F732" s="304">
        <f t="shared" ca="1" si="329"/>
        <v>2.6478775424437475</v>
      </c>
      <c r="G732" s="306">
        <f t="shared" ca="1" si="330"/>
        <v>13.719018948011872</v>
      </c>
      <c r="H732" s="307">
        <f t="shared" ca="1" si="331"/>
        <v>-122.01915663387213</v>
      </c>
      <c r="I732" s="304">
        <f t="shared" ca="1" si="332"/>
        <v>122.78797199456194</v>
      </c>
      <c r="J732" s="306">
        <f t="shared" ca="1" si="333"/>
        <v>869.5436471607087</v>
      </c>
      <c r="K732" s="307">
        <f t="shared" ca="1" si="334"/>
        <v>-3.4441518962109008</v>
      </c>
      <c r="L732" s="304">
        <f t="shared" ca="1" si="319"/>
        <v>869.55046805796803</v>
      </c>
      <c r="M732" s="306">
        <f t="shared" ca="1" si="335"/>
        <v>-1.4588332109667079</v>
      </c>
      <c r="N732" s="304">
        <f t="shared" ca="1" si="336"/>
        <v>-83.584986001910409</v>
      </c>
      <c r="P732" s="310">
        <f t="shared" ca="1" si="337"/>
        <v>23</v>
      </c>
      <c r="Q732" s="304">
        <f t="shared" ca="1" si="338"/>
        <v>0</v>
      </c>
      <c r="R732" s="306">
        <f t="shared" ca="1" si="339"/>
        <v>0</v>
      </c>
      <c r="S732" s="307">
        <f t="shared" ca="1" si="340"/>
        <v>8.1249999999999982</v>
      </c>
      <c r="T732" s="304">
        <f t="shared" ca="1" si="320"/>
        <v>79.706249999999983</v>
      </c>
      <c r="U732" s="311">
        <f t="shared" ca="1" si="321"/>
        <v>0</v>
      </c>
      <c r="V732" s="306">
        <f t="shared" ca="1" si="322"/>
        <v>1.2254219812756666</v>
      </c>
      <c r="W732" s="304">
        <f t="shared" ca="1" si="323"/>
        <v>59.623234711996005</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2.41036891856207</v>
      </c>
      <c r="AH732" s="304">
        <f t="shared" ca="1" si="347"/>
        <v>-7.3382065078165004</v>
      </c>
    </row>
    <row r="733" spans="1:34" x14ac:dyDescent="0.2">
      <c r="A733" s="347">
        <f t="shared" ca="1" si="325"/>
        <v>1E-4</v>
      </c>
      <c r="B733" s="304">
        <f t="shared" ca="1" si="326"/>
        <v>34.602300000000255</v>
      </c>
      <c r="D733" s="306">
        <f t="shared" ca="1" si="327"/>
        <v>-0.81989718195310246</v>
      </c>
      <c r="E733" s="307">
        <f t="shared" ca="1" si="328"/>
        <v>-2.5177028577977127</v>
      </c>
      <c r="F733" s="304">
        <f t="shared" ca="1" si="329"/>
        <v>2.6478404538675302</v>
      </c>
      <c r="G733" s="306">
        <f t="shared" ca="1" si="330"/>
        <v>13.718936958293677</v>
      </c>
      <c r="H733" s="307">
        <f t="shared" ca="1" si="331"/>
        <v>-122.01940840415791</v>
      </c>
      <c r="I733" s="304">
        <f t="shared" ca="1" si="332"/>
        <v>122.78821302782413</v>
      </c>
      <c r="J733" s="306">
        <f t="shared" ca="1" si="333"/>
        <v>869.5436471607087</v>
      </c>
      <c r="K733" s="307">
        <f t="shared" ca="1" si="334"/>
        <v>-3.4563538244628025</v>
      </c>
      <c r="L733" s="304">
        <f t="shared" ca="1" si="319"/>
        <v>869.55051647348637</v>
      </c>
      <c r="M733" s="306">
        <f t="shared" ca="1" si="335"/>
        <v>-1.4588341036133134</v>
      </c>
      <c r="N733" s="304">
        <f t="shared" ca="1" si="336"/>
        <v>-83.585037146793496</v>
      </c>
      <c r="P733" s="310">
        <f t="shared" ca="1" si="337"/>
        <v>23</v>
      </c>
      <c r="Q733" s="304">
        <f t="shared" ca="1" si="338"/>
        <v>0</v>
      </c>
      <c r="R733" s="306">
        <f t="shared" ca="1" si="339"/>
        <v>0</v>
      </c>
      <c r="S733" s="307">
        <f t="shared" ca="1" si="340"/>
        <v>8.1249999999999982</v>
      </c>
      <c r="T733" s="304">
        <f t="shared" ca="1" si="320"/>
        <v>79.706249999999983</v>
      </c>
      <c r="U733" s="311">
        <f t="shared" ca="1" si="321"/>
        <v>0</v>
      </c>
      <c r="V733" s="306">
        <f t="shared" ca="1" si="322"/>
        <v>1.2254234765277325</v>
      </c>
      <c r="W733" s="304">
        <f t="shared" ca="1" si="323"/>
        <v>59.623541545680119</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2.4103321325450171</v>
      </c>
      <c r="AH733" s="304">
        <f t="shared" ca="1" si="347"/>
        <v>-7.3382442722456638</v>
      </c>
    </row>
    <row r="734" spans="1:34" x14ac:dyDescent="0.2">
      <c r="A734" s="347">
        <f t="shared" ca="1" si="325"/>
        <v>1E-4</v>
      </c>
      <c r="B734" s="304">
        <f t="shared" ca="1" si="326"/>
        <v>34.602400000000259</v>
      </c>
      <c r="D734" s="306">
        <f t="shared" ca="1" si="327"/>
        <v>-0.81989489183802744</v>
      </c>
      <c r="E734" s="307">
        <f t="shared" ca="1" si="328"/>
        <v>-2.5176645982262569</v>
      </c>
      <c r="F734" s="304">
        <f t="shared" ca="1" si="329"/>
        <v>2.6478033655888931</v>
      </c>
      <c r="G734" s="306">
        <f t="shared" ca="1" si="330"/>
        <v>13.718854968804493</v>
      </c>
      <c r="H734" s="307">
        <f t="shared" ca="1" si="331"/>
        <v>-122.01966017061774</v>
      </c>
      <c r="I734" s="304">
        <f t="shared" ca="1" si="332"/>
        <v>122.78845405740773</v>
      </c>
      <c r="J734" s="306">
        <f t="shared" ca="1" si="333"/>
        <v>869.5436471607087</v>
      </c>
      <c r="K734" s="307">
        <f t="shared" ca="1" si="334"/>
        <v>-3.4685557778915412</v>
      </c>
      <c r="L734" s="304">
        <f t="shared" ca="1" si="319"/>
        <v>869.55056506032554</v>
      </c>
      <c r="M734" s="306">
        <f t="shared" ca="1" si="335"/>
        <v>-1.4588349962510796</v>
      </c>
      <c r="N734" s="304">
        <f t="shared" ca="1" si="336"/>
        <v>-83.585088291170138</v>
      </c>
      <c r="P734" s="310">
        <f t="shared" ca="1" si="337"/>
        <v>23</v>
      </c>
      <c r="Q734" s="304">
        <f t="shared" ca="1" si="338"/>
        <v>0</v>
      </c>
      <c r="R734" s="306">
        <f t="shared" ca="1" si="339"/>
        <v>0</v>
      </c>
      <c r="S734" s="307">
        <f t="shared" ca="1" si="340"/>
        <v>8.1249999999999982</v>
      </c>
      <c r="T734" s="304">
        <f t="shared" ca="1" si="320"/>
        <v>79.706249999999983</v>
      </c>
      <c r="U734" s="311">
        <f t="shared" ca="1" si="321"/>
        <v>0</v>
      </c>
      <c r="V734" s="306">
        <f t="shared" ca="1" si="322"/>
        <v>1.2254249717847085</v>
      </c>
      <c r="W734" s="304">
        <f t="shared" ca="1" si="323"/>
        <v>59.6238483770614</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2.4102953467939345</v>
      </c>
      <c r="AH734" s="304">
        <f t="shared" ca="1" si="347"/>
        <v>-7.3382820363914005</v>
      </c>
    </row>
    <row r="735" spans="1:34" x14ac:dyDescent="0.2">
      <c r="A735" s="347">
        <f t="shared" ca="1" si="325"/>
        <v>1E-4</v>
      </c>
      <c r="B735" s="304">
        <f t="shared" ca="1" si="326"/>
        <v>34.602500000000262</v>
      </c>
      <c r="D735" s="306">
        <f t="shared" ca="1" si="327"/>
        <v>-0.81989260168809486</v>
      </c>
      <c r="E735" s="307">
        <f t="shared" ca="1" si="328"/>
        <v>-2.5176263389419757</v>
      </c>
      <c r="F735" s="304">
        <f t="shared" ca="1" si="329"/>
        <v>2.6477662776078348</v>
      </c>
      <c r="G735" s="306">
        <f t="shared" ca="1" si="330"/>
        <v>13.718772979544324</v>
      </c>
      <c r="H735" s="307">
        <f t="shared" ca="1" si="331"/>
        <v>-122.01991193325163</v>
      </c>
      <c r="I735" s="304">
        <f t="shared" ca="1" si="332"/>
        <v>122.78869508331279</v>
      </c>
      <c r="J735" s="306">
        <f t="shared" ca="1" si="333"/>
        <v>869.5436471607087</v>
      </c>
      <c r="K735" s="307">
        <f t="shared" ca="1" si="334"/>
        <v>-3.4807577564967347</v>
      </c>
      <c r="L735" s="304">
        <f t="shared" ca="1" si="319"/>
        <v>869.55061381848645</v>
      </c>
      <c r="M735" s="306">
        <f t="shared" ca="1" si="335"/>
        <v>-1.4588358888800068</v>
      </c>
      <c r="N735" s="304">
        <f t="shared" ca="1" si="336"/>
        <v>-83.585139435040333</v>
      </c>
      <c r="P735" s="310">
        <f t="shared" ca="1" si="337"/>
        <v>23</v>
      </c>
      <c r="Q735" s="304">
        <f t="shared" ca="1" si="338"/>
        <v>0</v>
      </c>
      <c r="R735" s="306">
        <f t="shared" ca="1" si="339"/>
        <v>0</v>
      </c>
      <c r="S735" s="307">
        <f t="shared" ca="1" si="340"/>
        <v>8.1249999999999982</v>
      </c>
      <c r="T735" s="304">
        <f t="shared" ca="1" si="320"/>
        <v>79.706249999999983</v>
      </c>
      <c r="U735" s="311">
        <f t="shared" ca="1" si="321"/>
        <v>0</v>
      </c>
      <c r="V735" s="306">
        <f t="shared" ca="1" si="322"/>
        <v>1.2254264670465951</v>
      </c>
      <c r="W735" s="304">
        <f t="shared" ca="1" si="323"/>
        <v>59.624155206139832</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2.4102585613088188</v>
      </c>
      <c r="AH735" s="304">
        <f t="shared" ca="1" si="347"/>
        <v>-7.3383198002537124</v>
      </c>
    </row>
    <row r="736" spans="1:34" x14ac:dyDescent="0.2">
      <c r="A736" s="347">
        <f t="shared" ca="1" si="325"/>
        <v>1E-4</v>
      </c>
      <c r="B736" s="304">
        <f t="shared" ca="1" si="326"/>
        <v>34.602600000000265</v>
      </c>
      <c r="D736" s="306">
        <f t="shared" ca="1" si="327"/>
        <v>-0.81989031150330283</v>
      </c>
      <c r="E736" s="307">
        <f t="shared" ca="1" si="328"/>
        <v>-2.5175880799448747</v>
      </c>
      <c r="F736" s="304">
        <f t="shared" ca="1" si="329"/>
        <v>2.6477291899243593</v>
      </c>
      <c r="G736" s="306">
        <f t="shared" ca="1" si="330"/>
        <v>13.718690990513174</v>
      </c>
      <c r="H736" s="307">
        <f t="shared" ca="1" si="331"/>
        <v>-122.02016369205963</v>
      </c>
      <c r="I736" s="304">
        <f t="shared" ca="1" si="332"/>
        <v>122.78893610553931</v>
      </c>
      <c r="J736" s="306">
        <f t="shared" ca="1" si="333"/>
        <v>869.5436471607087</v>
      </c>
      <c r="K736" s="307">
        <f t="shared" ca="1" si="334"/>
        <v>-3.492959760278</v>
      </c>
      <c r="L736" s="304">
        <f t="shared" ca="1" si="319"/>
        <v>869.55066274797014</v>
      </c>
      <c r="M736" s="306">
        <f t="shared" ca="1" si="335"/>
        <v>-1.4588367815000951</v>
      </c>
      <c r="N736" s="304">
        <f t="shared" ca="1" si="336"/>
        <v>-83.585190578404095</v>
      </c>
      <c r="P736" s="310">
        <f t="shared" ca="1" si="337"/>
        <v>23</v>
      </c>
      <c r="Q736" s="304">
        <f t="shared" ca="1" si="338"/>
        <v>0</v>
      </c>
      <c r="R736" s="306">
        <f t="shared" ca="1" si="339"/>
        <v>0</v>
      </c>
      <c r="S736" s="307">
        <f t="shared" ca="1" si="340"/>
        <v>8.1249999999999982</v>
      </c>
      <c r="T736" s="304">
        <f t="shared" ca="1" si="320"/>
        <v>79.706249999999983</v>
      </c>
      <c r="U736" s="311">
        <f t="shared" ca="1" si="321"/>
        <v>0</v>
      </c>
      <c r="V736" s="306">
        <f t="shared" ca="1" si="322"/>
        <v>1.2254279623133912</v>
      </c>
      <c r="W736" s="304">
        <f t="shared" ca="1" si="323"/>
        <v>59.624462032915396</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2.4102217760896769</v>
      </c>
      <c r="AH736" s="304">
        <f t="shared" ca="1" si="347"/>
        <v>-7.338357563832596</v>
      </c>
    </row>
    <row r="737" spans="1:34" x14ac:dyDescent="0.2">
      <c r="A737" s="347">
        <f t="shared" ca="1" si="325"/>
        <v>1E-4</v>
      </c>
      <c r="B737" s="304">
        <f t="shared" ca="1" si="326"/>
        <v>34.602700000000269</v>
      </c>
      <c r="D737" s="306">
        <f t="shared" ca="1" si="327"/>
        <v>-0.81988802128365279</v>
      </c>
      <c r="E737" s="307">
        <f t="shared" ca="1" si="328"/>
        <v>-2.5175498212349527</v>
      </c>
      <c r="F737" s="304">
        <f t="shared" ca="1" si="329"/>
        <v>2.6476921025384668</v>
      </c>
      <c r="G737" s="306">
        <f t="shared" ca="1" si="330"/>
        <v>13.718609001711046</v>
      </c>
      <c r="H737" s="307">
        <f t="shared" ca="1" si="331"/>
        <v>-122.02041544704176</v>
      </c>
      <c r="I737" s="304">
        <f t="shared" ca="1" si="332"/>
        <v>122.78917712408733</v>
      </c>
      <c r="J737" s="306">
        <f t="shared" ca="1" si="333"/>
        <v>869.5436471607087</v>
      </c>
      <c r="K737" s="307">
        <f t="shared" ca="1" si="334"/>
        <v>-3.5051617892349549</v>
      </c>
      <c r="L737" s="304">
        <f t="shared" ca="1" si="319"/>
        <v>869.55071184877761</v>
      </c>
      <c r="M737" s="306">
        <f t="shared" ca="1" si="335"/>
        <v>-1.4588376741113445</v>
      </c>
      <c r="N737" s="304">
        <f t="shared" ca="1" si="336"/>
        <v>-83.58524172126144</v>
      </c>
      <c r="P737" s="310">
        <f t="shared" ca="1" si="337"/>
        <v>23</v>
      </c>
      <c r="Q737" s="304">
        <f t="shared" ca="1" si="338"/>
        <v>0</v>
      </c>
      <c r="R737" s="306">
        <f t="shared" ca="1" si="339"/>
        <v>0</v>
      </c>
      <c r="S737" s="307">
        <f t="shared" ca="1" si="340"/>
        <v>8.1249999999999982</v>
      </c>
      <c r="T737" s="304">
        <f t="shared" ca="1" si="320"/>
        <v>79.706249999999983</v>
      </c>
      <c r="U737" s="311">
        <f t="shared" ca="1" si="321"/>
        <v>0</v>
      </c>
      <c r="V737" s="306">
        <f t="shared" ca="1" si="322"/>
        <v>1.2254294575850972</v>
      </c>
      <c r="W737" s="304">
        <f t="shared" ca="1" si="323"/>
        <v>59.624768857388098</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2.4101849911365081</v>
      </c>
      <c r="AH737" s="304">
        <f t="shared" ca="1" si="347"/>
        <v>-7.3383953271280502</v>
      </c>
    </row>
    <row r="738" spans="1:34" x14ac:dyDescent="0.2">
      <c r="A738" s="347">
        <f t="shared" ca="1" si="325"/>
        <v>1E-4</v>
      </c>
      <c r="B738" s="304">
        <f t="shared" ca="1" si="326"/>
        <v>34.602800000000272</v>
      </c>
      <c r="D738" s="306">
        <f t="shared" ca="1" si="327"/>
        <v>-0.81988573102914697</v>
      </c>
      <c r="E738" s="307">
        <f t="shared" ca="1" si="328"/>
        <v>-2.5175115628122109</v>
      </c>
      <c r="F738" s="304">
        <f t="shared" ca="1" si="329"/>
        <v>2.6476550154501584</v>
      </c>
      <c r="G738" s="306">
        <f t="shared" ca="1" si="330"/>
        <v>13.718527013137944</v>
      </c>
      <c r="H738" s="307">
        <f t="shared" ca="1" si="331"/>
        <v>-122.02066719819804</v>
      </c>
      <c r="I738" s="304">
        <f t="shared" ca="1" si="332"/>
        <v>122.7894181389569</v>
      </c>
      <c r="J738" s="306">
        <f t="shared" ca="1" si="333"/>
        <v>869.5436471607087</v>
      </c>
      <c r="K738" s="307">
        <f t="shared" ca="1" si="334"/>
        <v>-3.517363843367217</v>
      </c>
      <c r="L738" s="304">
        <f t="shared" ca="1" si="319"/>
        <v>869.5507611209099</v>
      </c>
      <c r="M738" s="306">
        <f t="shared" ca="1" si="335"/>
        <v>-1.4588385667137549</v>
      </c>
      <c r="N738" s="304">
        <f t="shared" ca="1" si="336"/>
        <v>-83.585292863612338</v>
      </c>
      <c r="P738" s="310">
        <f t="shared" ca="1" si="337"/>
        <v>23</v>
      </c>
      <c r="Q738" s="304">
        <f t="shared" ca="1" si="338"/>
        <v>0</v>
      </c>
      <c r="R738" s="306">
        <f t="shared" ca="1" si="339"/>
        <v>0</v>
      </c>
      <c r="S738" s="307">
        <f t="shared" ca="1" si="340"/>
        <v>8.1249999999999982</v>
      </c>
      <c r="T738" s="304">
        <f t="shared" ca="1" si="320"/>
        <v>79.706249999999983</v>
      </c>
      <c r="U738" s="311">
        <f t="shared" ca="1" si="321"/>
        <v>0</v>
      </c>
      <c r="V738" s="306">
        <f t="shared" ca="1" si="322"/>
        <v>1.2254309528617131</v>
      </c>
      <c r="W738" s="304">
        <f t="shared" ca="1" si="323"/>
        <v>59.625075679557931</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2.4101482064493158</v>
      </c>
      <c r="AH738" s="304">
        <f t="shared" ca="1" si="347"/>
        <v>-7.3384330901400752</v>
      </c>
    </row>
    <row r="739" spans="1:34" x14ac:dyDescent="0.2">
      <c r="A739" s="347">
        <f t="shared" ca="1" si="325"/>
        <v>1E-4</v>
      </c>
      <c r="B739" s="304">
        <f t="shared" ca="1" si="326"/>
        <v>34.602900000000275</v>
      </c>
      <c r="D739" s="306">
        <f t="shared" ca="1" si="327"/>
        <v>-0.8198834407397867</v>
      </c>
      <c r="E739" s="307">
        <f t="shared" ca="1" si="328"/>
        <v>-2.5174733046766491</v>
      </c>
      <c r="F739" s="304">
        <f t="shared" ca="1" si="329"/>
        <v>2.6476179286594355</v>
      </c>
      <c r="G739" s="306">
        <f t="shared" ca="1" si="330"/>
        <v>13.718445024793869</v>
      </c>
      <c r="H739" s="307">
        <f t="shared" ca="1" si="331"/>
        <v>-122.02091894552851</v>
      </c>
      <c r="I739" s="304">
        <f t="shared" ca="1" si="332"/>
        <v>122.78965915014803</v>
      </c>
      <c r="J739" s="306">
        <f t="shared" ca="1" si="333"/>
        <v>869.5436471607087</v>
      </c>
      <c r="K739" s="307">
        <f t="shared" ca="1" si="334"/>
        <v>-3.5295659226744034</v>
      </c>
      <c r="L739" s="304">
        <f t="shared" ca="1" si="319"/>
        <v>869.55081056436813</v>
      </c>
      <c r="M739" s="306">
        <f t="shared" ca="1" si="335"/>
        <v>-1.4588394593073271</v>
      </c>
      <c r="N739" s="304">
        <f t="shared" ca="1" si="336"/>
        <v>-83.585344005456847</v>
      </c>
      <c r="P739" s="310">
        <f t="shared" ca="1" si="337"/>
        <v>23</v>
      </c>
      <c r="Q739" s="304">
        <f t="shared" ca="1" si="338"/>
        <v>0</v>
      </c>
      <c r="R739" s="306">
        <f t="shared" ca="1" si="339"/>
        <v>0</v>
      </c>
      <c r="S739" s="307">
        <f t="shared" ca="1" si="340"/>
        <v>8.1249999999999982</v>
      </c>
      <c r="T739" s="304">
        <f t="shared" ca="1" si="320"/>
        <v>79.706249999999983</v>
      </c>
      <c r="U739" s="311">
        <f t="shared" ca="1" si="321"/>
        <v>0</v>
      </c>
      <c r="V739" s="306">
        <f t="shared" ca="1" si="322"/>
        <v>1.2254324481432395</v>
      </c>
      <c r="W739" s="304">
        <f t="shared" ca="1" si="323"/>
        <v>59.62538249942493</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2.4101114220280957</v>
      </c>
      <c r="AH739" s="304">
        <f t="shared" ca="1" si="347"/>
        <v>-7.33847085286867</v>
      </c>
    </row>
    <row r="740" spans="1:34" x14ac:dyDescent="0.2">
      <c r="A740" s="347">
        <f t="shared" ca="1" si="325"/>
        <v>1E-4</v>
      </c>
      <c r="B740" s="304">
        <f t="shared" ca="1" si="326"/>
        <v>34.603000000000279</v>
      </c>
      <c r="D740" s="306">
        <f t="shared" ca="1" si="327"/>
        <v>-0.8198811504155693</v>
      </c>
      <c r="E740" s="307">
        <f t="shared" ca="1" si="328"/>
        <v>-2.5174350468282647</v>
      </c>
      <c r="F740" s="304">
        <f t="shared" ca="1" si="329"/>
        <v>2.6475808421662945</v>
      </c>
      <c r="G740" s="306">
        <f t="shared" ca="1" si="330"/>
        <v>13.718363036678827</v>
      </c>
      <c r="H740" s="307">
        <f t="shared" ca="1" si="331"/>
        <v>-122.02117068903318</v>
      </c>
      <c r="I740" s="304">
        <f t="shared" ca="1" si="332"/>
        <v>122.78990015766071</v>
      </c>
      <c r="J740" s="306">
        <f t="shared" ca="1" si="333"/>
        <v>869.5436471607087</v>
      </c>
      <c r="K740" s="307">
        <f t="shared" ca="1" si="334"/>
        <v>-3.5417680271561314</v>
      </c>
      <c r="L740" s="304">
        <f t="shared" ca="1" si="319"/>
        <v>869.55086017915323</v>
      </c>
      <c r="M740" s="306">
        <f t="shared" ca="1" si="335"/>
        <v>-1.4588403518920605</v>
      </c>
      <c r="N740" s="304">
        <f t="shared" ca="1" si="336"/>
        <v>-83.585395146794923</v>
      </c>
      <c r="P740" s="310">
        <f t="shared" ca="1" si="337"/>
        <v>23</v>
      </c>
      <c r="Q740" s="304">
        <f t="shared" ca="1" si="338"/>
        <v>0</v>
      </c>
      <c r="R740" s="306">
        <f t="shared" ca="1" si="339"/>
        <v>0</v>
      </c>
      <c r="S740" s="307">
        <f t="shared" ca="1" si="340"/>
        <v>8.1249999999999982</v>
      </c>
      <c r="T740" s="304">
        <f t="shared" ca="1" si="320"/>
        <v>79.706249999999983</v>
      </c>
      <c r="U740" s="311">
        <f t="shared" ca="1" si="321"/>
        <v>0</v>
      </c>
      <c r="V740" s="306">
        <f t="shared" ca="1" si="322"/>
        <v>1.225433943429675</v>
      </c>
      <c r="W740" s="304">
        <f t="shared" ca="1" si="323"/>
        <v>59.625689316988989</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2.4100746378728504</v>
      </c>
      <c r="AH740" s="304">
        <f t="shared" ca="1" si="347"/>
        <v>-7.338508615313839</v>
      </c>
    </row>
    <row r="741" spans="1:34" x14ac:dyDescent="0.2">
      <c r="A741" s="347">
        <f t="shared" ca="1" si="325"/>
        <v>1E-4</v>
      </c>
      <c r="B741" s="304">
        <f t="shared" ca="1" si="326"/>
        <v>34.603100000000282</v>
      </c>
      <c r="D741" s="306">
        <f t="shared" ca="1" si="327"/>
        <v>-0.81987886005649868</v>
      </c>
      <c r="E741" s="307">
        <f t="shared" ca="1" si="328"/>
        <v>-2.5173967892670683</v>
      </c>
      <c r="F741" s="304">
        <f t="shared" ca="1" si="329"/>
        <v>2.6475437559707466</v>
      </c>
      <c r="G741" s="306">
        <f t="shared" ca="1" si="330"/>
        <v>13.718281048792822</v>
      </c>
      <c r="H741" s="307">
        <f t="shared" ca="1" si="331"/>
        <v>-122.02142242871211</v>
      </c>
      <c r="I741" s="304">
        <f t="shared" ca="1" si="332"/>
        <v>122.79014116149504</v>
      </c>
      <c r="J741" s="306">
        <f t="shared" ca="1" si="333"/>
        <v>869.5436471607087</v>
      </c>
      <c r="K741" s="307">
        <f t="shared" ca="1" si="334"/>
        <v>-3.5539701568120186</v>
      </c>
      <c r="L741" s="304">
        <f t="shared" ca="1" si="319"/>
        <v>869.55090996526633</v>
      </c>
      <c r="M741" s="306">
        <f t="shared" ca="1" si="335"/>
        <v>-1.4588412444679557</v>
      </c>
      <c r="N741" s="304">
        <f t="shared" ca="1" si="336"/>
        <v>-83.585446287626624</v>
      </c>
      <c r="P741" s="310">
        <f t="shared" ca="1" si="337"/>
        <v>23</v>
      </c>
      <c r="Q741" s="304">
        <f t="shared" ca="1" si="338"/>
        <v>0</v>
      </c>
      <c r="R741" s="306">
        <f t="shared" ca="1" si="339"/>
        <v>0</v>
      </c>
      <c r="S741" s="307">
        <f t="shared" ca="1" si="340"/>
        <v>8.1249999999999982</v>
      </c>
      <c r="T741" s="304">
        <f t="shared" ca="1" si="320"/>
        <v>79.706249999999983</v>
      </c>
      <c r="U741" s="311">
        <f t="shared" ca="1" si="321"/>
        <v>0</v>
      </c>
      <c r="V741" s="306">
        <f t="shared" ca="1" si="322"/>
        <v>1.2254354387210207</v>
      </c>
      <c r="W741" s="304">
        <f t="shared" ca="1" si="323"/>
        <v>59.625996132250229</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2.4100378539835869</v>
      </c>
      <c r="AH741" s="304">
        <f t="shared" ca="1" si="347"/>
        <v>-7.3385463774755699</v>
      </c>
    </row>
    <row r="742" spans="1:34" x14ac:dyDescent="0.2">
      <c r="A742" s="347">
        <f t="shared" ca="1" si="325"/>
        <v>1E-4</v>
      </c>
      <c r="B742" s="304">
        <f t="shared" ca="1" si="326"/>
        <v>34.603200000000285</v>
      </c>
      <c r="D742" s="306">
        <f t="shared" ca="1" si="327"/>
        <v>-0.81987656966257472</v>
      </c>
      <c r="E742" s="307">
        <f t="shared" ca="1" si="328"/>
        <v>-2.5173585319930485</v>
      </c>
      <c r="F742" s="304">
        <f t="shared" ca="1" si="329"/>
        <v>2.6475066700727812</v>
      </c>
      <c r="G742" s="306">
        <f t="shared" ca="1" si="330"/>
        <v>13.718199061135856</v>
      </c>
      <c r="H742" s="307">
        <f t="shared" ca="1" si="331"/>
        <v>-122.02167416456531</v>
      </c>
      <c r="I742" s="304">
        <f t="shared" ca="1" si="332"/>
        <v>122.79038216165098</v>
      </c>
      <c r="J742" s="306">
        <f t="shared" ca="1" si="333"/>
        <v>869.5436471607087</v>
      </c>
      <c r="K742" s="307">
        <f t="shared" ca="1" si="334"/>
        <v>-3.5661723116416826</v>
      </c>
      <c r="L742" s="304">
        <f t="shared" ca="1" si="319"/>
        <v>869.55095992270833</v>
      </c>
      <c r="M742" s="306">
        <f t="shared" ca="1" si="335"/>
        <v>-1.4588421370350126</v>
      </c>
      <c r="N742" s="304">
        <f t="shared" ca="1" si="336"/>
        <v>-83.585497427951907</v>
      </c>
      <c r="P742" s="310">
        <f t="shared" ca="1" si="337"/>
        <v>23</v>
      </c>
      <c r="Q742" s="304">
        <f t="shared" ca="1" si="338"/>
        <v>0</v>
      </c>
      <c r="R742" s="306">
        <f t="shared" ca="1" si="339"/>
        <v>0</v>
      </c>
      <c r="S742" s="307">
        <f t="shared" ca="1" si="340"/>
        <v>8.1249999999999982</v>
      </c>
      <c r="T742" s="304">
        <f t="shared" ca="1" si="320"/>
        <v>79.706249999999983</v>
      </c>
      <c r="U742" s="311">
        <f t="shared" ca="1" si="321"/>
        <v>0</v>
      </c>
      <c r="V742" s="306">
        <f t="shared" ca="1" si="322"/>
        <v>1.2254369340172759</v>
      </c>
      <c r="W742" s="304">
        <f t="shared" ca="1" si="323"/>
        <v>59.626302945208522</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2.4100010703602956</v>
      </c>
      <c r="AH742" s="304">
        <f t="shared" ca="1" si="347"/>
        <v>-7.338584139353876</v>
      </c>
    </row>
    <row r="743" spans="1:34" x14ac:dyDescent="0.2">
      <c r="A743" s="347">
        <f t="shared" ca="1" si="325"/>
        <v>1E-4</v>
      </c>
      <c r="B743" s="304">
        <f t="shared" ca="1" si="326"/>
        <v>34.603300000000289</v>
      </c>
      <c r="D743" s="306">
        <f t="shared" ca="1" si="327"/>
        <v>-0.81987427923379741</v>
      </c>
      <c r="E743" s="307">
        <f t="shared" ca="1" si="328"/>
        <v>-2.5173202750062176</v>
      </c>
      <c r="F743" s="304">
        <f t="shared" ca="1" si="329"/>
        <v>2.6474695844724105</v>
      </c>
      <c r="G743" s="306">
        <f t="shared" ca="1" si="330"/>
        <v>13.718117073707932</v>
      </c>
      <c r="H743" s="307">
        <f t="shared" ca="1" si="331"/>
        <v>-122.02192589659282</v>
      </c>
      <c r="I743" s="304">
        <f t="shared" ca="1" si="332"/>
        <v>122.7906231581286</v>
      </c>
      <c r="J743" s="306">
        <f t="shared" ca="1" si="333"/>
        <v>869.5436471607087</v>
      </c>
      <c r="K743" s="307">
        <f t="shared" ca="1" si="334"/>
        <v>-3.5783744916447406</v>
      </c>
      <c r="L743" s="304">
        <f t="shared" ca="1" si="319"/>
        <v>869.55101005148026</v>
      </c>
      <c r="M743" s="306">
        <f t="shared" ca="1" si="335"/>
        <v>-1.4588430295932318</v>
      </c>
      <c r="N743" s="304">
        <f t="shared" ca="1" si="336"/>
        <v>-83.585548567770843</v>
      </c>
      <c r="P743" s="310">
        <f t="shared" ca="1" si="337"/>
        <v>23</v>
      </c>
      <c r="Q743" s="304">
        <f t="shared" ca="1" si="338"/>
        <v>0</v>
      </c>
      <c r="R743" s="306">
        <f t="shared" ca="1" si="339"/>
        <v>0</v>
      </c>
      <c r="S743" s="307">
        <f t="shared" ca="1" si="340"/>
        <v>8.1249999999999982</v>
      </c>
      <c r="T743" s="304">
        <f t="shared" ca="1" si="320"/>
        <v>79.706249999999983</v>
      </c>
      <c r="U743" s="311">
        <f t="shared" ca="1" si="321"/>
        <v>0</v>
      </c>
      <c r="V743" s="306">
        <f t="shared" ca="1" si="322"/>
        <v>1.225438429318441</v>
      </c>
      <c r="W743" s="304">
        <f t="shared" ca="1" si="323"/>
        <v>59.626609755863946</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2.4099642870029907</v>
      </c>
      <c r="AH743" s="304">
        <f t="shared" ca="1" si="347"/>
        <v>-7.338621900948743</v>
      </c>
    </row>
    <row r="744" spans="1:34" x14ac:dyDescent="0.2">
      <c r="A744" s="347">
        <f t="shared" ca="1" si="325"/>
        <v>1E-4</v>
      </c>
      <c r="B744" s="304">
        <f t="shared" ca="1" si="326"/>
        <v>34.603400000000292</v>
      </c>
      <c r="D744" s="306">
        <f t="shared" ca="1" si="327"/>
        <v>-0.81987198877016665</v>
      </c>
      <c r="E744" s="307">
        <f t="shared" ca="1" si="328"/>
        <v>-2.5172820183065667</v>
      </c>
      <c r="F744" s="304">
        <f t="shared" ca="1" si="329"/>
        <v>2.6474324991696259</v>
      </c>
      <c r="G744" s="306">
        <f t="shared" ca="1" si="330"/>
        <v>13.718035086509055</v>
      </c>
      <c r="H744" s="307">
        <f t="shared" ca="1" si="331"/>
        <v>-122.02217762479465</v>
      </c>
      <c r="I744" s="304">
        <f t="shared" ca="1" si="332"/>
        <v>122.7908641509279</v>
      </c>
      <c r="J744" s="306">
        <f t="shared" ca="1" si="333"/>
        <v>869.5436471607087</v>
      </c>
      <c r="K744" s="307">
        <f t="shared" ca="1" si="334"/>
        <v>-3.5905766968208099</v>
      </c>
      <c r="L744" s="304">
        <f t="shared" ca="1" si="319"/>
        <v>869.55106035158337</v>
      </c>
      <c r="M744" s="306">
        <f t="shared" ca="1" si="335"/>
        <v>-1.4588439221426126</v>
      </c>
      <c r="N744" s="304">
        <f t="shared" ca="1" si="336"/>
        <v>-83.585599707083361</v>
      </c>
      <c r="P744" s="310">
        <f t="shared" ca="1" si="337"/>
        <v>23</v>
      </c>
      <c r="Q744" s="304">
        <f t="shared" ca="1" si="338"/>
        <v>0</v>
      </c>
      <c r="R744" s="306">
        <f t="shared" ca="1" si="339"/>
        <v>0</v>
      </c>
      <c r="S744" s="307">
        <f t="shared" ca="1" si="340"/>
        <v>8.1249999999999982</v>
      </c>
      <c r="T744" s="304">
        <f t="shared" ca="1" si="320"/>
        <v>79.706249999999983</v>
      </c>
      <c r="U744" s="311">
        <f t="shared" ca="1" si="321"/>
        <v>0</v>
      </c>
      <c r="V744" s="306">
        <f t="shared" ca="1" si="322"/>
        <v>1.225439924624516</v>
      </c>
      <c r="W744" s="304">
        <f t="shared" ca="1" si="323"/>
        <v>59.626916564216486</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2.4099275039116632</v>
      </c>
      <c r="AH744" s="304">
        <f t="shared" ca="1" si="347"/>
        <v>-7.3386596622601799</v>
      </c>
    </row>
    <row r="745" spans="1:34" x14ac:dyDescent="0.2">
      <c r="A745" s="347">
        <f t="shared" ca="1" si="325"/>
        <v>1E-4</v>
      </c>
      <c r="B745" s="304">
        <f t="shared" ca="1" si="326"/>
        <v>34.603500000000295</v>
      </c>
      <c r="D745" s="306">
        <f t="shared" ca="1" si="327"/>
        <v>-0.81986969827168688</v>
      </c>
      <c r="E745" s="307">
        <f t="shared" ca="1" si="328"/>
        <v>-2.5172437618940995</v>
      </c>
      <c r="F745" s="304">
        <f t="shared" ca="1" si="329"/>
        <v>2.647395414164432</v>
      </c>
      <c r="G745" s="306">
        <f t="shared" ca="1" si="330"/>
        <v>13.717953099539228</v>
      </c>
      <c r="H745" s="307">
        <f t="shared" ca="1" si="331"/>
        <v>-122.02242934917084</v>
      </c>
      <c r="I745" s="304">
        <f t="shared" ca="1" si="332"/>
        <v>122.79110514004891</v>
      </c>
      <c r="J745" s="306">
        <f t="shared" ca="1" si="333"/>
        <v>869.5436471607087</v>
      </c>
      <c r="K745" s="307">
        <f t="shared" ca="1" si="334"/>
        <v>-3.6027789271695081</v>
      </c>
      <c r="L745" s="304">
        <f t="shared" ca="1" si="319"/>
        <v>869.55111082301835</v>
      </c>
      <c r="M745" s="306">
        <f t="shared" ca="1" si="335"/>
        <v>-1.4588448146831559</v>
      </c>
      <c r="N745" s="304">
        <f t="shared" ca="1" si="336"/>
        <v>-83.585650845889546</v>
      </c>
      <c r="P745" s="310">
        <f t="shared" ca="1" si="337"/>
        <v>23</v>
      </c>
      <c r="Q745" s="304">
        <f t="shared" ca="1" si="338"/>
        <v>0</v>
      </c>
      <c r="R745" s="306">
        <f t="shared" ca="1" si="339"/>
        <v>0</v>
      </c>
      <c r="S745" s="307">
        <f t="shared" ca="1" si="340"/>
        <v>8.1249999999999982</v>
      </c>
      <c r="T745" s="304">
        <f t="shared" ca="1" si="320"/>
        <v>79.706249999999983</v>
      </c>
      <c r="U745" s="311">
        <f t="shared" ca="1" si="321"/>
        <v>0</v>
      </c>
      <c r="V745" s="306">
        <f t="shared" ca="1" si="322"/>
        <v>1.2254414199355004</v>
      </c>
      <c r="W745" s="304">
        <f t="shared" ca="1" si="323"/>
        <v>59.627223370266094</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2.409890721086315</v>
      </c>
      <c r="AH745" s="304">
        <f t="shared" ca="1" si="347"/>
        <v>-7.3386974232881848</v>
      </c>
    </row>
    <row r="746" spans="1:34" x14ac:dyDescent="0.2">
      <c r="A746" s="347">
        <f t="shared" ca="1" si="325"/>
        <v>1E-4</v>
      </c>
      <c r="B746" s="304">
        <f t="shared" ca="1" si="326"/>
        <v>34.603600000000299</v>
      </c>
      <c r="D746" s="306">
        <f t="shared" ca="1" si="327"/>
        <v>-0.81986740773835465</v>
      </c>
      <c r="E746" s="307">
        <f t="shared" ca="1" si="328"/>
        <v>-2.5172055057688203</v>
      </c>
      <c r="F746" s="304">
        <f t="shared" ca="1" si="329"/>
        <v>2.6473583294568326</v>
      </c>
      <c r="G746" s="306">
        <f t="shared" ca="1" si="330"/>
        <v>13.717871112798454</v>
      </c>
      <c r="H746" s="307">
        <f t="shared" ca="1" si="331"/>
        <v>-122.02268106972141</v>
      </c>
      <c r="I746" s="304">
        <f t="shared" ca="1" si="332"/>
        <v>122.79134612549167</v>
      </c>
      <c r="J746" s="306">
        <f t="shared" ca="1" si="333"/>
        <v>869.5436471607087</v>
      </c>
      <c r="K746" s="307">
        <f t="shared" ca="1" si="334"/>
        <v>-3.6149811826904528</v>
      </c>
      <c r="L746" s="304">
        <f t="shared" ca="1" si="319"/>
        <v>869.55116146578644</v>
      </c>
      <c r="M746" s="306">
        <f t="shared" ca="1" si="335"/>
        <v>-1.4588457072148613</v>
      </c>
      <c r="N746" s="304">
        <f t="shared" ca="1" si="336"/>
        <v>-83.585701984189342</v>
      </c>
      <c r="P746" s="310">
        <f t="shared" ca="1" si="337"/>
        <v>23</v>
      </c>
      <c r="Q746" s="304">
        <f t="shared" ca="1" si="338"/>
        <v>0</v>
      </c>
      <c r="R746" s="306">
        <f t="shared" ca="1" si="339"/>
        <v>0</v>
      </c>
      <c r="S746" s="307">
        <f t="shared" ca="1" si="340"/>
        <v>8.1249999999999982</v>
      </c>
      <c r="T746" s="304">
        <f t="shared" ca="1" si="320"/>
        <v>79.706249999999983</v>
      </c>
      <c r="U746" s="311">
        <f t="shared" ca="1" si="321"/>
        <v>0</v>
      </c>
      <c r="V746" s="306">
        <f t="shared" ca="1" si="322"/>
        <v>1.2254429152513946</v>
      </c>
      <c r="W746" s="304">
        <f t="shared" ca="1" si="323"/>
        <v>59.627530174012804</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2.409853938526954</v>
      </c>
      <c r="AH746" s="304">
        <f t="shared" ca="1" si="347"/>
        <v>-7.3387351840327515</v>
      </c>
    </row>
    <row r="747" spans="1:34" x14ac:dyDescent="0.2">
      <c r="A747" s="347">
        <f t="shared" ca="1" si="325"/>
        <v>1E-4</v>
      </c>
      <c r="B747" s="304">
        <f t="shared" ca="1" si="326"/>
        <v>34.603700000000302</v>
      </c>
      <c r="D747" s="306">
        <f t="shared" ca="1" si="327"/>
        <v>-0.81986511717017363</v>
      </c>
      <c r="E747" s="307">
        <f t="shared" ca="1" si="328"/>
        <v>-2.5171672499307256</v>
      </c>
      <c r="F747" s="304">
        <f t="shared" ca="1" si="329"/>
        <v>2.6473212450468253</v>
      </c>
      <c r="G747" s="306">
        <f t="shared" ca="1" si="330"/>
        <v>13.717789126286737</v>
      </c>
      <c r="H747" s="307">
        <f t="shared" ca="1" si="331"/>
        <v>-122.0229327864464</v>
      </c>
      <c r="I747" s="304">
        <f t="shared" ca="1" si="332"/>
        <v>122.79158710725619</v>
      </c>
      <c r="J747" s="306">
        <f t="shared" ca="1" si="333"/>
        <v>869.5436471607087</v>
      </c>
      <c r="K747" s="307">
        <f t="shared" ca="1" si="334"/>
        <v>-3.6271834633832611</v>
      </c>
      <c r="L747" s="304">
        <f t="shared" ca="1" si="319"/>
        <v>869.55121227988877</v>
      </c>
      <c r="M747" s="306">
        <f t="shared" ca="1" si="335"/>
        <v>-1.4588465997377293</v>
      </c>
      <c r="N747" s="304">
        <f t="shared" ca="1" si="336"/>
        <v>-83.585753121982805</v>
      </c>
      <c r="P747" s="310">
        <f t="shared" ca="1" si="337"/>
        <v>23</v>
      </c>
      <c r="Q747" s="304">
        <f t="shared" ca="1" si="338"/>
        <v>0</v>
      </c>
      <c r="R747" s="306">
        <f t="shared" ca="1" si="339"/>
        <v>0</v>
      </c>
      <c r="S747" s="307">
        <f t="shared" ca="1" si="340"/>
        <v>8.1249999999999982</v>
      </c>
      <c r="T747" s="304">
        <f t="shared" ca="1" si="320"/>
        <v>79.706249999999983</v>
      </c>
      <c r="U747" s="311">
        <f t="shared" ca="1" si="321"/>
        <v>0</v>
      </c>
      <c r="V747" s="306">
        <f t="shared" ca="1" si="322"/>
        <v>1.2254444105721987</v>
      </c>
      <c r="W747" s="304">
        <f t="shared" ca="1" si="323"/>
        <v>59.627836975456603</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2.4098171562335713</v>
      </c>
      <c r="AH747" s="304">
        <f t="shared" ca="1" si="347"/>
        <v>-7.3387729444938854</v>
      </c>
    </row>
    <row r="748" spans="1:34" x14ac:dyDescent="0.2">
      <c r="A748" s="347">
        <f t="shared" ca="1" si="325"/>
        <v>1E-4</v>
      </c>
      <c r="B748" s="304">
        <f t="shared" ca="1" si="326"/>
        <v>34.603800000000305</v>
      </c>
      <c r="D748" s="306">
        <f t="shared" ca="1" si="327"/>
        <v>-0.81986282656714227</v>
      </c>
      <c r="E748" s="307">
        <f t="shared" ca="1" si="328"/>
        <v>-2.5171289943798154</v>
      </c>
      <c r="F748" s="304">
        <f t="shared" ca="1" si="329"/>
        <v>2.6472841609344102</v>
      </c>
      <c r="G748" s="306">
        <f t="shared" ca="1" si="330"/>
        <v>13.71770714000408</v>
      </c>
      <c r="H748" s="307">
        <f t="shared" ca="1" si="331"/>
        <v>-122.02318449934585</v>
      </c>
      <c r="I748" s="304">
        <f t="shared" ca="1" si="332"/>
        <v>122.79182808534253</v>
      </c>
      <c r="J748" s="306">
        <f t="shared" ca="1" si="333"/>
        <v>869.5436471607087</v>
      </c>
      <c r="K748" s="307">
        <f t="shared" ca="1" si="334"/>
        <v>-3.6393857692475509</v>
      </c>
      <c r="L748" s="304">
        <f t="shared" ca="1" si="319"/>
        <v>869.55126326532604</v>
      </c>
      <c r="M748" s="306">
        <f t="shared" ca="1" si="335"/>
        <v>-1.4588474922517598</v>
      </c>
      <c r="N748" s="304">
        <f t="shared" ca="1" si="336"/>
        <v>-83.585804259269906</v>
      </c>
      <c r="P748" s="310">
        <f t="shared" ca="1" si="337"/>
        <v>23</v>
      </c>
      <c r="Q748" s="304">
        <f t="shared" ca="1" si="338"/>
        <v>0</v>
      </c>
      <c r="R748" s="306">
        <f t="shared" ca="1" si="339"/>
        <v>0</v>
      </c>
      <c r="S748" s="307">
        <f t="shared" ca="1" si="340"/>
        <v>8.1249999999999982</v>
      </c>
      <c r="T748" s="304">
        <f t="shared" ca="1" si="320"/>
        <v>79.706249999999983</v>
      </c>
      <c r="U748" s="311">
        <f t="shared" ca="1" si="321"/>
        <v>0</v>
      </c>
      <c r="V748" s="306">
        <f t="shared" ca="1" si="322"/>
        <v>1.2254459058979119</v>
      </c>
      <c r="W748" s="304">
        <f t="shared" ca="1" si="323"/>
        <v>59.62814377459749</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2.4097803742061767</v>
      </c>
      <c r="AH748" s="304">
        <f t="shared" ca="1" si="347"/>
        <v>-7.3388107046715838</v>
      </c>
    </row>
    <row r="749" spans="1:34" x14ac:dyDescent="0.2">
      <c r="A749" s="347">
        <f t="shared" ca="1" si="325"/>
        <v>1E-4</v>
      </c>
      <c r="B749" s="304">
        <f t="shared" ca="1" si="326"/>
        <v>34.603900000000309</v>
      </c>
      <c r="D749" s="306">
        <f t="shared" ca="1" si="327"/>
        <v>-0.81986053592926378</v>
      </c>
      <c r="E749" s="307">
        <f t="shared" ca="1" si="328"/>
        <v>-2.5170907391160933</v>
      </c>
      <c r="F749" s="304">
        <f t="shared" ca="1" si="329"/>
        <v>2.6472470771195917</v>
      </c>
      <c r="G749" s="306">
        <f t="shared" ca="1" si="330"/>
        <v>13.717625153950488</v>
      </c>
      <c r="H749" s="307">
        <f t="shared" ca="1" si="331"/>
        <v>-122.02343620841975</v>
      </c>
      <c r="I749" s="304">
        <f t="shared" ca="1" si="332"/>
        <v>122.79206905975067</v>
      </c>
      <c r="J749" s="306">
        <f t="shared" ca="1" si="333"/>
        <v>869.5436471607087</v>
      </c>
      <c r="K749" s="307">
        <f t="shared" ca="1" si="334"/>
        <v>-3.6515881002829391</v>
      </c>
      <c r="L749" s="304">
        <f t="shared" ca="1" si="319"/>
        <v>869.55131442209961</v>
      </c>
      <c r="M749" s="306">
        <f t="shared" ca="1" si="335"/>
        <v>-1.4588483847569531</v>
      </c>
      <c r="N749" s="304">
        <f t="shared" ca="1" si="336"/>
        <v>-83.585855396050675</v>
      </c>
      <c r="P749" s="310">
        <f t="shared" ca="1" si="337"/>
        <v>23</v>
      </c>
      <c r="Q749" s="304">
        <f t="shared" ca="1" si="338"/>
        <v>0</v>
      </c>
      <c r="R749" s="306">
        <f t="shared" ca="1" si="339"/>
        <v>0</v>
      </c>
      <c r="S749" s="307">
        <f t="shared" ca="1" si="340"/>
        <v>8.1249999999999982</v>
      </c>
      <c r="T749" s="304">
        <f t="shared" ca="1" si="320"/>
        <v>79.706249999999983</v>
      </c>
      <c r="U749" s="311">
        <f t="shared" ca="1" si="321"/>
        <v>0</v>
      </c>
      <c r="V749" s="306">
        <f t="shared" ca="1" si="322"/>
        <v>1.2254474012285348</v>
      </c>
      <c r="W749" s="304">
        <f t="shared" ca="1" si="323"/>
        <v>59.62845057143543</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2.409743592444765</v>
      </c>
      <c r="AH749" s="304">
        <f t="shared" ca="1" si="347"/>
        <v>-7.3388484645658467</v>
      </c>
    </row>
    <row r="750" spans="1:34" x14ac:dyDescent="0.2">
      <c r="A750" s="347">
        <f t="shared" ca="1" si="325"/>
        <v>1E-4</v>
      </c>
      <c r="B750" s="304">
        <f t="shared" ca="1" si="326"/>
        <v>34.604000000000312</v>
      </c>
      <c r="D750" s="306">
        <f t="shared" ca="1" si="327"/>
        <v>-0.81985824525653617</v>
      </c>
      <c r="E750" s="307">
        <f t="shared" ca="1" si="328"/>
        <v>-2.5170524841395601</v>
      </c>
      <c r="F750" s="304">
        <f t="shared" ca="1" si="329"/>
        <v>2.6472099936023694</v>
      </c>
      <c r="G750" s="306">
        <f t="shared" ca="1" si="330"/>
        <v>13.717543168125962</v>
      </c>
      <c r="H750" s="307">
        <f t="shared" ca="1" si="331"/>
        <v>-122.02368791366817</v>
      </c>
      <c r="I750" s="304">
        <f t="shared" ca="1" si="332"/>
        <v>122.79231003048068</v>
      </c>
      <c r="J750" s="306">
        <f t="shared" ca="1" si="333"/>
        <v>869.5436471607087</v>
      </c>
      <c r="K750" s="307">
        <f t="shared" ca="1" si="334"/>
        <v>-3.6637904564890436</v>
      </c>
      <c r="L750" s="304">
        <f t="shared" ca="1" si="319"/>
        <v>869.55136575021038</v>
      </c>
      <c r="M750" s="306">
        <f t="shared" ca="1" si="335"/>
        <v>-1.4588492772533093</v>
      </c>
      <c r="N750" s="304">
        <f t="shared" ca="1" si="336"/>
        <v>-83.585906532325112</v>
      </c>
      <c r="P750" s="310">
        <f t="shared" ca="1" si="337"/>
        <v>23</v>
      </c>
      <c r="Q750" s="304">
        <f t="shared" ca="1" si="338"/>
        <v>0</v>
      </c>
      <c r="R750" s="306">
        <f t="shared" ca="1" si="339"/>
        <v>0</v>
      </c>
      <c r="S750" s="307">
        <f t="shared" ca="1" si="340"/>
        <v>8.1249999999999982</v>
      </c>
      <c r="T750" s="304">
        <f t="shared" ca="1" si="320"/>
        <v>79.706249999999983</v>
      </c>
      <c r="U750" s="311">
        <f t="shared" ca="1" si="321"/>
        <v>0</v>
      </c>
      <c r="V750" s="306">
        <f t="shared" ca="1" si="322"/>
        <v>1.2254488965640673</v>
      </c>
      <c r="W750" s="304">
        <f t="shared" ca="1" si="323"/>
        <v>59.628757365970465</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2.409706810949344</v>
      </c>
      <c r="AH750" s="304">
        <f t="shared" ca="1" si="347"/>
        <v>-7.3388862241766697</v>
      </c>
    </row>
    <row r="751" spans="1:34" x14ac:dyDescent="0.2">
      <c r="A751" s="347">
        <f t="shared" ca="1" si="325"/>
        <v>1E-4</v>
      </c>
      <c r="B751" s="304">
        <f t="shared" ca="1" si="326"/>
        <v>34.604100000000315</v>
      </c>
      <c r="D751" s="306">
        <f t="shared" ca="1" si="327"/>
        <v>-0.81985595454896221</v>
      </c>
      <c r="E751" s="307">
        <f t="shared" ca="1" si="328"/>
        <v>-2.5170142294502114</v>
      </c>
      <c r="F751" s="304">
        <f t="shared" ca="1" si="329"/>
        <v>2.6471729103827411</v>
      </c>
      <c r="G751" s="306">
        <f t="shared" ca="1" si="330"/>
        <v>13.717461182530506</v>
      </c>
      <c r="H751" s="307">
        <f t="shared" ca="1" si="331"/>
        <v>-122.02393961509111</v>
      </c>
      <c r="I751" s="304">
        <f t="shared" ca="1" si="332"/>
        <v>122.79255099753256</v>
      </c>
      <c r="J751" s="306">
        <f t="shared" ca="1" si="333"/>
        <v>869.5436471607087</v>
      </c>
      <c r="K751" s="307">
        <f t="shared" ca="1" si="334"/>
        <v>-3.6759928378654814</v>
      </c>
      <c r="L751" s="304">
        <f t="shared" ca="1" si="319"/>
        <v>869.55141724965938</v>
      </c>
      <c r="M751" s="306">
        <f t="shared" ca="1" si="335"/>
        <v>-1.4588501697408283</v>
      </c>
      <c r="N751" s="304">
        <f t="shared" ca="1" si="336"/>
        <v>-83.585957668093215</v>
      </c>
      <c r="P751" s="310">
        <f t="shared" ca="1" si="337"/>
        <v>23</v>
      </c>
      <c r="Q751" s="304">
        <f t="shared" ca="1" si="338"/>
        <v>0</v>
      </c>
      <c r="R751" s="306">
        <f t="shared" ca="1" si="339"/>
        <v>0</v>
      </c>
      <c r="S751" s="307">
        <f t="shared" ca="1" si="340"/>
        <v>8.1249999999999982</v>
      </c>
      <c r="T751" s="304">
        <f t="shared" ca="1" si="320"/>
        <v>79.706249999999983</v>
      </c>
      <c r="U751" s="311">
        <f t="shared" ca="1" si="321"/>
        <v>0</v>
      </c>
      <c r="V751" s="306">
        <f t="shared" ca="1" si="322"/>
        <v>1.2254503919045097</v>
      </c>
      <c r="W751" s="304">
        <f t="shared" ca="1" si="323"/>
        <v>59.629064158202567</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2.4096700297199041</v>
      </c>
      <c r="AH751" s="304">
        <f t="shared" ca="1" si="347"/>
        <v>-7.3389239835040589</v>
      </c>
    </row>
    <row r="752" spans="1:34" x14ac:dyDescent="0.2">
      <c r="A752" s="347">
        <f t="shared" ca="1" si="325"/>
        <v>1E-4</v>
      </c>
      <c r="B752" s="304">
        <f t="shared" ca="1" si="326"/>
        <v>34.604200000000318</v>
      </c>
      <c r="D752" s="306">
        <f t="shared" ca="1" si="327"/>
        <v>-0.81985366380654279</v>
      </c>
      <c r="E752" s="307">
        <f t="shared" ca="1" si="328"/>
        <v>-2.5169759750480525</v>
      </c>
      <c r="F752" s="304">
        <f t="shared" ca="1" si="329"/>
        <v>2.6471358274607115</v>
      </c>
      <c r="G752" s="306">
        <f t="shared" ca="1" si="330"/>
        <v>13.717379197164126</v>
      </c>
      <c r="H752" s="307">
        <f t="shared" ca="1" si="331"/>
        <v>-122.02419131268861</v>
      </c>
      <c r="I752" s="304">
        <f t="shared" ca="1" si="332"/>
        <v>122.79279196090633</v>
      </c>
      <c r="J752" s="306">
        <f t="shared" ca="1" si="333"/>
        <v>869.5436471607087</v>
      </c>
      <c r="K752" s="307">
        <f t="shared" ca="1" si="334"/>
        <v>-3.6881952444118702</v>
      </c>
      <c r="L752" s="304">
        <f t="shared" ca="1" si="319"/>
        <v>869.55146892044752</v>
      </c>
      <c r="M752" s="306">
        <f t="shared" ca="1" si="335"/>
        <v>-1.4588510622195106</v>
      </c>
      <c r="N752" s="304">
        <f t="shared" ca="1" si="336"/>
        <v>-83.586008803355014</v>
      </c>
      <c r="P752" s="310">
        <f t="shared" ca="1" si="337"/>
        <v>23</v>
      </c>
      <c r="Q752" s="304">
        <f t="shared" ca="1" si="338"/>
        <v>0</v>
      </c>
      <c r="R752" s="306">
        <f t="shared" ca="1" si="339"/>
        <v>0</v>
      </c>
      <c r="S752" s="307">
        <f t="shared" ca="1" si="340"/>
        <v>8.1249999999999982</v>
      </c>
      <c r="T752" s="304">
        <f t="shared" ca="1" si="320"/>
        <v>79.706249999999983</v>
      </c>
      <c r="U752" s="311">
        <f t="shared" ca="1" si="321"/>
        <v>0</v>
      </c>
      <c r="V752" s="306">
        <f t="shared" ca="1" si="322"/>
        <v>1.225451887249861</v>
      </c>
      <c r="W752" s="304">
        <f t="shared" ca="1" si="323"/>
        <v>59.629370948131694</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2.4096332487564531</v>
      </c>
      <c r="AH752" s="304">
        <f t="shared" ca="1" si="347"/>
        <v>-7.33896174254801</v>
      </c>
    </row>
    <row r="753" spans="1:34" x14ac:dyDescent="0.2">
      <c r="A753" s="347">
        <f t="shared" ca="1" si="325"/>
        <v>1E-4</v>
      </c>
      <c r="B753" s="304">
        <f t="shared" ca="1" si="326"/>
        <v>34.604300000000322</v>
      </c>
      <c r="D753" s="306">
        <f t="shared" ca="1" si="327"/>
        <v>-0.81985137302927613</v>
      </c>
      <c r="E753" s="307">
        <f t="shared" ca="1" si="328"/>
        <v>-2.516937720933087</v>
      </c>
      <c r="F753" s="304">
        <f t="shared" ca="1" si="329"/>
        <v>2.6470987448362844</v>
      </c>
      <c r="G753" s="306">
        <f t="shared" ca="1" si="330"/>
        <v>13.717297212026823</v>
      </c>
      <c r="H753" s="307">
        <f t="shared" ca="1" si="331"/>
        <v>-122.02444300646071</v>
      </c>
      <c r="I753" s="304">
        <f t="shared" ca="1" si="332"/>
        <v>122.79303292060204</v>
      </c>
      <c r="J753" s="306">
        <f t="shared" ca="1" si="333"/>
        <v>869.5436471607087</v>
      </c>
      <c r="K753" s="307">
        <f t="shared" ca="1" si="334"/>
        <v>-3.7003976761278277</v>
      </c>
      <c r="L753" s="304">
        <f t="shared" ca="1" si="319"/>
        <v>869.55152076257593</v>
      </c>
      <c r="M753" s="306">
        <f t="shared" ca="1" si="335"/>
        <v>-1.4588519546893559</v>
      </c>
      <c r="N753" s="304">
        <f t="shared" ca="1" si="336"/>
        <v>-83.586059938110495</v>
      </c>
      <c r="P753" s="310">
        <f t="shared" ca="1" si="337"/>
        <v>23</v>
      </c>
      <c r="Q753" s="304">
        <f t="shared" ca="1" si="338"/>
        <v>0</v>
      </c>
      <c r="R753" s="306">
        <f t="shared" ca="1" si="339"/>
        <v>0</v>
      </c>
      <c r="S753" s="307">
        <f t="shared" ca="1" si="340"/>
        <v>8.1249999999999982</v>
      </c>
      <c r="T753" s="304">
        <f t="shared" ca="1" si="320"/>
        <v>79.706249999999983</v>
      </c>
      <c r="U753" s="311">
        <f t="shared" ca="1" si="321"/>
        <v>0</v>
      </c>
      <c r="V753" s="306">
        <f t="shared" ca="1" si="322"/>
        <v>1.2254533826001215</v>
      </c>
      <c r="W753" s="304">
        <f t="shared" ca="1" si="323"/>
        <v>59.629677735757888</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2.4095964680589983</v>
      </c>
      <c r="AH753" s="304">
        <f t="shared" ca="1" si="347"/>
        <v>-7.3389995013085176</v>
      </c>
    </row>
    <row r="754" spans="1:34" x14ac:dyDescent="0.2">
      <c r="A754" s="347">
        <f t="shared" ca="1" si="325"/>
        <v>1E-4</v>
      </c>
      <c r="B754" s="304">
        <f t="shared" ca="1" si="326"/>
        <v>34.604400000000325</v>
      </c>
      <c r="D754" s="306">
        <f t="shared" ca="1" si="327"/>
        <v>-0.81984908221716601</v>
      </c>
      <c r="E754" s="307">
        <f t="shared" ca="1" si="328"/>
        <v>-2.5168994671053095</v>
      </c>
      <c r="F754" s="304">
        <f t="shared" ca="1" si="329"/>
        <v>2.6470616625094552</v>
      </c>
      <c r="G754" s="306">
        <f t="shared" ca="1" si="330"/>
        <v>13.717215227118601</v>
      </c>
      <c r="H754" s="307">
        <f t="shared" ca="1" si="331"/>
        <v>-122.02469469640742</v>
      </c>
      <c r="I754" s="304">
        <f t="shared" ca="1" si="332"/>
        <v>122.79327387661971</v>
      </c>
      <c r="J754" s="306">
        <f t="shared" ca="1" si="333"/>
        <v>869.5436471607087</v>
      </c>
      <c r="K754" s="307">
        <f t="shared" ca="1" si="334"/>
        <v>-3.712600133012971</v>
      </c>
      <c r="L754" s="304">
        <f t="shared" ca="1" si="319"/>
        <v>869.55157277604576</v>
      </c>
      <c r="M754" s="306">
        <f t="shared" ca="1" si="335"/>
        <v>-1.4588528471503648</v>
      </c>
      <c r="N754" s="304">
        <f t="shared" ca="1" si="336"/>
        <v>-83.586111072359685</v>
      </c>
      <c r="P754" s="310">
        <f t="shared" ca="1" si="337"/>
        <v>23</v>
      </c>
      <c r="Q754" s="304">
        <f t="shared" ca="1" si="338"/>
        <v>0</v>
      </c>
      <c r="R754" s="306">
        <f t="shared" ca="1" si="339"/>
        <v>0</v>
      </c>
      <c r="S754" s="307">
        <f t="shared" ca="1" si="340"/>
        <v>8.1249999999999982</v>
      </c>
      <c r="T754" s="304">
        <f t="shared" ca="1" si="320"/>
        <v>79.706249999999983</v>
      </c>
      <c r="U754" s="311">
        <f t="shared" ca="1" si="321"/>
        <v>0</v>
      </c>
      <c r="V754" s="306">
        <f t="shared" ca="1" si="322"/>
        <v>1.2254548779552923</v>
      </c>
      <c r="W754" s="304">
        <f t="shared" ca="1" si="323"/>
        <v>59.629984521081163</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2.4095596876275298</v>
      </c>
      <c r="AH754" s="304">
        <f t="shared" ca="1" si="347"/>
        <v>-7.339037259785588</v>
      </c>
    </row>
    <row r="755" spans="1:34" x14ac:dyDescent="0.2">
      <c r="A755" s="347">
        <f t="shared" ca="1" si="325"/>
        <v>1E-4</v>
      </c>
      <c r="B755" s="304">
        <f t="shared" ca="1" si="326"/>
        <v>34.604500000000328</v>
      </c>
      <c r="D755" s="306">
        <f t="shared" ca="1" si="327"/>
        <v>-0.81984679137021144</v>
      </c>
      <c r="E755" s="307">
        <f t="shared" ca="1" si="328"/>
        <v>-2.5168612135647193</v>
      </c>
      <c r="F755" s="304">
        <f t="shared" ca="1" si="329"/>
        <v>2.6470245804802235</v>
      </c>
      <c r="G755" s="306">
        <f t="shared" ca="1" si="330"/>
        <v>13.717133242439465</v>
      </c>
      <c r="H755" s="307">
        <f t="shared" ca="1" si="331"/>
        <v>-122.02494638252878</v>
      </c>
      <c r="I755" s="304">
        <f t="shared" ca="1" si="332"/>
        <v>122.79351482895936</v>
      </c>
      <c r="J755" s="306">
        <f t="shared" ca="1" si="333"/>
        <v>869.5436471607087</v>
      </c>
      <c r="K755" s="307">
        <f t="shared" ca="1" si="334"/>
        <v>-3.7248026150669178</v>
      </c>
      <c r="L755" s="304">
        <f t="shared" ca="1" si="319"/>
        <v>869.55162496085779</v>
      </c>
      <c r="M755" s="306">
        <f t="shared" ca="1" si="335"/>
        <v>-1.4588537396025369</v>
      </c>
      <c r="N755" s="304">
        <f t="shared" ca="1" si="336"/>
        <v>-83.586162206102571</v>
      </c>
      <c r="P755" s="310">
        <f t="shared" ca="1" si="337"/>
        <v>23</v>
      </c>
      <c r="Q755" s="304">
        <f t="shared" ca="1" si="338"/>
        <v>0</v>
      </c>
      <c r="R755" s="306">
        <f t="shared" ca="1" si="339"/>
        <v>0</v>
      </c>
      <c r="S755" s="307">
        <f t="shared" ca="1" si="340"/>
        <v>8.1249999999999982</v>
      </c>
      <c r="T755" s="304">
        <f t="shared" ca="1" si="320"/>
        <v>79.706249999999983</v>
      </c>
      <c r="U755" s="311">
        <f t="shared" ca="1" si="321"/>
        <v>0</v>
      </c>
      <c r="V755" s="306">
        <f t="shared" ca="1" si="322"/>
        <v>1.2254563733153718</v>
      </c>
      <c r="W755" s="304">
        <f t="shared" ca="1" si="323"/>
        <v>59.630291304101441</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2.4095229074620503</v>
      </c>
      <c r="AH755" s="304">
        <f t="shared" ca="1" si="347"/>
        <v>-7.3390750179792219</v>
      </c>
    </row>
    <row r="756" spans="1:34" x14ac:dyDescent="0.2">
      <c r="A756" s="347">
        <f t="shared" ca="1" si="325"/>
        <v>1E-4</v>
      </c>
      <c r="B756" s="304">
        <f t="shared" ca="1" si="326"/>
        <v>34.604600000000332</v>
      </c>
      <c r="D756" s="306">
        <f t="shared" ca="1" si="327"/>
        <v>-0.8198445004884144</v>
      </c>
      <c r="E756" s="307">
        <f t="shared" ca="1" si="328"/>
        <v>-2.5168229603113259</v>
      </c>
      <c r="F756" s="304">
        <f t="shared" ca="1" si="329"/>
        <v>2.6469874987485991</v>
      </c>
      <c r="G756" s="306">
        <f t="shared" ca="1" si="330"/>
        <v>13.717051257989416</v>
      </c>
      <c r="H756" s="307">
        <f t="shared" ca="1" si="331"/>
        <v>-122.02519806482481</v>
      </c>
      <c r="I756" s="304">
        <f t="shared" ca="1" si="332"/>
        <v>122.79375577762102</v>
      </c>
      <c r="J756" s="306">
        <f t="shared" ca="1" si="333"/>
        <v>869.5436471607087</v>
      </c>
      <c r="K756" s="307">
        <f t="shared" ca="1" si="334"/>
        <v>-3.7370051222892853</v>
      </c>
      <c r="L756" s="304">
        <f t="shared" ca="1" si="319"/>
        <v>869.55167731701317</v>
      </c>
      <c r="M756" s="306">
        <f t="shared" ca="1" si="335"/>
        <v>-1.4588546320458731</v>
      </c>
      <c r="N756" s="304">
        <f t="shared" ca="1" si="336"/>
        <v>-83.586213339339182</v>
      </c>
      <c r="P756" s="310">
        <f t="shared" ca="1" si="337"/>
        <v>23</v>
      </c>
      <c r="Q756" s="304">
        <f t="shared" ca="1" si="338"/>
        <v>0</v>
      </c>
      <c r="R756" s="306">
        <f t="shared" ca="1" si="339"/>
        <v>0</v>
      </c>
      <c r="S756" s="307">
        <f t="shared" ca="1" si="340"/>
        <v>8.1249999999999982</v>
      </c>
      <c r="T756" s="304">
        <f t="shared" ca="1" si="320"/>
        <v>79.706249999999983</v>
      </c>
      <c r="U756" s="311">
        <f t="shared" ca="1" si="321"/>
        <v>0</v>
      </c>
      <c r="V756" s="306">
        <f t="shared" ca="1" si="322"/>
        <v>1.2254578686803608</v>
      </c>
      <c r="W756" s="304">
        <f t="shared" ca="1" si="323"/>
        <v>59.630598084818772</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2.4094861275625679</v>
      </c>
      <c r="AH756" s="304">
        <f t="shared" ca="1" si="347"/>
        <v>-7.3391127758894097</v>
      </c>
    </row>
    <row r="757" spans="1:34" x14ac:dyDescent="0.2">
      <c r="A757" s="347">
        <f t="shared" ca="1" si="325"/>
        <v>1E-4</v>
      </c>
      <c r="B757" s="304">
        <f t="shared" ca="1" si="326"/>
        <v>34.604700000000335</v>
      </c>
      <c r="D757" s="306">
        <f t="shared" ca="1" si="327"/>
        <v>-0.81984220957177256</v>
      </c>
      <c r="E757" s="307">
        <f t="shared" ca="1" si="328"/>
        <v>-2.5167847073451224</v>
      </c>
      <c r="F757" s="304">
        <f t="shared" ca="1" si="329"/>
        <v>2.6469504173145744</v>
      </c>
      <c r="G757" s="306">
        <f t="shared" ca="1" si="330"/>
        <v>13.716969273768459</v>
      </c>
      <c r="H757" s="307">
        <f t="shared" ca="1" si="331"/>
        <v>-122.02544974329554</v>
      </c>
      <c r="I757" s="304">
        <f t="shared" ca="1" si="332"/>
        <v>122.7939967226047</v>
      </c>
      <c r="J757" s="306">
        <f t="shared" ca="1" si="333"/>
        <v>869.5436471607087</v>
      </c>
      <c r="K757" s="307">
        <f t="shared" ca="1" si="334"/>
        <v>-3.7492076546796911</v>
      </c>
      <c r="L757" s="304">
        <f t="shared" ca="1" si="319"/>
        <v>869.55172984451303</v>
      </c>
      <c r="M757" s="306">
        <f t="shared" ca="1" si="335"/>
        <v>-1.4588555244803727</v>
      </c>
      <c r="N757" s="304">
        <f t="shared" ca="1" si="336"/>
        <v>-83.586264472069502</v>
      </c>
      <c r="P757" s="310">
        <f t="shared" ca="1" si="337"/>
        <v>23</v>
      </c>
      <c r="Q757" s="304">
        <f t="shared" ca="1" si="338"/>
        <v>0</v>
      </c>
      <c r="R757" s="306">
        <f t="shared" ca="1" si="339"/>
        <v>0</v>
      </c>
      <c r="S757" s="307">
        <f t="shared" ca="1" si="340"/>
        <v>8.1249999999999982</v>
      </c>
      <c r="T757" s="304">
        <f t="shared" ca="1" si="320"/>
        <v>79.706249999999983</v>
      </c>
      <c r="U757" s="311">
        <f t="shared" ca="1" si="321"/>
        <v>0</v>
      </c>
      <c r="V757" s="306">
        <f t="shared" ca="1" si="322"/>
        <v>1.2254593640502591</v>
      </c>
      <c r="W757" s="304">
        <f t="shared" ca="1" si="323"/>
        <v>59.630904863233113</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2.4094493479290771</v>
      </c>
      <c r="AH757" s="304">
        <f t="shared" ca="1" si="347"/>
        <v>-7.3391505335161584</v>
      </c>
    </row>
    <row r="758" spans="1:34" x14ac:dyDescent="0.2">
      <c r="A758" s="347">
        <f t="shared" ca="1" si="325"/>
        <v>1E-4</v>
      </c>
      <c r="B758" s="304">
        <f t="shared" ca="1" si="326"/>
        <v>34.604800000000338</v>
      </c>
      <c r="D758" s="306">
        <f t="shared" ca="1" si="327"/>
        <v>-0.81983991862029038</v>
      </c>
      <c r="E758" s="307">
        <f t="shared" ca="1" si="328"/>
        <v>-2.516746454666114</v>
      </c>
      <c r="F758" s="304">
        <f t="shared" ca="1" si="329"/>
        <v>2.6469133361781565</v>
      </c>
      <c r="G758" s="306">
        <f t="shared" ca="1" si="330"/>
        <v>13.716887289776597</v>
      </c>
      <c r="H758" s="307">
        <f t="shared" ca="1" si="331"/>
        <v>-122.02570141794101</v>
      </c>
      <c r="I758" s="304">
        <f t="shared" ca="1" si="332"/>
        <v>122.79423766391045</v>
      </c>
      <c r="J758" s="306">
        <f t="shared" ca="1" si="333"/>
        <v>869.5436471607087</v>
      </c>
      <c r="K758" s="307">
        <f t="shared" ca="1" si="334"/>
        <v>-3.7614102122377528</v>
      </c>
      <c r="L758" s="304">
        <f t="shared" ca="1" si="319"/>
        <v>869.55178254335829</v>
      </c>
      <c r="M758" s="306">
        <f t="shared" ca="1" si="335"/>
        <v>-1.4588564169060363</v>
      </c>
      <c r="N758" s="304">
        <f t="shared" ca="1" si="336"/>
        <v>-83.58631560429356</v>
      </c>
      <c r="P758" s="310">
        <f t="shared" ca="1" si="337"/>
        <v>23</v>
      </c>
      <c r="Q758" s="304">
        <f t="shared" ca="1" si="338"/>
        <v>0</v>
      </c>
      <c r="R758" s="306">
        <f t="shared" ca="1" si="339"/>
        <v>0</v>
      </c>
      <c r="S758" s="307">
        <f t="shared" ca="1" si="340"/>
        <v>8.1249999999999982</v>
      </c>
      <c r="T758" s="304">
        <f t="shared" ca="1" si="320"/>
        <v>79.706249999999983</v>
      </c>
      <c r="U758" s="311">
        <f t="shared" ca="1" si="321"/>
        <v>0</v>
      </c>
      <c r="V758" s="306">
        <f t="shared" ca="1" si="322"/>
        <v>1.2254608594250669</v>
      </c>
      <c r="W758" s="304">
        <f t="shared" ca="1" si="323"/>
        <v>59.6312116393445</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2.4094125685615841</v>
      </c>
      <c r="AH758" s="304">
        <f t="shared" ca="1" si="347"/>
        <v>-7.3391882908594619</v>
      </c>
    </row>
    <row r="759" spans="1:34" x14ac:dyDescent="0.2">
      <c r="A759" s="347">
        <f t="shared" ca="1" si="325"/>
        <v>1E-4</v>
      </c>
      <c r="B759" s="304">
        <f t="shared" ca="1" si="326"/>
        <v>34.604900000000342</v>
      </c>
      <c r="D759" s="306">
        <f t="shared" ca="1" si="327"/>
        <v>-0.81983762763396695</v>
      </c>
      <c r="E759" s="307">
        <f t="shared" ca="1" si="328"/>
        <v>-2.5167082022742981</v>
      </c>
      <c r="F759" s="304">
        <f t="shared" ca="1" si="329"/>
        <v>2.6468762553393423</v>
      </c>
      <c r="G759" s="306">
        <f t="shared" ca="1" si="330"/>
        <v>13.716805306013834</v>
      </c>
      <c r="H759" s="307">
        <f t="shared" ca="1" si="331"/>
        <v>-122.02595308876124</v>
      </c>
      <c r="I759" s="304">
        <f t="shared" ca="1" si="332"/>
        <v>122.7944786015383</v>
      </c>
      <c r="J759" s="306">
        <f t="shared" ca="1" si="333"/>
        <v>869.5436471607087</v>
      </c>
      <c r="K759" s="307">
        <f t="shared" ca="1" si="334"/>
        <v>-3.7736127949630878</v>
      </c>
      <c r="L759" s="304">
        <f t="shared" ca="1" si="319"/>
        <v>869.55183541354995</v>
      </c>
      <c r="M759" s="306">
        <f t="shared" ca="1" si="335"/>
        <v>-1.4588573093228638</v>
      </c>
      <c r="N759" s="304">
        <f t="shared" ca="1" si="336"/>
        <v>-83.586366736011342</v>
      </c>
      <c r="P759" s="310">
        <f t="shared" ca="1" si="337"/>
        <v>23</v>
      </c>
      <c r="Q759" s="304">
        <f t="shared" ca="1" si="338"/>
        <v>0</v>
      </c>
      <c r="R759" s="306">
        <f t="shared" ca="1" si="339"/>
        <v>0</v>
      </c>
      <c r="S759" s="307">
        <f t="shared" ca="1" si="340"/>
        <v>8.1249999999999982</v>
      </c>
      <c r="T759" s="304">
        <f t="shared" ca="1" si="320"/>
        <v>79.706249999999983</v>
      </c>
      <c r="U759" s="311">
        <f t="shared" ca="1" si="321"/>
        <v>0</v>
      </c>
      <c r="V759" s="306">
        <f t="shared" ca="1" si="322"/>
        <v>1.2254623548047836</v>
      </c>
      <c r="W759" s="304">
        <f t="shared" ca="1" si="323"/>
        <v>59.631518413152911</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2.4093757894600847</v>
      </c>
      <c r="AH759" s="304">
        <f t="shared" ca="1" si="347"/>
        <v>-7.3392260479193245</v>
      </c>
    </row>
    <row r="760" spans="1:34" x14ac:dyDescent="0.2">
      <c r="A760" s="347">
        <f t="shared" ca="1" si="325"/>
        <v>1E-4</v>
      </c>
      <c r="B760" s="304">
        <f t="shared" ca="1" si="326"/>
        <v>34.605000000000345</v>
      </c>
      <c r="D760" s="306">
        <f t="shared" ca="1" si="327"/>
        <v>-0.81983533661280372</v>
      </c>
      <c r="E760" s="307">
        <f t="shared" ca="1" si="328"/>
        <v>-2.5166699501696748</v>
      </c>
      <c r="F760" s="304">
        <f t="shared" ca="1" si="329"/>
        <v>2.6468391747981332</v>
      </c>
      <c r="G760" s="306">
        <f t="shared" ca="1" si="330"/>
        <v>13.716723322480172</v>
      </c>
      <c r="H760" s="307">
        <f t="shared" ca="1" si="331"/>
        <v>-122.02620475575625</v>
      </c>
      <c r="I760" s="304">
        <f t="shared" ca="1" si="332"/>
        <v>122.79471953548826</v>
      </c>
      <c r="J760" s="306">
        <f t="shared" ca="1" si="333"/>
        <v>869.5436471607087</v>
      </c>
      <c r="K760" s="307">
        <f t="shared" ca="1" si="334"/>
        <v>-3.7858154028553135</v>
      </c>
      <c r="L760" s="304">
        <f t="shared" ca="1" si="319"/>
        <v>869.55188845508906</v>
      </c>
      <c r="M760" s="306">
        <f t="shared" ca="1" si="335"/>
        <v>-1.4588582017308556</v>
      </c>
      <c r="N760" s="304">
        <f t="shared" ca="1" si="336"/>
        <v>-83.586417867222877</v>
      </c>
      <c r="P760" s="310">
        <f t="shared" ca="1" si="337"/>
        <v>23</v>
      </c>
      <c r="Q760" s="304">
        <f t="shared" ca="1" si="338"/>
        <v>0</v>
      </c>
      <c r="R760" s="306">
        <f t="shared" ca="1" si="339"/>
        <v>0</v>
      </c>
      <c r="S760" s="307">
        <f t="shared" ca="1" si="340"/>
        <v>8.1249999999999982</v>
      </c>
      <c r="T760" s="304">
        <f t="shared" ca="1" si="320"/>
        <v>79.706249999999983</v>
      </c>
      <c r="U760" s="311">
        <f t="shared" ca="1" si="321"/>
        <v>0</v>
      </c>
      <c r="V760" s="306">
        <f t="shared" ca="1" si="322"/>
        <v>1.2254638501894093</v>
      </c>
      <c r="W760" s="304">
        <f t="shared" ca="1" si="323"/>
        <v>59.631825184658318</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2.4093390106245804</v>
      </c>
      <c r="AH760" s="304">
        <f t="shared" ca="1" si="347"/>
        <v>-7.3392638046957446</v>
      </c>
    </row>
    <row r="761" spans="1:34" x14ac:dyDescent="0.2">
      <c r="A761" s="347">
        <f t="shared" ca="1" si="325"/>
        <v>1E-4</v>
      </c>
      <c r="B761" s="304">
        <f t="shared" ca="1" si="326"/>
        <v>34.605100000000348</v>
      </c>
      <c r="D761" s="306">
        <f t="shared" ca="1" si="327"/>
        <v>-0.81983304555680037</v>
      </c>
      <c r="E761" s="307">
        <f t="shared" ca="1" si="328"/>
        <v>-2.5166316983522492</v>
      </c>
      <c r="F761" s="304">
        <f t="shared" ca="1" si="329"/>
        <v>2.6468020945545332</v>
      </c>
      <c r="G761" s="306">
        <f t="shared" ca="1" si="330"/>
        <v>13.716641339175617</v>
      </c>
      <c r="H761" s="307">
        <f t="shared" ca="1" si="331"/>
        <v>-122.02645641892609</v>
      </c>
      <c r="I761" s="304">
        <f t="shared" ca="1" si="332"/>
        <v>122.79496046576035</v>
      </c>
      <c r="J761" s="306">
        <f t="shared" ca="1" si="333"/>
        <v>869.5436471607087</v>
      </c>
      <c r="K761" s="307">
        <f t="shared" ca="1" si="334"/>
        <v>-3.7980180359140476</v>
      </c>
      <c r="L761" s="304">
        <f t="shared" ca="1" si="319"/>
        <v>869.55194166797662</v>
      </c>
      <c r="M761" s="306">
        <f t="shared" ca="1" si="335"/>
        <v>-1.4588590941300117</v>
      </c>
      <c r="N761" s="304">
        <f t="shared" ca="1" si="336"/>
        <v>-83.586468997928165</v>
      </c>
      <c r="P761" s="310">
        <f t="shared" ca="1" si="337"/>
        <v>23</v>
      </c>
      <c r="Q761" s="304">
        <f t="shared" ca="1" si="338"/>
        <v>0</v>
      </c>
      <c r="R761" s="306">
        <f t="shared" ca="1" si="339"/>
        <v>0</v>
      </c>
      <c r="S761" s="307">
        <f t="shared" ca="1" si="340"/>
        <v>8.1249999999999982</v>
      </c>
      <c r="T761" s="304">
        <f t="shared" ca="1" si="320"/>
        <v>79.706249999999983</v>
      </c>
      <c r="U761" s="311">
        <f t="shared" ca="1" si="321"/>
        <v>0</v>
      </c>
      <c r="V761" s="306">
        <f t="shared" ca="1" si="322"/>
        <v>1.2254653455789448</v>
      </c>
      <c r="W761" s="304">
        <f t="shared" ca="1" si="323"/>
        <v>59.632131953860743</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2.4093022320550777</v>
      </c>
      <c r="AH761" s="304">
        <f t="shared" ca="1" si="347"/>
        <v>-7.3393015611887176</v>
      </c>
    </row>
    <row r="762" spans="1:34" x14ac:dyDescent="0.2">
      <c r="A762" s="347">
        <f t="shared" ca="1" si="325"/>
        <v>1E-4</v>
      </c>
      <c r="B762" s="304">
        <f t="shared" ca="1" si="326"/>
        <v>34.605200000000352</v>
      </c>
      <c r="D762" s="306">
        <f t="shared" ca="1" si="327"/>
        <v>-0.81983075446595732</v>
      </c>
      <c r="E762" s="307">
        <f t="shared" ca="1" si="328"/>
        <v>-2.5165934468220179</v>
      </c>
      <c r="F762" s="304">
        <f t="shared" ca="1" si="329"/>
        <v>2.64676501460854</v>
      </c>
      <c r="G762" s="306">
        <f t="shared" ca="1" si="330"/>
        <v>13.71655935610017</v>
      </c>
      <c r="H762" s="307">
        <f t="shared" ca="1" si="331"/>
        <v>-122.02670807827077</v>
      </c>
      <c r="I762" s="304">
        <f t="shared" ca="1" si="332"/>
        <v>122.79520139235463</v>
      </c>
      <c r="J762" s="306">
        <f t="shared" ca="1" si="333"/>
        <v>869.5436471607087</v>
      </c>
      <c r="K762" s="307">
        <f t="shared" ca="1" si="334"/>
        <v>-3.8102206941389074</v>
      </c>
      <c r="L762" s="304">
        <f t="shared" ca="1" si="319"/>
        <v>869.55199505221378</v>
      </c>
      <c r="M762" s="306">
        <f t="shared" ca="1" si="335"/>
        <v>-1.4588599865203322</v>
      </c>
      <c r="N762" s="304">
        <f t="shared" ca="1" si="336"/>
        <v>-83.586520128127205</v>
      </c>
      <c r="P762" s="310">
        <f t="shared" ca="1" si="337"/>
        <v>23</v>
      </c>
      <c r="Q762" s="304">
        <f t="shared" ca="1" si="338"/>
        <v>0</v>
      </c>
      <c r="R762" s="306">
        <f t="shared" ca="1" si="339"/>
        <v>0</v>
      </c>
      <c r="S762" s="307">
        <f t="shared" ca="1" si="340"/>
        <v>8.1249999999999982</v>
      </c>
      <c r="T762" s="304">
        <f t="shared" ca="1" si="320"/>
        <v>79.706249999999983</v>
      </c>
      <c r="U762" s="311">
        <f t="shared" ca="1" si="321"/>
        <v>0</v>
      </c>
      <c r="V762" s="306">
        <f t="shared" ca="1" si="322"/>
        <v>1.2254668409733891</v>
      </c>
      <c r="W762" s="304">
        <f t="shared" ca="1" si="323"/>
        <v>59.632438720760184</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2.4092654537515727</v>
      </c>
      <c r="AH762" s="304">
        <f t="shared" ca="1" si="347"/>
        <v>-7.3393393173982471</v>
      </c>
    </row>
    <row r="763" spans="1:34" x14ac:dyDescent="0.2">
      <c r="A763" s="347">
        <f t="shared" ca="1" si="325"/>
        <v>1E-4</v>
      </c>
      <c r="B763" s="304">
        <f t="shared" ca="1" si="326"/>
        <v>34.605300000000355</v>
      </c>
      <c r="D763" s="306">
        <f t="shared" ca="1" si="327"/>
        <v>-0.81982846334027648</v>
      </c>
      <c r="E763" s="307">
        <f t="shared" ca="1" si="328"/>
        <v>-2.5165551955789818</v>
      </c>
      <c r="F763" s="304">
        <f t="shared" ca="1" si="329"/>
        <v>2.6467279349601549</v>
      </c>
      <c r="G763" s="306">
        <f t="shared" ca="1" si="330"/>
        <v>13.716477373253836</v>
      </c>
      <c r="H763" s="307">
        <f t="shared" ca="1" si="331"/>
        <v>-122.02695973379033</v>
      </c>
      <c r="I763" s="304">
        <f t="shared" ca="1" si="332"/>
        <v>122.7954423152711</v>
      </c>
      <c r="J763" s="306">
        <f t="shared" ca="1" si="333"/>
        <v>869.5436471607087</v>
      </c>
      <c r="K763" s="307">
        <f t="shared" ca="1" si="334"/>
        <v>-3.8224233775295104</v>
      </c>
      <c r="L763" s="304">
        <f t="shared" ca="1" si="319"/>
        <v>869.55204860780134</v>
      </c>
      <c r="M763" s="306">
        <f t="shared" ca="1" si="335"/>
        <v>-1.4588608789018171</v>
      </c>
      <c r="N763" s="304">
        <f t="shared" ca="1" si="336"/>
        <v>-83.586571257820012</v>
      </c>
      <c r="P763" s="310">
        <f t="shared" ca="1" si="337"/>
        <v>23</v>
      </c>
      <c r="Q763" s="304">
        <f t="shared" ca="1" si="338"/>
        <v>0</v>
      </c>
      <c r="R763" s="306">
        <f t="shared" ca="1" si="339"/>
        <v>0</v>
      </c>
      <c r="S763" s="307">
        <f t="shared" ca="1" si="340"/>
        <v>8.1249999999999982</v>
      </c>
      <c r="T763" s="304">
        <f t="shared" ca="1" si="320"/>
        <v>79.706249999999983</v>
      </c>
      <c r="U763" s="311">
        <f t="shared" ca="1" si="321"/>
        <v>0</v>
      </c>
      <c r="V763" s="306">
        <f t="shared" ca="1" si="322"/>
        <v>1.2254683363727423</v>
      </c>
      <c r="W763" s="304">
        <f t="shared" ca="1" si="323"/>
        <v>59.632745485356629</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2.4092286757140666</v>
      </c>
      <c r="AH763" s="304">
        <f t="shared" ca="1" si="347"/>
        <v>-7.3393770733243322</v>
      </c>
    </row>
    <row r="764" spans="1:34" x14ac:dyDescent="0.2">
      <c r="A764" s="347">
        <f t="shared" ca="1" si="325"/>
        <v>1E-4</v>
      </c>
      <c r="B764" s="304">
        <f t="shared" ca="1" si="326"/>
        <v>34.605400000000358</v>
      </c>
      <c r="D764" s="306">
        <f t="shared" ca="1" si="327"/>
        <v>-0.81982617217975917</v>
      </c>
      <c r="E764" s="307">
        <f t="shared" ca="1" si="328"/>
        <v>-2.5165169446231417</v>
      </c>
      <c r="F764" s="304">
        <f t="shared" ca="1" si="329"/>
        <v>2.6466908556093793</v>
      </c>
      <c r="G764" s="306">
        <f t="shared" ca="1" si="330"/>
        <v>13.716395390636619</v>
      </c>
      <c r="H764" s="307">
        <f t="shared" ca="1" si="331"/>
        <v>-122.02721138548479</v>
      </c>
      <c r="I764" s="304">
        <f t="shared" ca="1" si="332"/>
        <v>122.79568323450978</v>
      </c>
      <c r="J764" s="306">
        <f t="shared" ca="1" si="333"/>
        <v>869.5436471607087</v>
      </c>
      <c r="K764" s="307">
        <f t="shared" ca="1" si="334"/>
        <v>-3.8346260860854744</v>
      </c>
      <c r="L764" s="304">
        <f t="shared" ca="1" si="319"/>
        <v>869.55210233474065</v>
      </c>
      <c r="M764" s="306">
        <f t="shared" ca="1" si="335"/>
        <v>-1.4588617712744669</v>
      </c>
      <c r="N764" s="304">
        <f t="shared" ca="1" si="336"/>
        <v>-83.586622387006585</v>
      </c>
      <c r="P764" s="310">
        <f t="shared" ca="1" si="337"/>
        <v>23</v>
      </c>
      <c r="Q764" s="304">
        <f t="shared" ca="1" si="338"/>
        <v>0</v>
      </c>
      <c r="R764" s="306">
        <f t="shared" ca="1" si="339"/>
        <v>0</v>
      </c>
      <c r="S764" s="307">
        <f t="shared" ca="1" si="340"/>
        <v>8.1249999999999982</v>
      </c>
      <c r="T764" s="304">
        <f t="shared" ca="1" si="320"/>
        <v>79.706249999999983</v>
      </c>
      <c r="U764" s="311">
        <f t="shared" ca="1" si="321"/>
        <v>0</v>
      </c>
      <c r="V764" s="306">
        <f t="shared" ca="1" si="322"/>
        <v>1.225469831777005</v>
      </c>
      <c r="W764" s="304">
        <f t="shared" ca="1" si="323"/>
        <v>59.633052247650042</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2.4091918979425611</v>
      </c>
      <c r="AH764" s="304">
        <f t="shared" ca="1" si="347"/>
        <v>-7.3394148289669712</v>
      </c>
    </row>
    <row r="765" spans="1:34" x14ac:dyDescent="0.2">
      <c r="A765" s="347">
        <f t="shared" ca="1" si="325"/>
        <v>1E-4</v>
      </c>
      <c r="B765" s="304">
        <f t="shared" ca="1" si="326"/>
        <v>34.605500000000362</v>
      </c>
      <c r="D765" s="306">
        <f t="shared" ca="1" si="327"/>
        <v>-0.81982388098440373</v>
      </c>
      <c r="E765" s="307">
        <f t="shared" ca="1" si="328"/>
        <v>-2.5164786939545021</v>
      </c>
      <c r="F765" s="304">
        <f t="shared" ca="1" si="329"/>
        <v>2.6466537765562173</v>
      </c>
      <c r="G765" s="306">
        <f t="shared" ca="1" si="330"/>
        <v>13.716313408248521</v>
      </c>
      <c r="H765" s="307">
        <f t="shared" ca="1" si="331"/>
        <v>-122.02746303335418</v>
      </c>
      <c r="I765" s="304">
        <f t="shared" ca="1" si="332"/>
        <v>122.7959241500707</v>
      </c>
      <c r="J765" s="306">
        <f t="shared" ca="1" si="333"/>
        <v>869.5436471607087</v>
      </c>
      <c r="K765" s="307">
        <f t="shared" ca="1" si="334"/>
        <v>-3.8468288198064164</v>
      </c>
      <c r="L765" s="304">
        <f t="shared" ca="1" si="319"/>
        <v>869.55215623303241</v>
      </c>
      <c r="M765" s="306">
        <f t="shared" ca="1" si="335"/>
        <v>-1.4588626636382813</v>
      </c>
      <c r="N765" s="304">
        <f t="shared" ca="1" si="336"/>
        <v>-83.58667351568694</v>
      </c>
      <c r="P765" s="310">
        <f t="shared" ca="1" si="337"/>
        <v>23</v>
      </c>
      <c r="Q765" s="304">
        <f t="shared" ca="1" si="338"/>
        <v>0</v>
      </c>
      <c r="R765" s="306">
        <f t="shared" ca="1" si="339"/>
        <v>0</v>
      </c>
      <c r="S765" s="307">
        <f t="shared" ca="1" si="340"/>
        <v>8.1249999999999982</v>
      </c>
      <c r="T765" s="304">
        <f t="shared" ca="1" si="320"/>
        <v>79.706249999999983</v>
      </c>
      <c r="U765" s="311">
        <f t="shared" ca="1" si="321"/>
        <v>0</v>
      </c>
      <c r="V765" s="306">
        <f t="shared" ca="1" si="322"/>
        <v>1.2254713271861764</v>
      </c>
      <c r="W765" s="304">
        <f t="shared" ca="1" si="323"/>
        <v>59.633359007640443</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2.4091551204370596</v>
      </c>
      <c r="AH765" s="304">
        <f t="shared" ca="1" si="347"/>
        <v>-7.3394525843261604</v>
      </c>
    </row>
    <row r="766" spans="1:34" x14ac:dyDescent="0.2">
      <c r="A766" s="347">
        <f t="shared" ca="1" si="325"/>
        <v>1E-4</v>
      </c>
      <c r="B766" s="304">
        <f t="shared" ca="1" si="326"/>
        <v>34.605600000000365</v>
      </c>
      <c r="D766" s="306">
        <f t="shared" ca="1" si="327"/>
        <v>-0.8198215897542136</v>
      </c>
      <c r="E766" s="307">
        <f t="shared" ca="1" si="328"/>
        <v>-2.5164404435730612</v>
      </c>
      <c r="F766" s="304">
        <f t="shared" ca="1" si="329"/>
        <v>2.6466166978006678</v>
      </c>
      <c r="G766" s="306">
        <f t="shared" ca="1" si="330"/>
        <v>13.716231426089545</v>
      </c>
      <c r="H766" s="307">
        <f t="shared" ca="1" si="331"/>
        <v>-122.02771467739854</v>
      </c>
      <c r="I766" s="304">
        <f t="shared" ca="1" si="332"/>
        <v>122.79616506195391</v>
      </c>
      <c r="J766" s="306">
        <f t="shared" ca="1" si="333"/>
        <v>869.5436471607087</v>
      </c>
      <c r="K766" s="307">
        <f t="shared" ca="1" si="334"/>
        <v>-3.8590315786919542</v>
      </c>
      <c r="L766" s="304">
        <f t="shared" ca="1" si="319"/>
        <v>869.55221030267785</v>
      </c>
      <c r="M766" s="306">
        <f t="shared" ca="1" si="335"/>
        <v>-1.4588635559932608</v>
      </c>
      <c r="N766" s="304">
        <f t="shared" ca="1" si="336"/>
        <v>-83.586724643861103</v>
      </c>
      <c r="P766" s="310">
        <f t="shared" ca="1" si="337"/>
        <v>23</v>
      </c>
      <c r="Q766" s="304">
        <f t="shared" ca="1" si="338"/>
        <v>0</v>
      </c>
      <c r="R766" s="306">
        <f t="shared" ca="1" si="339"/>
        <v>0</v>
      </c>
      <c r="S766" s="307">
        <f t="shared" ca="1" si="340"/>
        <v>8.1249999999999982</v>
      </c>
      <c r="T766" s="304">
        <f t="shared" ca="1" si="320"/>
        <v>79.706249999999983</v>
      </c>
      <c r="U766" s="311">
        <f t="shared" ca="1" si="321"/>
        <v>0</v>
      </c>
      <c r="V766" s="306">
        <f t="shared" ca="1" si="322"/>
        <v>1.2254728226002571</v>
      </c>
      <c r="W766" s="304">
        <f t="shared" ca="1" si="323"/>
        <v>59.633665765327848</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2.4091183431975614</v>
      </c>
      <c r="AH766" s="304">
        <f t="shared" ca="1" si="347"/>
        <v>-7.3394903394019027</v>
      </c>
    </row>
    <row r="767" spans="1:34" x14ac:dyDescent="0.2">
      <c r="A767" s="347">
        <f t="shared" ca="1" si="325"/>
        <v>1E-4</v>
      </c>
      <c r="B767" s="304">
        <f t="shared" ca="1" si="326"/>
        <v>34.605700000000368</v>
      </c>
      <c r="D767" s="306">
        <f t="shared" ca="1" si="327"/>
        <v>-0.81981929848918744</v>
      </c>
      <c r="E767" s="307">
        <f t="shared" ca="1" si="328"/>
        <v>-2.5164021934788181</v>
      </c>
      <c r="F767" s="304">
        <f t="shared" ca="1" si="329"/>
        <v>2.6465796193427304</v>
      </c>
      <c r="G767" s="306">
        <f t="shared" ca="1" si="330"/>
        <v>13.716149444159695</v>
      </c>
      <c r="H767" s="307">
        <f t="shared" ca="1" si="331"/>
        <v>-122.02796631761788</v>
      </c>
      <c r="I767" s="304">
        <f t="shared" ca="1" si="332"/>
        <v>122.79640597015943</v>
      </c>
      <c r="J767" s="306">
        <f t="shared" ca="1" si="333"/>
        <v>869.5436471607087</v>
      </c>
      <c r="K767" s="307">
        <f t="shared" ca="1" si="334"/>
        <v>-3.871234362741705</v>
      </c>
      <c r="L767" s="304">
        <f t="shared" ca="1" si="319"/>
        <v>869.55226454367789</v>
      </c>
      <c r="M767" s="306">
        <f t="shared" ca="1" si="335"/>
        <v>-1.4588644483394053</v>
      </c>
      <c r="N767" s="304">
        <f t="shared" ca="1" si="336"/>
        <v>-83.586775771529048</v>
      </c>
      <c r="P767" s="310">
        <f t="shared" ca="1" si="337"/>
        <v>23</v>
      </c>
      <c r="Q767" s="304">
        <f t="shared" ca="1" si="338"/>
        <v>0</v>
      </c>
      <c r="R767" s="306">
        <f t="shared" ca="1" si="339"/>
        <v>0</v>
      </c>
      <c r="S767" s="307">
        <f t="shared" ca="1" si="340"/>
        <v>8.1249999999999982</v>
      </c>
      <c r="T767" s="304">
        <f t="shared" ca="1" si="320"/>
        <v>79.706249999999983</v>
      </c>
      <c r="U767" s="311">
        <f t="shared" ca="1" si="321"/>
        <v>0</v>
      </c>
      <c r="V767" s="306">
        <f t="shared" ca="1" si="322"/>
        <v>1.2254743180192464</v>
      </c>
      <c r="W767" s="304">
        <f t="shared" ca="1" si="323"/>
        <v>59.63397252071222</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2.4090815662240663</v>
      </c>
      <c r="AH767" s="304">
        <f t="shared" ca="1" si="347"/>
        <v>-7.3395280941941978</v>
      </c>
    </row>
    <row r="768" spans="1:34" x14ac:dyDescent="0.2">
      <c r="A768" s="347">
        <f t="shared" ca="1" si="325"/>
        <v>1E-4</v>
      </c>
      <c r="B768" s="304">
        <f t="shared" ca="1" si="326"/>
        <v>34.605800000000372</v>
      </c>
      <c r="D768" s="306">
        <f t="shared" ca="1" si="327"/>
        <v>-0.81981700718932682</v>
      </c>
      <c r="E768" s="307">
        <f t="shared" ca="1" si="328"/>
        <v>-2.5163639436717729</v>
      </c>
      <c r="F768" s="304">
        <f t="shared" ca="1" si="329"/>
        <v>2.6465425411824048</v>
      </c>
      <c r="G768" s="306">
        <f t="shared" ca="1" si="330"/>
        <v>13.716067462458977</v>
      </c>
      <c r="H768" s="307">
        <f t="shared" ca="1" si="331"/>
        <v>-122.02821795401225</v>
      </c>
      <c r="I768" s="304">
        <f t="shared" ca="1" si="332"/>
        <v>122.79664687468727</v>
      </c>
      <c r="J768" s="306">
        <f t="shared" ca="1" si="333"/>
        <v>869.5436471607087</v>
      </c>
      <c r="K768" s="307">
        <f t="shared" ca="1" si="334"/>
        <v>-3.8834371719552863</v>
      </c>
      <c r="L768" s="304">
        <f t="shared" ca="1" si="319"/>
        <v>869.55231895603356</v>
      </c>
      <c r="M768" s="306">
        <f t="shared" ca="1" si="335"/>
        <v>-1.4588653406767149</v>
      </c>
      <c r="N768" s="304">
        <f t="shared" ca="1" si="336"/>
        <v>-83.586826898690788</v>
      </c>
      <c r="P768" s="310">
        <f t="shared" ca="1" si="337"/>
        <v>23</v>
      </c>
      <c r="Q768" s="304">
        <f t="shared" ca="1" si="338"/>
        <v>0</v>
      </c>
      <c r="R768" s="306">
        <f t="shared" ca="1" si="339"/>
        <v>0</v>
      </c>
      <c r="S768" s="307">
        <f t="shared" ca="1" si="340"/>
        <v>8.1249999999999982</v>
      </c>
      <c r="T768" s="304">
        <f t="shared" ca="1" si="320"/>
        <v>79.706249999999983</v>
      </c>
      <c r="U768" s="311">
        <f t="shared" ca="1" si="321"/>
        <v>0</v>
      </c>
      <c r="V768" s="306">
        <f t="shared" ca="1" si="322"/>
        <v>1.2254758134431454</v>
      </c>
      <c r="W768" s="304">
        <f t="shared" ca="1" si="323"/>
        <v>59.634279273793602</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2.4090447895165763</v>
      </c>
      <c r="AH768" s="304">
        <f t="shared" ca="1" si="347"/>
        <v>-7.3395658487030442</v>
      </c>
    </row>
    <row r="769" spans="1:34" x14ac:dyDescent="0.2">
      <c r="A769" s="347">
        <f t="shared" ca="1" si="325"/>
        <v>1E-4</v>
      </c>
      <c r="B769" s="304">
        <f t="shared" ca="1" si="326"/>
        <v>34.605900000000375</v>
      </c>
      <c r="D769" s="306">
        <f t="shared" ca="1" si="327"/>
        <v>-0.81981471585463395</v>
      </c>
      <c r="E769" s="307">
        <f t="shared" ca="1" si="328"/>
        <v>-2.5163256941519254</v>
      </c>
      <c r="F769" s="304">
        <f t="shared" ca="1" si="329"/>
        <v>2.6465054633196932</v>
      </c>
      <c r="G769" s="306">
        <f t="shared" ca="1" si="330"/>
        <v>13.715985480987392</v>
      </c>
      <c r="H769" s="307">
        <f t="shared" ca="1" si="331"/>
        <v>-122.02846958658166</v>
      </c>
      <c r="I769" s="304">
        <f t="shared" ca="1" si="332"/>
        <v>122.79688777553747</v>
      </c>
      <c r="J769" s="306">
        <f t="shared" ca="1" si="333"/>
        <v>869.5436471607087</v>
      </c>
      <c r="K769" s="307">
        <f t="shared" ca="1" si="334"/>
        <v>-3.8956400063323158</v>
      </c>
      <c r="L769" s="304">
        <f t="shared" ca="1" si="319"/>
        <v>869.5523735397461</v>
      </c>
      <c r="M769" s="306">
        <f t="shared" ca="1" si="335"/>
        <v>-1.45886623300519</v>
      </c>
      <c r="N769" s="304">
        <f t="shared" ca="1" si="336"/>
        <v>-83.586878025346351</v>
      </c>
      <c r="P769" s="310">
        <f t="shared" ca="1" si="337"/>
        <v>23</v>
      </c>
      <c r="Q769" s="304">
        <f t="shared" ca="1" si="338"/>
        <v>0</v>
      </c>
      <c r="R769" s="306">
        <f t="shared" ca="1" si="339"/>
        <v>0</v>
      </c>
      <c r="S769" s="307">
        <f t="shared" ca="1" si="340"/>
        <v>8.1249999999999982</v>
      </c>
      <c r="T769" s="304">
        <f t="shared" ca="1" si="320"/>
        <v>79.706249999999983</v>
      </c>
      <c r="U769" s="311">
        <f t="shared" ca="1" si="321"/>
        <v>0</v>
      </c>
      <c r="V769" s="306">
        <f t="shared" ca="1" si="322"/>
        <v>1.2254773088719526</v>
      </c>
      <c r="W769" s="304">
        <f t="shared" ca="1" si="323"/>
        <v>59.634586024571902</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2.4090080130750877</v>
      </c>
      <c r="AH769" s="304">
        <f t="shared" ca="1" si="347"/>
        <v>-7.3396036029284453</v>
      </c>
    </row>
    <row r="770" spans="1:34" x14ac:dyDescent="0.2">
      <c r="A770" s="347">
        <f t="shared" ca="1" si="325"/>
        <v>1E-4</v>
      </c>
      <c r="B770" s="304">
        <f t="shared" ca="1" si="326"/>
        <v>34.606000000000378</v>
      </c>
      <c r="D770" s="306">
        <f t="shared" ca="1" si="327"/>
        <v>-0.81981242448510605</v>
      </c>
      <c r="E770" s="307">
        <f t="shared" ca="1" si="328"/>
        <v>-2.5162874449192847</v>
      </c>
      <c r="F770" s="304">
        <f t="shared" ca="1" si="329"/>
        <v>2.6464683857546021</v>
      </c>
      <c r="G770" s="306">
        <f t="shared" ca="1" si="330"/>
        <v>13.715903499744943</v>
      </c>
      <c r="H770" s="307">
        <f t="shared" ca="1" si="331"/>
        <v>-122.02872121532616</v>
      </c>
      <c r="I770" s="304">
        <f t="shared" ca="1" si="332"/>
        <v>122.79712867271004</v>
      </c>
      <c r="J770" s="306">
        <f t="shared" ca="1" si="333"/>
        <v>869.5436471607087</v>
      </c>
      <c r="K770" s="307">
        <f t="shared" ca="1" si="334"/>
        <v>-3.9078428658724111</v>
      </c>
      <c r="L770" s="304">
        <f t="shared" ca="1" si="319"/>
        <v>869.5524282948162</v>
      </c>
      <c r="M770" s="306">
        <f t="shared" ca="1" si="335"/>
        <v>-1.4588671253248304</v>
      </c>
      <c r="N770" s="304">
        <f t="shared" ca="1" si="336"/>
        <v>-83.586929151495724</v>
      </c>
      <c r="P770" s="310">
        <f t="shared" ca="1" si="337"/>
        <v>23</v>
      </c>
      <c r="Q770" s="304">
        <f t="shared" ca="1" si="338"/>
        <v>0</v>
      </c>
      <c r="R770" s="306">
        <f t="shared" ca="1" si="339"/>
        <v>0</v>
      </c>
      <c r="S770" s="307">
        <f t="shared" ca="1" si="340"/>
        <v>8.1249999999999982</v>
      </c>
      <c r="T770" s="304">
        <f t="shared" ca="1" si="320"/>
        <v>79.706249999999983</v>
      </c>
      <c r="U770" s="311">
        <f t="shared" ca="1" si="321"/>
        <v>0</v>
      </c>
      <c r="V770" s="306">
        <f t="shared" ca="1" si="322"/>
        <v>1.225478804305669</v>
      </c>
      <c r="W770" s="304">
        <f t="shared" ca="1" si="323"/>
        <v>59.634892773047191</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2.4089712368996121</v>
      </c>
      <c r="AH770" s="304">
        <f t="shared" ca="1" si="347"/>
        <v>-7.3396413568703895</v>
      </c>
    </row>
    <row r="771" spans="1:34" x14ac:dyDescent="0.2">
      <c r="A771" s="347">
        <f t="shared" ca="1" si="325"/>
        <v>1E-4</v>
      </c>
      <c r="B771" s="304">
        <f t="shared" ca="1" si="326"/>
        <v>34.606100000000382</v>
      </c>
      <c r="D771" s="306">
        <f t="shared" ca="1" si="327"/>
        <v>-0.81981013308074735</v>
      </c>
      <c r="E771" s="307">
        <f t="shared" ca="1" si="328"/>
        <v>-2.5162491959738418</v>
      </c>
      <c r="F771" s="304">
        <f t="shared" ca="1" si="329"/>
        <v>2.6464313084871254</v>
      </c>
      <c r="G771" s="306">
        <f t="shared" ca="1" si="330"/>
        <v>13.715821518731635</v>
      </c>
      <c r="H771" s="307">
        <f t="shared" ca="1" si="331"/>
        <v>-122.02897284024576</v>
      </c>
      <c r="I771" s="304">
        <f t="shared" ca="1" si="332"/>
        <v>122.79736956620503</v>
      </c>
      <c r="J771" s="306">
        <f t="shared" ca="1" si="333"/>
        <v>869.5436471607087</v>
      </c>
      <c r="K771" s="307">
        <f t="shared" ca="1" si="334"/>
        <v>-3.9200457505751896</v>
      </c>
      <c r="L771" s="304">
        <f t="shared" ca="1" si="319"/>
        <v>869.5524832212451</v>
      </c>
      <c r="M771" s="306">
        <f t="shared" ca="1" si="335"/>
        <v>-1.4588680176356366</v>
      </c>
      <c r="N771" s="304">
        <f t="shared" ca="1" si="336"/>
        <v>-83.58698027713892</v>
      </c>
      <c r="P771" s="310">
        <f t="shared" ca="1" si="337"/>
        <v>23</v>
      </c>
      <c r="Q771" s="304">
        <f t="shared" ca="1" si="338"/>
        <v>0</v>
      </c>
      <c r="R771" s="306">
        <f t="shared" ca="1" si="339"/>
        <v>0</v>
      </c>
      <c r="S771" s="307">
        <f t="shared" ca="1" si="340"/>
        <v>8.1249999999999982</v>
      </c>
      <c r="T771" s="304">
        <f t="shared" ca="1" si="320"/>
        <v>79.706249999999983</v>
      </c>
      <c r="U771" s="311">
        <f t="shared" ca="1" si="321"/>
        <v>0</v>
      </c>
      <c r="V771" s="306">
        <f t="shared" ca="1" si="322"/>
        <v>1.2254802997442942</v>
      </c>
      <c r="W771" s="304">
        <f t="shared" ca="1" si="323"/>
        <v>59.635199519219434</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2.4089344609901397</v>
      </c>
      <c r="AH771" s="304">
        <f t="shared" ca="1" si="347"/>
        <v>-7.3396791105288868</v>
      </c>
    </row>
    <row r="772" spans="1:34" x14ac:dyDescent="0.2">
      <c r="A772" s="347">
        <f t="shared" ca="1" si="325"/>
        <v>1E-4</v>
      </c>
      <c r="B772" s="304">
        <f t="shared" ca="1" si="326"/>
        <v>34.606200000000385</v>
      </c>
      <c r="D772" s="306">
        <f t="shared" ca="1" si="327"/>
        <v>-0.81980784164155607</v>
      </c>
      <c r="E772" s="307">
        <f t="shared" ca="1" si="328"/>
        <v>-2.516210947315602</v>
      </c>
      <c r="F772" s="304">
        <f t="shared" ca="1" si="329"/>
        <v>2.646394231517267</v>
      </c>
      <c r="G772" s="306">
        <f t="shared" ca="1" si="330"/>
        <v>13.715739537947471</v>
      </c>
      <c r="H772" s="307">
        <f t="shared" ca="1" si="331"/>
        <v>-122.02922446134049</v>
      </c>
      <c r="I772" s="304">
        <f t="shared" ca="1" si="332"/>
        <v>122.79761045602245</v>
      </c>
      <c r="J772" s="306">
        <f t="shared" ca="1" si="333"/>
        <v>869.5436471607087</v>
      </c>
      <c r="K772" s="307">
        <f t="shared" ca="1" si="334"/>
        <v>-3.9322486604402687</v>
      </c>
      <c r="L772" s="304">
        <f t="shared" ref="L772:L835" ca="1" si="348">SQRT(pos_x^2+pos_z^2)</f>
        <v>869.55253831903372</v>
      </c>
      <c r="M772" s="306">
        <f t="shared" ca="1" si="335"/>
        <v>-1.4588689099376084</v>
      </c>
      <c r="N772" s="304">
        <f t="shared" ca="1" si="336"/>
        <v>-83.587031402275969</v>
      </c>
      <c r="P772" s="310">
        <f t="shared" ca="1" si="337"/>
        <v>23</v>
      </c>
      <c r="Q772" s="304">
        <f t="shared" ca="1" si="338"/>
        <v>0</v>
      </c>
      <c r="R772" s="306">
        <f t="shared" ca="1" si="339"/>
        <v>0</v>
      </c>
      <c r="S772" s="307">
        <f t="shared" ca="1" si="340"/>
        <v>8.1249999999999982</v>
      </c>
      <c r="T772" s="304">
        <f t="shared" ref="T772:T835" ca="1" si="349">m*g</f>
        <v>79.706249999999983</v>
      </c>
      <c r="U772" s="311">
        <f t="shared" ref="U772:U835" ca="1" si="350">IF(pos_xz&lt;L_rampe,Poids*COS(Beta),0)</f>
        <v>0</v>
      </c>
      <c r="V772" s="306">
        <f t="shared" ref="V772:V835" ca="1" si="351">Rho_moyen*(20000-Alt_rampe-pos_z)/(20000+Alt_rampe+pos_z)</f>
        <v>1.2254817951878281</v>
      </c>
      <c r="W772" s="304">
        <f t="shared" ref="W772:W835" ca="1" si="352">1/2*Rho*Sref*Cx*vit_xz^2</f>
        <v>59.635506263088622</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2.408897685346683</v>
      </c>
      <c r="AH772" s="304">
        <f t="shared" ca="1" si="347"/>
        <v>-7.3397168639039316</v>
      </c>
    </row>
    <row r="773" spans="1:34" x14ac:dyDescent="0.2">
      <c r="A773" s="347">
        <f t="shared" ref="A773:A836" ca="1" si="354">IF(B772+0.01&lt;=T_ini+ROUNDUP(Temps_fin_propu,0), 0.01, IF(K772&gt;0, 0.1, 0.0001))</f>
        <v>1E-4</v>
      </c>
      <c r="B773" s="304">
        <f t="shared" ref="B773:B836" ca="1" si="355">B772+pas</f>
        <v>34.606300000000388</v>
      </c>
      <c r="D773" s="306">
        <f t="shared" ref="D773:D836" ca="1" si="356">IF(AND(L772&lt;L_rampe,Poussee&lt;Poids*SIN(M772)),0,(-W772+Poussee)/m*COS(M772)-U772/m*SIN(M772))</f>
        <v>-0.81980555016753398</v>
      </c>
      <c r="E773" s="307">
        <f t="shared" ref="E773:E836" ca="1" si="357">IF(AND(L772&lt;L_rampe,Poussee&lt;Poids*SIN(M772)),0,(-W772+Poussee)/m*SIN(M772)+U772/m*COS(M772)-Poids/m)</f>
        <v>-2.5161726989445654</v>
      </c>
      <c r="F773" s="304">
        <f t="shared" ref="F773:F836" ca="1" si="358">SQRT(acc_x^2+acc_z^2)</f>
        <v>2.646357154845028</v>
      </c>
      <c r="G773" s="306">
        <f t="shared" ref="G773:G836" ca="1" si="359">G772+acc_x*pas</f>
        <v>13.715657557392454</v>
      </c>
      <c r="H773" s="307">
        <f t="shared" ref="H773:H836" ca="1" si="360">H772+acc_z*pas</f>
        <v>-122.02947607861039</v>
      </c>
      <c r="I773" s="304">
        <f t="shared" ref="I773:I836" ca="1" si="361">SQRT(vit_x^2+vit_z^2)</f>
        <v>122.79785134216235</v>
      </c>
      <c r="J773" s="306">
        <f t="shared" ref="J773:J836" ca="1" si="362">J772+0.5*(vit_x+G772)*pas*(K772&gt;=0)</f>
        <v>869.5436471607087</v>
      </c>
      <c r="K773" s="307">
        <f t="shared" ref="K773:K836" ca="1" si="363">K772+0.5*(vit_z+H772)*pas</f>
        <v>-3.9444515954672661</v>
      </c>
      <c r="L773" s="304">
        <f t="shared" ca="1" si="348"/>
        <v>869.55259358818319</v>
      </c>
      <c r="M773" s="306">
        <f t="shared" ref="M773:M836" ca="1" si="364">IF(AND(L772&gt;L_rampe,G773&gt;0),ATAN2(G773,H773),$M$4)</f>
        <v>-1.458869802230746</v>
      </c>
      <c r="N773" s="304">
        <f t="shared" ref="N773:N836" ca="1" si="365">DEGREES(Beta)</f>
        <v>-83.58708252690684</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8.1249999999999982</v>
      </c>
      <c r="T773" s="304">
        <f t="shared" ca="1" si="349"/>
        <v>79.706249999999983</v>
      </c>
      <c r="U773" s="311">
        <f t="shared" ca="1" si="350"/>
        <v>0</v>
      </c>
      <c r="V773" s="306">
        <f t="shared" ca="1" si="351"/>
        <v>1.2254832906362709</v>
      </c>
      <c r="W773" s="304">
        <f t="shared" ca="1" si="352"/>
        <v>59.635813004654771</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2.4088609099692313</v>
      </c>
      <c r="AH773" s="304">
        <f t="shared" ref="AH773:AH836" ca="1" si="376">IF(AND(L772&lt;L_rampe,Poussee&lt;Poids*SIN(M772)), g*SIN(M772), (-W772+Poussee)/m)</f>
        <v>-7.3397546169955241</v>
      </c>
    </row>
    <row r="774" spans="1:34" x14ac:dyDescent="0.2">
      <c r="A774" s="347">
        <f t="shared" ca="1" si="354"/>
        <v>1E-4</v>
      </c>
      <c r="B774" s="304">
        <f t="shared" ca="1" si="355"/>
        <v>34.606400000000392</v>
      </c>
      <c r="D774" s="306">
        <f t="shared" ca="1" si="356"/>
        <v>-0.81980325865868275</v>
      </c>
      <c r="E774" s="307">
        <f t="shared" ca="1" si="357"/>
        <v>-2.5161344508607293</v>
      </c>
      <c r="F774" s="304">
        <f t="shared" ca="1" si="358"/>
        <v>2.6463200784704068</v>
      </c>
      <c r="G774" s="306">
        <f t="shared" ca="1" si="359"/>
        <v>13.715575577066588</v>
      </c>
      <c r="H774" s="307">
        <f t="shared" ca="1" si="360"/>
        <v>-122.02972769205547</v>
      </c>
      <c r="I774" s="304">
        <f t="shared" ca="1" si="361"/>
        <v>122.79809222462471</v>
      </c>
      <c r="J774" s="306">
        <f t="shared" ca="1" si="362"/>
        <v>869.5436471607087</v>
      </c>
      <c r="K774" s="307">
        <f t="shared" ca="1" si="363"/>
        <v>-3.9566545556557995</v>
      </c>
      <c r="L774" s="304">
        <f t="shared" ca="1" si="348"/>
        <v>869.55264902869453</v>
      </c>
      <c r="M774" s="306">
        <f t="shared" ca="1" si="364"/>
        <v>-1.4588706945150498</v>
      </c>
      <c r="N774" s="304">
        <f t="shared" ca="1" si="365"/>
        <v>-83.587133651031564</v>
      </c>
      <c r="P774" s="310">
        <f t="shared" ca="1" si="366"/>
        <v>23</v>
      </c>
      <c r="Q774" s="304">
        <f t="shared" ca="1" si="367"/>
        <v>0</v>
      </c>
      <c r="R774" s="306">
        <f t="shared" ca="1" si="368"/>
        <v>0</v>
      </c>
      <c r="S774" s="307">
        <f t="shared" ca="1" si="369"/>
        <v>8.1249999999999982</v>
      </c>
      <c r="T774" s="304">
        <f t="shared" ca="1" si="349"/>
        <v>79.706249999999983</v>
      </c>
      <c r="U774" s="311">
        <f t="shared" ca="1" si="350"/>
        <v>0</v>
      </c>
      <c r="V774" s="306">
        <f t="shared" ca="1" si="351"/>
        <v>1.2254847860896223</v>
      </c>
      <c r="W774" s="304">
        <f t="shared" ca="1" si="352"/>
        <v>59.636119743917838</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2.4088241348577917</v>
      </c>
      <c r="AH774" s="304">
        <f t="shared" ca="1" si="376"/>
        <v>-7.339792369803666</v>
      </c>
    </row>
    <row r="775" spans="1:34" x14ac:dyDescent="0.2">
      <c r="A775" s="347">
        <f t="shared" ca="1" si="354"/>
        <v>1E-4</v>
      </c>
      <c r="B775" s="304">
        <f t="shared" ca="1" si="355"/>
        <v>34.606500000000395</v>
      </c>
      <c r="D775" s="306">
        <f t="shared" ca="1" si="356"/>
        <v>-0.81980096711500061</v>
      </c>
      <c r="E775" s="307">
        <f t="shared" ca="1" si="357"/>
        <v>-2.5160962030641016</v>
      </c>
      <c r="F775" s="304">
        <f t="shared" ca="1" si="358"/>
        <v>2.6462830023934099</v>
      </c>
      <c r="G775" s="306">
        <f t="shared" ca="1" si="359"/>
        <v>13.715493596969877</v>
      </c>
      <c r="H775" s="307">
        <f t="shared" ca="1" si="360"/>
        <v>-122.02997930167578</v>
      </c>
      <c r="I775" s="304">
        <f t="shared" ca="1" si="361"/>
        <v>122.79833310340959</v>
      </c>
      <c r="J775" s="306">
        <f t="shared" ca="1" si="362"/>
        <v>869.5436471607087</v>
      </c>
      <c r="K775" s="307">
        <f t="shared" ca="1" si="363"/>
        <v>-3.968857541005486</v>
      </c>
      <c r="L775" s="304">
        <f t="shared" ca="1" si="348"/>
        <v>869.55270464056855</v>
      </c>
      <c r="M775" s="306">
        <f t="shared" ca="1" si="364"/>
        <v>-1.4588715867905195</v>
      </c>
      <c r="N775" s="304">
        <f t="shared" ca="1" si="365"/>
        <v>-83.587184774650154</v>
      </c>
      <c r="P775" s="310">
        <f t="shared" ca="1" si="366"/>
        <v>23</v>
      </c>
      <c r="Q775" s="304">
        <f t="shared" ca="1" si="367"/>
        <v>0</v>
      </c>
      <c r="R775" s="306">
        <f t="shared" ca="1" si="368"/>
        <v>0</v>
      </c>
      <c r="S775" s="307">
        <f t="shared" ca="1" si="369"/>
        <v>8.1249999999999982</v>
      </c>
      <c r="T775" s="304">
        <f t="shared" ca="1" si="349"/>
        <v>79.706249999999983</v>
      </c>
      <c r="U775" s="311">
        <f t="shared" ca="1" si="350"/>
        <v>0</v>
      </c>
      <c r="V775" s="306">
        <f t="shared" ca="1" si="351"/>
        <v>1.2254862815478824</v>
      </c>
      <c r="W775" s="304">
        <f t="shared" ca="1" si="352"/>
        <v>59.636426480877851</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2.408787360012365</v>
      </c>
      <c r="AH775" s="304">
        <f t="shared" ca="1" si="376"/>
        <v>-7.3398301223283511</v>
      </c>
    </row>
    <row r="776" spans="1:34" x14ac:dyDescent="0.2">
      <c r="A776" s="347">
        <f t="shared" ca="1" si="354"/>
        <v>1E-4</v>
      </c>
      <c r="B776" s="304">
        <f t="shared" ca="1" si="355"/>
        <v>34.606600000000398</v>
      </c>
      <c r="D776" s="306">
        <f t="shared" ca="1" si="356"/>
        <v>-0.81979867553649099</v>
      </c>
      <c r="E776" s="307">
        <f t="shared" ca="1" si="357"/>
        <v>-2.5160579555546772</v>
      </c>
      <c r="F776" s="304">
        <f t="shared" ca="1" si="358"/>
        <v>2.6462459266140339</v>
      </c>
      <c r="G776" s="306">
        <f t="shared" ca="1" si="359"/>
        <v>13.715411617102323</v>
      </c>
      <c r="H776" s="307">
        <f t="shared" ca="1" si="360"/>
        <v>-122.03023090747133</v>
      </c>
      <c r="I776" s="304">
        <f t="shared" ca="1" si="361"/>
        <v>122.79857397851703</v>
      </c>
      <c r="J776" s="306">
        <f t="shared" ca="1" si="362"/>
        <v>869.5436471607087</v>
      </c>
      <c r="K776" s="307">
        <f t="shared" ca="1" si="363"/>
        <v>-3.9810605515159434</v>
      </c>
      <c r="L776" s="304">
        <f t="shared" ca="1" si="348"/>
        <v>869.55276042380649</v>
      </c>
      <c r="M776" s="306">
        <f t="shared" ca="1" si="364"/>
        <v>-1.4588724790571557</v>
      </c>
      <c r="N776" s="304">
        <f t="shared" ca="1" si="365"/>
        <v>-83.587235897762596</v>
      </c>
      <c r="P776" s="310">
        <f t="shared" ca="1" si="366"/>
        <v>23</v>
      </c>
      <c r="Q776" s="304">
        <f t="shared" ca="1" si="367"/>
        <v>0</v>
      </c>
      <c r="R776" s="306">
        <f t="shared" ca="1" si="368"/>
        <v>0</v>
      </c>
      <c r="S776" s="307">
        <f t="shared" ca="1" si="369"/>
        <v>8.1249999999999982</v>
      </c>
      <c r="T776" s="304">
        <f t="shared" ca="1" si="349"/>
        <v>79.706249999999983</v>
      </c>
      <c r="U776" s="311">
        <f t="shared" ca="1" si="350"/>
        <v>0</v>
      </c>
      <c r="V776" s="306">
        <f t="shared" ca="1" si="351"/>
        <v>1.2254877770110517</v>
      </c>
      <c r="W776" s="304">
        <f t="shared" ca="1" si="352"/>
        <v>59.636733215534818</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2.4087505854329549</v>
      </c>
      <c r="AH776" s="304">
        <f t="shared" ca="1" si="376"/>
        <v>-7.3398678745695829</v>
      </c>
    </row>
    <row r="777" spans="1:34" x14ac:dyDescent="0.2">
      <c r="A777" s="347">
        <f t="shared" ca="1" si="354"/>
        <v>1E-4</v>
      </c>
      <c r="B777" s="304">
        <f t="shared" ca="1" si="355"/>
        <v>34.606700000000401</v>
      </c>
      <c r="D777" s="306">
        <f t="shared" ca="1" si="356"/>
        <v>-0.8197963839231529</v>
      </c>
      <c r="E777" s="307">
        <f t="shared" ca="1" si="357"/>
        <v>-2.516019708332454</v>
      </c>
      <c r="F777" s="304">
        <f t="shared" ca="1" si="358"/>
        <v>2.6462088511322768</v>
      </c>
      <c r="G777" s="306">
        <f t="shared" ca="1" si="359"/>
        <v>13.715329637463931</v>
      </c>
      <c r="H777" s="307">
        <f t="shared" ca="1" si="360"/>
        <v>-122.03048250944217</v>
      </c>
      <c r="I777" s="304">
        <f t="shared" ca="1" si="361"/>
        <v>122.79881484994701</v>
      </c>
      <c r="J777" s="306">
        <f t="shared" ca="1" si="362"/>
        <v>869.5436471607087</v>
      </c>
      <c r="K777" s="307">
        <f t="shared" ca="1" si="363"/>
        <v>-3.9932635871867892</v>
      </c>
      <c r="L777" s="304">
        <f t="shared" ca="1" si="348"/>
        <v>869.55281637840937</v>
      </c>
      <c r="M777" s="306">
        <f t="shared" ca="1" si="364"/>
        <v>-1.458873371314958</v>
      </c>
      <c r="N777" s="304">
        <f t="shared" ca="1" si="365"/>
        <v>-83.587287020368905</v>
      </c>
      <c r="P777" s="310">
        <f t="shared" ca="1" si="366"/>
        <v>23</v>
      </c>
      <c r="Q777" s="304">
        <f t="shared" ca="1" si="367"/>
        <v>0</v>
      </c>
      <c r="R777" s="306">
        <f t="shared" ca="1" si="368"/>
        <v>0</v>
      </c>
      <c r="S777" s="307">
        <f t="shared" ca="1" si="369"/>
        <v>8.1249999999999982</v>
      </c>
      <c r="T777" s="304">
        <f t="shared" ca="1" si="349"/>
        <v>79.706249999999983</v>
      </c>
      <c r="U777" s="311">
        <f t="shared" ca="1" si="350"/>
        <v>0</v>
      </c>
      <c r="V777" s="306">
        <f t="shared" ca="1" si="351"/>
        <v>1.2254892724791293</v>
      </c>
      <c r="W777" s="304">
        <f t="shared" ca="1" si="352"/>
        <v>59.637039947888681</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2.4087138111195516</v>
      </c>
      <c r="AH777" s="304">
        <f t="shared" ca="1" si="376"/>
        <v>-7.3399056265273641</v>
      </c>
    </row>
    <row r="778" spans="1:34" x14ac:dyDescent="0.2">
      <c r="A778" s="347">
        <f t="shared" ca="1" si="354"/>
        <v>1E-4</v>
      </c>
      <c r="B778" s="304">
        <f t="shared" ca="1" si="355"/>
        <v>34.606800000000405</v>
      </c>
      <c r="D778" s="306">
        <f t="shared" ca="1" si="356"/>
        <v>-0.81979409227498867</v>
      </c>
      <c r="E778" s="307">
        <f t="shared" ca="1" si="357"/>
        <v>-2.5159814613974421</v>
      </c>
      <c r="F778" s="304">
        <f t="shared" ca="1" si="358"/>
        <v>2.6461717759481491</v>
      </c>
      <c r="G778" s="306">
        <f t="shared" ca="1" si="359"/>
        <v>13.715247658054704</v>
      </c>
      <c r="H778" s="307">
        <f t="shared" ca="1" si="360"/>
        <v>-122.0307341075883</v>
      </c>
      <c r="I778" s="304">
        <f t="shared" ca="1" si="361"/>
        <v>122.7990557176996</v>
      </c>
      <c r="J778" s="306">
        <f t="shared" ca="1" si="362"/>
        <v>869.5436471607087</v>
      </c>
      <c r="K778" s="307">
        <f t="shared" ca="1" si="363"/>
        <v>-4.0054666480176406</v>
      </c>
      <c r="L778" s="304">
        <f t="shared" ca="1" si="348"/>
        <v>869.55287250437823</v>
      </c>
      <c r="M778" s="306">
        <f t="shared" ca="1" si="364"/>
        <v>-1.4588742635639269</v>
      </c>
      <c r="N778" s="304">
        <f t="shared" ca="1" si="365"/>
        <v>-83.587338142469108</v>
      </c>
      <c r="P778" s="310">
        <f t="shared" ca="1" si="366"/>
        <v>23</v>
      </c>
      <c r="Q778" s="304">
        <f t="shared" ca="1" si="367"/>
        <v>0</v>
      </c>
      <c r="R778" s="306">
        <f t="shared" ca="1" si="368"/>
        <v>0</v>
      </c>
      <c r="S778" s="307">
        <f t="shared" ca="1" si="369"/>
        <v>8.1249999999999982</v>
      </c>
      <c r="T778" s="304">
        <f t="shared" ca="1" si="349"/>
        <v>79.706249999999983</v>
      </c>
      <c r="U778" s="311">
        <f t="shared" ca="1" si="350"/>
        <v>0</v>
      </c>
      <c r="V778" s="306">
        <f t="shared" ca="1" si="351"/>
        <v>1.2254907679521154</v>
      </c>
      <c r="W778" s="304">
        <f t="shared" ca="1" si="352"/>
        <v>59.637346677939462</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2.4086770370721675</v>
      </c>
      <c r="AH778" s="304">
        <f t="shared" ca="1" si="376"/>
        <v>-7.3399433782016859</v>
      </c>
    </row>
    <row r="779" spans="1:34" x14ac:dyDescent="0.2">
      <c r="A779" s="347">
        <f t="shared" ca="1" si="354"/>
        <v>1E-4</v>
      </c>
      <c r="B779" s="304">
        <f t="shared" ca="1" si="355"/>
        <v>34.606900000000408</v>
      </c>
      <c r="D779" s="306">
        <f t="shared" ca="1" si="356"/>
        <v>-0.81979180059199708</v>
      </c>
      <c r="E779" s="307">
        <f t="shared" ca="1" si="357"/>
        <v>-2.5159432147496368</v>
      </c>
      <c r="F779" s="304">
        <f t="shared" ca="1" si="358"/>
        <v>2.6461347010616461</v>
      </c>
      <c r="G779" s="306">
        <f t="shared" ca="1" si="359"/>
        <v>13.715165678874644</v>
      </c>
      <c r="H779" s="307">
        <f t="shared" ca="1" si="360"/>
        <v>-122.03098570190977</v>
      </c>
      <c r="I779" s="304">
        <f t="shared" ca="1" si="361"/>
        <v>122.7992965817748</v>
      </c>
      <c r="J779" s="306">
        <f t="shared" ca="1" si="362"/>
        <v>869.5436471607087</v>
      </c>
      <c r="K779" s="307">
        <f t="shared" ca="1" si="363"/>
        <v>-4.0176697340081153</v>
      </c>
      <c r="L779" s="304">
        <f t="shared" ca="1" si="348"/>
        <v>869.55292880171396</v>
      </c>
      <c r="M779" s="306">
        <f t="shared" ca="1" si="364"/>
        <v>-1.4588751558040625</v>
      </c>
      <c r="N779" s="304">
        <f t="shared" ca="1" si="365"/>
        <v>-83.587389264063191</v>
      </c>
      <c r="P779" s="310">
        <f t="shared" ca="1" si="366"/>
        <v>23</v>
      </c>
      <c r="Q779" s="304">
        <f t="shared" ca="1" si="367"/>
        <v>0</v>
      </c>
      <c r="R779" s="306">
        <f t="shared" ca="1" si="368"/>
        <v>0</v>
      </c>
      <c r="S779" s="307">
        <f t="shared" ca="1" si="369"/>
        <v>8.1249999999999982</v>
      </c>
      <c r="T779" s="304">
        <f t="shared" ca="1" si="349"/>
        <v>79.706249999999983</v>
      </c>
      <c r="U779" s="311">
        <f t="shared" ca="1" si="350"/>
        <v>0</v>
      </c>
      <c r="V779" s="306">
        <f t="shared" ca="1" si="351"/>
        <v>1.2254922634300103</v>
      </c>
      <c r="W779" s="304">
        <f t="shared" ca="1" si="352"/>
        <v>59.637653405687161</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2.4086402632908017</v>
      </c>
      <c r="AH779" s="304">
        <f t="shared" ca="1" si="376"/>
        <v>-7.3399811295925508</v>
      </c>
    </row>
    <row r="780" spans="1:34" x14ac:dyDescent="0.2">
      <c r="A780" s="347">
        <f t="shared" ca="1" si="354"/>
        <v>1E-4</v>
      </c>
      <c r="B780" s="304">
        <f t="shared" ca="1" si="355"/>
        <v>34.607000000000411</v>
      </c>
      <c r="D780" s="306">
        <f t="shared" ca="1" si="356"/>
        <v>-0.81978950887418001</v>
      </c>
      <c r="E780" s="307">
        <f t="shared" ca="1" si="357"/>
        <v>-2.5159049683890391</v>
      </c>
      <c r="F780" s="304">
        <f t="shared" ca="1" si="358"/>
        <v>2.6460976264727689</v>
      </c>
      <c r="G780" s="306">
        <f t="shared" ca="1" si="359"/>
        <v>13.715083699923756</v>
      </c>
      <c r="H780" s="307">
        <f t="shared" ca="1" si="360"/>
        <v>-122.03123729240662</v>
      </c>
      <c r="I780" s="304">
        <f t="shared" ca="1" si="361"/>
        <v>122.79953744217266</v>
      </c>
      <c r="J780" s="306">
        <f t="shared" ca="1" si="362"/>
        <v>869.5436471607087</v>
      </c>
      <c r="K780" s="307">
        <f t="shared" ca="1" si="363"/>
        <v>-4.029872845157831</v>
      </c>
      <c r="L780" s="304">
        <f t="shared" ca="1" si="348"/>
        <v>869.55298527041771</v>
      </c>
      <c r="M780" s="306">
        <f t="shared" ca="1" si="364"/>
        <v>-1.4588760480353649</v>
      </c>
      <c r="N780" s="304">
        <f t="shared" ca="1" si="365"/>
        <v>-83.587440385151154</v>
      </c>
      <c r="P780" s="310">
        <f t="shared" ca="1" si="366"/>
        <v>23</v>
      </c>
      <c r="Q780" s="304">
        <f t="shared" ca="1" si="367"/>
        <v>0</v>
      </c>
      <c r="R780" s="306">
        <f t="shared" ca="1" si="368"/>
        <v>0</v>
      </c>
      <c r="S780" s="307">
        <f t="shared" ca="1" si="369"/>
        <v>8.1249999999999982</v>
      </c>
      <c r="T780" s="304">
        <f t="shared" ca="1" si="349"/>
        <v>79.706249999999983</v>
      </c>
      <c r="U780" s="311">
        <f t="shared" ca="1" si="350"/>
        <v>0</v>
      </c>
      <c r="V780" s="306">
        <f t="shared" ca="1" si="351"/>
        <v>1.2254937589128134</v>
      </c>
      <c r="W780" s="304">
        <f t="shared" ca="1" si="352"/>
        <v>59.63796013113177</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2.4086034897754551</v>
      </c>
      <c r="AH780" s="304">
        <f t="shared" ca="1" si="376"/>
        <v>-7.3400188806999598</v>
      </c>
    </row>
    <row r="781" spans="1:34" x14ac:dyDescent="0.2">
      <c r="A781" s="347">
        <f t="shared" ca="1" si="354"/>
        <v>1E-4</v>
      </c>
      <c r="B781" s="304">
        <f t="shared" ca="1" si="355"/>
        <v>34.607100000000415</v>
      </c>
      <c r="D781" s="306">
        <f t="shared" ca="1" si="356"/>
        <v>-0.81978721712153768</v>
      </c>
      <c r="E781" s="307">
        <f t="shared" ca="1" si="357"/>
        <v>-2.5158667223156472</v>
      </c>
      <c r="F781" s="304">
        <f t="shared" ca="1" si="358"/>
        <v>2.6460605521815168</v>
      </c>
      <c r="G781" s="306">
        <f t="shared" ca="1" si="359"/>
        <v>13.715001721202045</v>
      </c>
      <c r="H781" s="307">
        <f t="shared" ca="1" si="360"/>
        <v>-122.03148887907885</v>
      </c>
      <c r="I781" s="304">
        <f t="shared" ca="1" si="361"/>
        <v>122.7997782988932</v>
      </c>
      <c r="J781" s="306">
        <f t="shared" ca="1" si="362"/>
        <v>869.5436471607087</v>
      </c>
      <c r="K781" s="307">
        <f t="shared" ca="1" si="363"/>
        <v>-4.0420759814664056</v>
      </c>
      <c r="L781" s="304">
        <f t="shared" ca="1" si="348"/>
        <v>869.55304191049038</v>
      </c>
      <c r="M781" s="306">
        <f t="shared" ca="1" si="364"/>
        <v>-1.4588769402578339</v>
      </c>
      <c r="N781" s="304">
        <f t="shared" ca="1" si="365"/>
        <v>-83.587491505733027</v>
      </c>
      <c r="P781" s="310">
        <f t="shared" ca="1" si="366"/>
        <v>23</v>
      </c>
      <c r="Q781" s="304">
        <f t="shared" ca="1" si="367"/>
        <v>0</v>
      </c>
      <c r="R781" s="306">
        <f t="shared" ca="1" si="368"/>
        <v>0</v>
      </c>
      <c r="S781" s="307">
        <f t="shared" ca="1" si="369"/>
        <v>8.1249999999999982</v>
      </c>
      <c r="T781" s="304">
        <f t="shared" ca="1" si="349"/>
        <v>79.706249999999983</v>
      </c>
      <c r="U781" s="311">
        <f t="shared" ca="1" si="350"/>
        <v>0</v>
      </c>
      <c r="V781" s="306">
        <f t="shared" ca="1" si="351"/>
        <v>1.2254952544005255</v>
      </c>
      <c r="W781" s="304">
        <f t="shared" ca="1" si="352"/>
        <v>59.638266854273304</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2.4085667165261233</v>
      </c>
      <c r="AH781" s="304">
        <f t="shared" ca="1" si="376"/>
        <v>-7.340056631523912</v>
      </c>
    </row>
    <row r="782" spans="1:34" x14ac:dyDescent="0.2">
      <c r="A782" s="347">
        <f t="shared" ca="1" si="354"/>
        <v>1E-4</v>
      </c>
      <c r="B782" s="304">
        <f t="shared" ca="1" si="355"/>
        <v>34.607200000000418</v>
      </c>
      <c r="D782" s="306">
        <f t="shared" ca="1" si="356"/>
        <v>-0.81978492533407332</v>
      </c>
      <c r="E782" s="307">
        <f t="shared" ca="1" si="357"/>
        <v>-2.5158284765294638</v>
      </c>
      <c r="F782" s="304">
        <f t="shared" ca="1" si="358"/>
        <v>2.6460234781878933</v>
      </c>
      <c r="G782" s="306">
        <f t="shared" ca="1" si="359"/>
        <v>13.714919742709512</v>
      </c>
      <c r="H782" s="307">
        <f t="shared" ca="1" si="360"/>
        <v>-122.0317404619265</v>
      </c>
      <c r="I782" s="304">
        <f t="shared" ca="1" si="361"/>
        <v>122.80001915193643</v>
      </c>
      <c r="J782" s="306">
        <f t="shared" ca="1" si="362"/>
        <v>869.5436471607087</v>
      </c>
      <c r="K782" s="307">
        <f t="shared" ca="1" si="363"/>
        <v>-4.0542791429334555</v>
      </c>
      <c r="L782" s="304">
        <f t="shared" ca="1" si="348"/>
        <v>869.55309872193311</v>
      </c>
      <c r="M782" s="306">
        <f t="shared" ca="1" si="364"/>
        <v>-1.4588778324714702</v>
      </c>
      <c r="N782" s="304">
        <f t="shared" ca="1" si="365"/>
        <v>-83.587542625808808</v>
      </c>
      <c r="P782" s="310">
        <f t="shared" ca="1" si="366"/>
        <v>23</v>
      </c>
      <c r="Q782" s="304">
        <f t="shared" ca="1" si="367"/>
        <v>0</v>
      </c>
      <c r="R782" s="306">
        <f t="shared" ca="1" si="368"/>
        <v>0</v>
      </c>
      <c r="S782" s="307">
        <f t="shared" ca="1" si="369"/>
        <v>8.1249999999999982</v>
      </c>
      <c r="T782" s="304">
        <f t="shared" ca="1" si="349"/>
        <v>79.706249999999983</v>
      </c>
      <c r="U782" s="311">
        <f t="shared" ca="1" si="350"/>
        <v>0</v>
      </c>
      <c r="V782" s="306">
        <f t="shared" ca="1" si="351"/>
        <v>1.2254967498931459</v>
      </c>
      <c r="W782" s="304">
        <f t="shared" ca="1" si="352"/>
        <v>59.638573575111714</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2.4085299435428089</v>
      </c>
      <c r="AH782" s="304">
        <f t="shared" ca="1" si="376"/>
        <v>-7.3400943820644082</v>
      </c>
    </row>
    <row r="783" spans="1:34" x14ac:dyDescent="0.2">
      <c r="A783" s="347">
        <f t="shared" ca="1" si="354"/>
        <v>1E-4</v>
      </c>
      <c r="B783" s="304">
        <f t="shared" ca="1" si="355"/>
        <v>34.607300000000421</v>
      </c>
      <c r="D783" s="306">
        <f t="shared" ca="1" si="356"/>
        <v>-0.81978263351178338</v>
      </c>
      <c r="E783" s="307">
        <f t="shared" ca="1" si="357"/>
        <v>-2.5157902310304916</v>
      </c>
      <c r="F783" s="304">
        <f t="shared" ca="1" si="358"/>
        <v>2.6459864044918993</v>
      </c>
      <c r="G783" s="306">
        <f t="shared" ca="1" si="359"/>
        <v>13.714837764446161</v>
      </c>
      <c r="H783" s="307">
        <f t="shared" ca="1" si="360"/>
        <v>-122.0319920409496</v>
      </c>
      <c r="I783" s="304">
        <f t="shared" ca="1" si="361"/>
        <v>122.80026000130238</v>
      </c>
      <c r="J783" s="306">
        <f t="shared" ca="1" si="362"/>
        <v>869.5436471607087</v>
      </c>
      <c r="K783" s="307">
        <f t="shared" ca="1" si="363"/>
        <v>-4.0664823295585997</v>
      </c>
      <c r="L783" s="304">
        <f t="shared" ca="1" si="348"/>
        <v>869.55315570474693</v>
      </c>
      <c r="M783" s="306">
        <f t="shared" ca="1" si="364"/>
        <v>-1.4588787246762736</v>
      </c>
      <c r="N783" s="304">
        <f t="shared" ca="1" si="365"/>
        <v>-83.587593745378499</v>
      </c>
      <c r="P783" s="310">
        <f t="shared" ca="1" si="366"/>
        <v>23</v>
      </c>
      <c r="Q783" s="304">
        <f t="shared" ca="1" si="367"/>
        <v>0</v>
      </c>
      <c r="R783" s="306">
        <f t="shared" ca="1" si="368"/>
        <v>0</v>
      </c>
      <c r="S783" s="307">
        <f t="shared" ca="1" si="369"/>
        <v>8.1249999999999982</v>
      </c>
      <c r="T783" s="304">
        <f t="shared" ca="1" si="349"/>
        <v>79.706249999999983</v>
      </c>
      <c r="U783" s="311">
        <f t="shared" ca="1" si="350"/>
        <v>0</v>
      </c>
      <c r="V783" s="306">
        <f t="shared" ca="1" si="351"/>
        <v>1.2254982453906751</v>
      </c>
      <c r="W783" s="304">
        <f t="shared" ca="1" si="352"/>
        <v>59.63888029364702</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2.4084931708255191</v>
      </c>
      <c r="AH783" s="304">
        <f t="shared" ca="1" si="376"/>
        <v>-7.3401321323214432</v>
      </c>
    </row>
    <row r="784" spans="1:34" x14ac:dyDescent="0.2">
      <c r="A784" s="347">
        <f t="shared" ca="1" si="354"/>
        <v>1E-4</v>
      </c>
      <c r="B784" s="304">
        <f t="shared" ca="1" si="355"/>
        <v>34.607400000000425</v>
      </c>
      <c r="D784" s="306">
        <f t="shared" ca="1" si="356"/>
        <v>-0.8197803416546714</v>
      </c>
      <c r="E784" s="307">
        <f t="shared" ca="1" si="357"/>
        <v>-2.5157519858187278</v>
      </c>
      <c r="F784" s="304">
        <f t="shared" ca="1" si="358"/>
        <v>2.6459493310935343</v>
      </c>
      <c r="G784" s="306">
        <f t="shared" ca="1" si="359"/>
        <v>13.714755786411995</v>
      </c>
      <c r="H784" s="307">
        <f t="shared" ca="1" si="360"/>
        <v>-122.03224361614818</v>
      </c>
      <c r="I784" s="304">
        <f t="shared" ca="1" si="361"/>
        <v>122.80050084699108</v>
      </c>
      <c r="J784" s="306">
        <f t="shared" ca="1" si="362"/>
        <v>869.5436471607087</v>
      </c>
      <c r="K784" s="307">
        <f t="shared" ca="1" si="363"/>
        <v>-4.0786855413414544</v>
      </c>
      <c r="L784" s="304">
        <f t="shared" ca="1" si="348"/>
        <v>869.55321285893274</v>
      </c>
      <c r="M784" s="306">
        <f t="shared" ca="1" si="364"/>
        <v>-1.4588796168722444</v>
      </c>
      <c r="N784" s="304">
        <f t="shared" ca="1" si="365"/>
        <v>-83.587644864442126</v>
      </c>
      <c r="P784" s="310">
        <f t="shared" ca="1" si="366"/>
        <v>23</v>
      </c>
      <c r="Q784" s="304">
        <f t="shared" ca="1" si="367"/>
        <v>0</v>
      </c>
      <c r="R784" s="306">
        <f t="shared" ca="1" si="368"/>
        <v>0</v>
      </c>
      <c r="S784" s="307">
        <f t="shared" ca="1" si="369"/>
        <v>8.1249999999999982</v>
      </c>
      <c r="T784" s="304">
        <f t="shared" ca="1" si="349"/>
        <v>79.706249999999983</v>
      </c>
      <c r="U784" s="311">
        <f t="shared" ca="1" si="350"/>
        <v>0</v>
      </c>
      <c r="V784" s="306">
        <f t="shared" ca="1" si="351"/>
        <v>1.2254997408931123</v>
      </c>
      <c r="W784" s="304">
        <f t="shared" ca="1" si="352"/>
        <v>59.639187009879208</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2.4084563983742493</v>
      </c>
      <c r="AH784" s="304">
        <f t="shared" ca="1" si="376"/>
        <v>-7.3401698822950197</v>
      </c>
    </row>
    <row r="785" spans="1:34" x14ac:dyDescent="0.2">
      <c r="A785" s="347">
        <f t="shared" ca="1" si="354"/>
        <v>1E-4</v>
      </c>
      <c r="B785" s="304">
        <f t="shared" ca="1" si="355"/>
        <v>34.607500000000428</v>
      </c>
      <c r="D785" s="306">
        <f t="shared" ca="1" si="356"/>
        <v>-0.81977804976273583</v>
      </c>
      <c r="E785" s="307">
        <f t="shared" ca="1" si="357"/>
        <v>-2.515713740894177</v>
      </c>
      <c r="F785" s="304">
        <f t="shared" ca="1" si="358"/>
        <v>2.6459122579928023</v>
      </c>
      <c r="G785" s="306">
        <f t="shared" ca="1" si="359"/>
        <v>13.714673808607019</v>
      </c>
      <c r="H785" s="307">
        <f t="shared" ca="1" si="360"/>
        <v>-122.03249518752227</v>
      </c>
      <c r="I785" s="304">
        <f t="shared" ca="1" si="361"/>
        <v>122.80074168900258</v>
      </c>
      <c r="J785" s="306">
        <f t="shared" ca="1" si="362"/>
        <v>869.5436471607087</v>
      </c>
      <c r="K785" s="307">
        <f t="shared" ca="1" si="363"/>
        <v>-4.0908887782816379</v>
      </c>
      <c r="L785" s="304">
        <f t="shared" ca="1" si="348"/>
        <v>869.55327018449157</v>
      </c>
      <c r="M785" s="306">
        <f t="shared" ca="1" si="364"/>
        <v>-1.4588805090593826</v>
      </c>
      <c r="N785" s="304">
        <f t="shared" ca="1" si="365"/>
        <v>-83.587695982999691</v>
      </c>
      <c r="P785" s="310">
        <f t="shared" ca="1" si="366"/>
        <v>23</v>
      </c>
      <c r="Q785" s="304">
        <f t="shared" ca="1" si="367"/>
        <v>0</v>
      </c>
      <c r="R785" s="306">
        <f t="shared" ca="1" si="368"/>
        <v>0</v>
      </c>
      <c r="S785" s="307">
        <f t="shared" ca="1" si="369"/>
        <v>8.1249999999999982</v>
      </c>
      <c r="T785" s="304">
        <f t="shared" ca="1" si="349"/>
        <v>79.706249999999983</v>
      </c>
      <c r="U785" s="311">
        <f t="shared" ca="1" si="350"/>
        <v>0</v>
      </c>
      <c r="V785" s="306">
        <f t="shared" ca="1" si="351"/>
        <v>1.2255012364004578</v>
      </c>
      <c r="W785" s="304">
        <f t="shared" ca="1" si="352"/>
        <v>59.639493723808279</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2.4084196261890041</v>
      </c>
      <c r="AH785" s="304">
        <f t="shared" ca="1" si="376"/>
        <v>-7.3402076319851348</v>
      </c>
    </row>
    <row r="786" spans="1:34" x14ac:dyDescent="0.2">
      <c r="A786" s="347">
        <f t="shared" ca="1" si="354"/>
        <v>1E-4</v>
      </c>
      <c r="B786" s="304">
        <f t="shared" ca="1" si="355"/>
        <v>34.607600000000431</v>
      </c>
      <c r="D786" s="306">
        <f t="shared" ca="1" si="356"/>
        <v>-0.81977575783598</v>
      </c>
      <c r="E786" s="307">
        <f t="shared" ca="1" si="357"/>
        <v>-2.5156754962568373</v>
      </c>
      <c r="F786" s="304">
        <f t="shared" ca="1" si="358"/>
        <v>2.645875185189702</v>
      </c>
      <c r="G786" s="306">
        <f t="shared" ca="1" si="359"/>
        <v>13.714591831031235</v>
      </c>
      <c r="H786" s="307">
        <f t="shared" ca="1" si="360"/>
        <v>-122.0327467550719</v>
      </c>
      <c r="I786" s="304">
        <f t="shared" ca="1" si="361"/>
        <v>122.80098252733688</v>
      </c>
      <c r="J786" s="306">
        <f t="shared" ca="1" si="362"/>
        <v>869.5436471607087</v>
      </c>
      <c r="K786" s="307">
        <f t="shared" ca="1" si="363"/>
        <v>-4.1030920403787672</v>
      </c>
      <c r="L786" s="304">
        <f t="shared" ca="1" si="348"/>
        <v>869.55332768142455</v>
      </c>
      <c r="M786" s="306">
        <f t="shared" ca="1" si="364"/>
        <v>-1.4588814012376883</v>
      </c>
      <c r="N786" s="304">
        <f t="shared" ca="1" si="365"/>
        <v>-83.587747101051178</v>
      </c>
      <c r="P786" s="310">
        <f t="shared" ca="1" si="366"/>
        <v>23</v>
      </c>
      <c r="Q786" s="304">
        <f t="shared" ca="1" si="367"/>
        <v>0</v>
      </c>
      <c r="R786" s="306">
        <f t="shared" ca="1" si="368"/>
        <v>0</v>
      </c>
      <c r="S786" s="307">
        <f t="shared" ca="1" si="369"/>
        <v>8.1249999999999982</v>
      </c>
      <c r="T786" s="304">
        <f t="shared" ca="1" si="349"/>
        <v>79.706249999999983</v>
      </c>
      <c r="U786" s="311">
        <f t="shared" ca="1" si="350"/>
        <v>0</v>
      </c>
      <c r="V786" s="306">
        <f t="shared" ca="1" si="351"/>
        <v>1.2255027319127121</v>
      </c>
      <c r="W786" s="304">
        <f t="shared" ca="1" si="352"/>
        <v>59.639800435434239</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2.4083828542697807</v>
      </c>
      <c r="AH786" s="304">
        <f t="shared" ca="1" si="376"/>
        <v>-7.3402453813917896</v>
      </c>
    </row>
    <row r="787" spans="1:34" x14ac:dyDescent="0.2">
      <c r="A787" s="347">
        <f t="shared" ca="1" si="354"/>
        <v>1E-4</v>
      </c>
      <c r="B787" s="304">
        <f t="shared" ca="1" si="355"/>
        <v>34.607700000000435</v>
      </c>
      <c r="D787" s="306">
        <f t="shared" ca="1" si="356"/>
        <v>-0.81977346587440425</v>
      </c>
      <c r="E787" s="307">
        <f t="shared" ca="1" si="357"/>
        <v>-2.515637251906707</v>
      </c>
      <c r="F787" s="304">
        <f t="shared" ca="1" si="358"/>
        <v>2.6458381126842325</v>
      </c>
      <c r="G787" s="306">
        <f t="shared" ca="1" si="359"/>
        <v>13.714509853684648</v>
      </c>
      <c r="H787" s="307">
        <f t="shared" ca="1" si="360"/>
        <v>-122.03299831879708</v>
      </c>
      <c r="I787" s="304">
        <f t="shared" ca="1" si="361"/>
        <v>122.80122336199402</v>
      </c>
      <c r="J787" s="306">
        <f t="shared" ca="1" si="362"/>
        <v>869.5436471607087</v>
      </c>
      <c r="K787" s="307">
        <f t="shared" ca="1" si="363"/>
        <v>-4.1152953276324604</v>
      </c>
      <c r="L787" s="304">
        <f t="shared" ca="1" si="348"/>
        <v>869.55338534973271</v>
      </c>
      <c r="M787" s="306">
        <f t="shared" ca="1" si="364"/>
        <v>-1.4588822934071615</v>
      </c>
      <c r="N787" s="304">
        <f t="shared" ca="1" si="365"/>
        <v>-83.587798218596603</v>
      </c>
      <c r="P787" s="310">
        <f t="shared" ca="1" si="366"/>
        <v>23</v>
      </c>
      <c r="Q787" s="304">
        <f t="shared" ca="1" si="367"/>
        <v>0</v>
      </c>
      <c r="R787" s="306">
        <f t="shared" ca="1" si="368"/>
        <v>0</v>
      </c>
      <c r="S787" s="307">
        <f t="shared" ca="1" si="369"/>
        <v>8.1249999999999982</v>
      </c>
      <c r="T787" s="304">
        <f t="shared" ca="1" si="349"/>
        <v>79.706249999999983</v>
      </c>
      <c r="U787" s="311">
        <f t="shared" ca="1" si="350"/>
        <v>0</v>
      </c>
      <c r="V787" s="306">
        <f t="shared" ca="1" si="351"/>
        <v>1.2255042274298744</v>
      </c>
      <c r="W787" s="304">
        <f t="shared" ca="1" si="352"/>
        <v>59.640107144757067</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2.4083460826165819</v>
      </c>
      <c r="AH787" s="304">
        <f t="shared" ca="1" si="376"/>
        <v>-7.3402831305149849</v>
      </c>
    </row>
    <row r="788" spans="1:34" x14ac:dyDescent="0.2">
      <c r="A788" s="347">
        <f t="shared" ca="1" si="354"/>
        <v>1E-4</v>
      </c>
      <c r="B788" s="304">
        <f t="shared" ca="1" si="355"/>
        <v>34.607800000000438</v>
      </c>
      <c r="D788" s="306">
        <f t="shared" ca="1" si="356"/>
        <v>-0.8197711738780098</v>
      </c>
      <c r="E788" s="307">
        <f t="shared" ca="1" si="357"/>
        <v>-2.5155990078437913</v>
      </c>
      <c r="F788" s="304">
        <f t="shared" ca="1" si="358"/>
        <v>2.6458010404763996</v>
      </c>
      <c r="G788" s="306">
        <f t="shared" ca="1" si="359"/>
        <v>13.71442787656726</v>
      </c>
      <c r="H788" s="307">
        <f t="shared" ca="1" si="360"/>
        <v>-122.03324987869787</v>
      </c>
      <c r="I788" s="304">
        <f t="shared" ca="1" si="361"/>
        <v>122.80146419297402</v>
      </c>
      <c r="J788" s="306">
        <f t="shared" ca="1" si="362"/>
        <v>869.5436471607087</v>
      </c>
      <c r="K788" s="307">
        <f t="shared" ca="1" si="363"/>
        <v>-4.1274986400423348</v>
      </c>
      <c r="L788" s="304">
        <f t="shared" ca="1" si="348"/>
        <v>869.55344318941707</v>
      </c>
      <c r="M788" s="306">
        <f t="shared" ca="1" si="364"/>
        <v>-1.4588831855678028</v>
      </c>
      <c r="N788" s="304">
        <f t="shared" ca="1" si="365"/>
        <v>-83.587849335635994</v>
      </c>
      <c r="P788" s="310">
        <f t="shared" ca="1" si="366"/>
        <v>23</v>
      </c>
      <c r="Q788" s="304">
        <f t="shared" ca="1" si="367"/>
        <v>0</v>
      </c>
      <c r="R788" s="306">
        <f t="shared" ca="1" si="368"/>
        <v>0</v>
      </c>
      <c r="S788" s="307">
        <f t="shared" ca="1" si="369"/>
        <v>8.1249999999999982</v>
      </c>
      <c r="T788" s="304">
        <f t="shared" ca="1" si="349"/>
        <v>79.706249999999983</v>
      </c>
      <c r="U788" s="311">
        <f t="shared" ca="1" si="350"/>
        <v>0</v>
      </c>
      <c r="V788" s="306">
        <f t="shared" ca="1" si="351"/>
        <v>1.2255057229519453</v>
      </c>
      <c r="W788" s="304">
        <f t="shared" ca="1" si="352"/>
        <v>59.640413851776771</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2.4083093112294076</v>
      </c>
      <c r="AH788" s="304">
        <f t="shared" ca="1" si="376"/>
        <v>-7.3403208793547172</v>
      </c>
    </row>
    <row r="789" spans="1:34" x14ac:dyDescent="0.2">
      <c r="A789" s="347">
        <f t="shared" ca="1" si="354"/>
        <v>1E-4</v>
      </c>
      <c r="B789" s="304">
        <f t="shared" ca="1" si="355"/>
        <v>34.607900000000441</v>
      </c>
      <c r="D789" s="306">
        <f t="shared" ca="1" si="356"/>
        <v>-0.81976888184679397</v>
      </c>
      <c r="E789" s="307">
        <f t="shared" ca="1" si="357"/>
        <v>-2.5155607640680868</v>
      </c>
      <c r="F789" s="304">
        <f t="shared" ca="1" si="358"/>
        <v>2.6457639685661984</v>
      </c>
      <c r="G789" s="306">
        <f t="shared" ca="1" si="359"/>
        <v>13.714345899679076</v>
      </c>
      <c r="H789" s="307">
        <f t="shared" ca="1" si="360"/>
        <v>-122.03350143477428</v>
      </c>
      <c r="I789" s="304">
        <f t="shared" ca="1" si="361"/>
        <v>122.8017050202769</v>
      </c>
      <c r="J789" s="306">
        <f t="shared" ca="1" si="362"/>
        <v>869.5436471607087</v>
      </c>
      <c r="K789" s="307">
        <f t="shared" ca="1" si="363"/>
        <v>-4.1397019776080084</v>
      </c>
      <c r="L789" s="304">
        <f t="shared" ca="1" si="348"/>
        <v>869.55350120047842</v>
      </c>
      <c r="M789" s="306">
        <f t="shared" ca="1" si="364"/>
        <v>-1.4588840777196119</v>
      </c>
      <c r="N789" s="304">
        <f t="shared" ca="1" si="365"/>
        <v>-83.587900452169336</v>
      </c>
      <c r="P789" s="310">
        <f t="shared" ca="1" si="366"/>
        <v>23</v>
      </c>
      <c r="Q789" s="304">
        <f t="shared" ca="1" si="367"/>
        <v>0</v>
      </c>
      <c r="R789" s="306">
        <f t="shared" ca="1" si="368"/>
        <v>0</v>
      </c>
      <c r="S789" s="307">
        <f t="shared" ca="1" si="369"/>
        <v>8.1249999999999982</v>
      </c>
      <c r="T789" s="304">
        <f t="shared" ca="1" si="349"/>
        <v>79.706249999999983</v>
      </c>
      <c r="U789" s="311">
        <f t="shared" ca="1" si="350"/>
        <v>0</v>
      </c>
      <c r="V789" s="306">
        <f t="shared" ca="1" si="351"/>
        <v>1.2255072184789242</v>
      </c>
      <c r="W789" s="304">
        <f t="shared" ca="1" si="352"/>
        <v>59.640720556493314</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2.4082725401082588</v>
      </c>
      <c r="AH789" s="304">
        <f t="shared" ca="1" si="376"/>
        <v>-7.3403586279109891</v>
      </c>
    </row>
    <row r="790" spans="1:34" x14ac:dyDescent="0.2">
      <c r="A790" s="347">
        <f t="shared" ca="1" si="354"/>
        <v>1E-4</v>
      </c>
      <c r="B790" s="304">
        <f t="shared" ca="1" si="355"/>
        <v>34.608000000000445</v>
      </c>
      <c r="D790" s="306">
        <f t="shared" ca="1" si="356"/>
        <v>-0.819766589780761</v>
      </c>
      <c r="E790" s="307">
        <f t="shared" ca="1" si="357"/>
        <v>-2.5155225205795997</v>
      </c>
      <c r="F790" s="304">
        <f t="shared" ca="1" si="358"/>
        <v>2.6457268969536369</v>
      </c>
      <c r="G790" s="306">
        <f t="shared" ca="1" si="359"/>
        <v>13.714263923020098</v>
      </c>
      <c r="H790" s="307">
        <f t="shared" ca="1" si="360"/>
        <v>-122.03375298702633</v>
      </c>
      <c r="I790" s="304">
        <f t="shared" ca="1" si="361"/>
        <v>122.80194584390269</v>
      </c>
      <c r="J790" s="306">
        <f t="shared" ca="1" si="362"/>
        <v>869.5436471607087</v>
      </c>
      <c r="K790" s="307">
        <f t="shared" ca="1" si="363"/>
        <v>-4.1519053403290984</v>
      </c>
      <c r="L790" s="304">
        <f t="shared" ca="1" si="348"/>
        <v>869.55355938291814</v>
      </c>
      <c r="M790" s="306">
        <f t="shared" ca="1" si="364"/>
        <v>-1.4588849698625892</v>
      </c>
      <c r="N790" s="304">
        <f t="shared" ca="1" si="365"/>
        <v>-83.587951568196658</v>
      </c>
      <c r="P790" s="310">
        <f t="shared" ca="1" si="366"/>
        <v>23</v>
      </c>
      <c r="Q790" s="304">
        <f t="shared" ca="1" si="367"/>
        <v>0</v>
      </c>
      <c r="R790" s="306">
        <f t="shared" ca="1" si="368"/>
        <v>0</v>
      </c>
      <c r="S790" s="307">
        <f t="shared" ca="1" si="369"/>
        <v>8.1249999999999982</v>
      </c>
      <c r="T790" s="304">
        <f t="shared" ca="1" si="349"/>
        <v>79.706249999999983</v>
      </c>
      <c r="U790" s="311">
        <f t="shared" ca="1" si="350"/>
        <v>0</v>
      </c>
      <c r="V790" s="306">
        <f t="shared" ca="1" si="351"/>
        <v>1.2255087140108112</v>
      </c>
      <c r="W790" s="304">
        <f t="shared" ca="1" si="352"/>
        <v>59.641027258906703</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2.4082357692531415</v>
      </c>
      <c r="AH790" s="304">
        <f t="shared" ca="1" si="376"/>
        <v>-7.3403963761837945</v>
      </c>
    </row>
    <row r="791" spans="1:34" x14ac:dyDescent="0.2">
      <c r="A791" s="347">
        <f t="shared" ca="1" si="354"/>
        <v>1E-4</v>
      </c>
      <c r="B791" s="304">
        <f t="shared" ca="1" si="355"/>
        <v>34.608100000000448</v>
      </c>
      <c r="D791" s="306">
        <f t="shared" ca="1" si="356"/>
        <v>-0.81976429767990955</v>
      </c>
      <c r="E791" s="307">
        <f t="shared" ca="1" si="357"/>
        <v>-2.5154842773783281</v>
      </c>
      <c r="F791" s="304">
        <f t="shared" ca="1" si="358"/>
        <v>2.6456898256387134</v>
      </c>
      <c r="G791" s="306">
        <f t="shared" ca="1" si="359"/>
        <v>13.71418194659033</v>
      </c>
      <c r="H791" s="307">
        <f t="shared" ca="1" si="360"/>
        <v>-122.03400453545407</v>
      </c>
      <c r="I791" s="304">
        <f t="shared" ca="1" si="361"/>
        <v>122.80218666385143</v>
      </c>
      <c r="J791" s="306">
        <f t="shared" ca="1" si="362"/>
        <v>869.5436471607087</v>
      </c>
      <c r="K791" s="307">
        <f t="shared" ca="1" si="363"/>
        <v>-4.164108728205222</v>
      </c>
      <c r="L791" s="304">
        <f t="shared" ca="1" si="348"/>
        <v>869.55361773673701</v>
      </c>
      <c r="M791" s="306">
        <f t="shared" ca="1" si="364"/>
        <v>-1.4588858619967346</v>
      </c>
      <c r="N791" s="304">
        <f t="shared" ca="1" si="365"/>
        <v>-83.58800268371796</v>
      </c>
      <c r="P791" s="310">
        <f t="shared" ca="1" si="366"/>
        <v>23</v>
      </c>
      <c r="Q791" s="304">
        <f t="shared" ca="1" si="367"/>
        <v>0</v>
      </c>
      <c r="R791" s="306">
        <f t="shared" ca="1" si="368"/>
        <v>0</v>
      </c>
      <c r="S791" s="307">
        <f t="shared" ca="1" si="369"/>
        <v>8.1249999999999982</v>
      </c>
      <c r="T791" s="304">
        <f t="shared" ca="1" si="349"/>
        <v>79.706249999999983</v>
      </c>
      <c r="U791" s="311">
        <f t="shared" ca="1" si="350"/>
        <v>0</v>
      </c>
      <c r="V791" s="306">
        <f t="shared" ca="1" si="351"/>
        <v>1.2255102095476067</v>
      </c>
      <c r="W791" s="304">
        <f t="shared" ca="1" si="352"/>
        <v>59.641333959016983</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2.4081989986640533</v>
      </c>
      <c r="AH791" s="304">
        <f t="shared" ca="1" si="376"/>
        <v>-7.3404341241731341</v>
      </c>
    </row>
    <row r="792" spans="1:34" x14ac:dyDescent="0.2">
      <c r="A792" s="347">
        <f t="shared" ca="1" si="354"/>
        <v>1E-4</v>
      </c>
      <c r="B792" s="304">
        <f t="shared" ca="1" si="355"/>
        <v>34.608200000000451</v>
      </c>
      <c r="D792" s="306">
        <f t="shared" ca="1" si="356"/>
        <v>-0.81976200554424217</v>
      </c>
      <c r="E792" s="307">
        <f t="shared" ca="1" si="357"/>
        <v>-2.5154460344642668</v>
      </c>
      <c r="F792" s="304">
        <f t="shared" ca="1" si="358"/>
        <v>2.6456527546214228</v>
      </c>
      <c r="G792" s="306">
        <f t="shared" ca="1" si="359"/>
        <v>13.714099970389775</v>
      </c>
      <c r="H792" s="307">
        <f t="shared" ca="1" si="360"/>
        <v>-122.03425608005752</v>
      </c>
      <c r="I792" s="304">
        <f t="shared" ca="1" si="361"/>
        <v>122.80242748012313</v>
      </c>
      <c r="J792" s="306">
        <f t="shared" ca="1" si="362"/>
        <v>869.5436471607087</v>
      </c>
      <c r="K792" s="307">
        <f t="shared" ca="1" si="363"/>
        <v>-4.1763121412359974</v>
      </c>
      <c r="L792" s="304">
        <f t="shared" ca="1" si="348"/>
        <v>869.55367626193618</v>
      </c>
      <c r="M792" s="306">
        <f t="shared" ca="1" si="364"/>
        <v>-1.4588867541220483</v>
      </c>
      <c r="N792" s="304">
        <f t="shared" ca="1" si="365"/>
        <v>-83.588053798733227</v>
      </c>
      <c r="P792" s="310">
        <f t="shared" ca="1" si="366"/>
        <v>23</v>
      </c>
      <c r="Q792" s="304">
        <f t="shared" ca="1" si="367"/>
        <v>0</v>
      </c>
      <c r="R792" s="306">
        <f t="shared" ca="1" si="368"/>
        <v>0</v>
      </c>
      <c r="S792" s="307">
        <f t="shared" ca="1" si="369"/>
        <v>8.1249999999999982</v>
      </c>
      <c r="T792" s="304">
        <f t="shared" ca="1" si="349"/>
        <v>79.706249999999983</v>
      </c>
      <c r="U792" s="311">
        <f t="shared" ca="1" si="350"/>
        <v>0</v>
      </c>
      <c r="V792" s="306">
        <f t="shared" ca="1" si="351"/>
        <v>1.2255117050893105</v>
      </c>
      <c r="W792" s="304">
        <f t="shared" ca="1" si="352"/>
        <v>59.641640656824087</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2.4081622283409905</v>
      </c>
      <c r="AH792" s="304">
        <f t="shared" ca="1" si="376"/>
        <v>-7.3404718718790152</v>
      </c>
    </row>
    <row r="793" spans="1:34" x14ac:dyDescent="0.2">
      <c r="A793" s="347">
        <f t="shared" ca="1" si="354"/>
        <v>1E-4</v>
      </c>
      <c r="B793" s="304">
        <f t="shared" ca="1" si="355"/>
        <v>34.608300000000455</v>
      </c>
      <c r="D793" s="306">
        <f t="shared" ca="1" si="356"/>
        <v>-0.81975971337375952</v>
      </c>
      <c r="E793" s="307">
        <f t="shared" ca="1" si="357"/>
        <v>-2.5154077918374247</v>
      </c>
      <c r="F793" s="304">
        <f t="shared" ca="1" si="358"/>
        <v>2.645615683901775</v>
      </c>
      <c r="G793" s="306">
        <f t="shared" ca="1" si="359"/>
        <v>13.714017994418437</v>
      </c>
      <c r="H793" s="307">
        <f t="shared" ca="1" si="360"/>
        <v>-122.03450762083671</v>
      </c>
      <c r="I793" s="304">
        <f t="shared" ca="1" si="361"/>
        <v>122.80266829271783</v>
      </c>
      <c r="J793" s="306">
        <f t="shared" ca="1" si="362"/>
        <v>869.5436471607087</v>
      </c>
      <c r="K793" s="307">
        <f t="shared" ca="1" si="363"/>
        <v>-4.1885155794210425</v>
      </c>
      <c r="L793" s="304">
        <f t="shared" ca="1" si="348"/>
        <v>869.55373495851654</v>
      </c>
      <c r="M793" s="306">
        <f t="shared" ca="1" si="364"/>
        <v>-1.4588876462385305</v>
      </c>
      <c r="N793" s="304">
        <f t="shared" ca="1" si="365"/>
        <v>-83.588104913242489</v>
      </c>
      <c r="P793" s="310">
        <f t="shared" ca="1" si="366"/>
        <v>23</v>
      </c>
      <c r="Q793" s="304">
        <f t="shared" ca="1" si="367"/>
        <v>0</v>
      </c>
      <c r="R793" s="306">
        <f t="shared" ca="1" si="368"/>
        <v>0</v>
      </c>
      <c r="S793" s="307">
        <f t="shared" ca="1" si="369"/>
        <v>8.1249999999999982</v>
      </c>
      <c r="T793" s="304">
        <f t="shared" ca="1" si="349"/>
        <v>79.706249999999983</v>
      </c>
      <c r="U793" s="311">
        <f t="shared" ca="1" si="350"/>
        <v>0</v>
      </c>
      <c r="V793" s="306">
        <f t="shared" ca="1" si="351"/>
        <v>1.2255132006359222</v>
      </c>
      <c r="W793" s="304">
        <f t="shared" ca="1" si="352"/>
        <v>59.641947352328025</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2.4081254582839611</v>
      </c>
      <c r="AH793" s="304">
        <f t="shared" ca="1" si="376"/>
        <v>-7.3405096193014279</v>
      </c>
    </row>
    <row r="794" spans="1:34" x14ac:dyDescent="0.2">
      <c r="A794" s="347">
        <f t="shared" ca="1" si="354"/>
        <v>1E-4</v>
      </c>
      <c r="B794" s="304">
        <f t="shared" ca="1" si="355"/>
        <v>34.608400000000458</v>
      </c>
      <c r="D794" s="306">
        <f t="shared" ca="1" si="356"/>
        <v>-0.81975742116846029</v>
      </c>
      <c r="E794" s="307">
        <f t="shared" ca="1" si="357"/>
        <v>-2.515369549497799</v>
      </c>
      <c r="F794" s="304">
        <f t="shared" ca="1" si="358"/>
        <v>2.6455786134797665</v>
      </c>
      <c r="G794" s="306">
        <f t="shared" ca="1" si="359"/>
        <v>13.713936018676321</v>
      </c>
      <c r="H794" s="307">
        <f t="shared" ca="1" si="360"/>
        <v>-122.03475915779165</v>
      </c>
      <c r="I794" s="304">
        <f t="shared" ca="1" si="361"/>
        <v>122.80290910163555</v>
      </c>
      <c r="J794" s="306">
        <f t="shared" ca="1" si="362"/>
        <v>869.5436471607087</v>
      </c>
      <c r="K794" s="307">
        <f t="shared" ca="1" si="363"/>
        <v>-4.2007190427599737</v>
      </c>
      <c r="L794" s="304">
        <f t="shared" ca="1" si="348"/>
        <v>869.55379382647925</v>
      </c>
      <c r="M794" s="306">
        <f t="shared" ca="1" si="364"/>
        <v>-1.4588885383461814</v>
      </c>
      <c r="N794" s="304">
        <f t="shared" ca="1" si="365"/>
        <v>-83.588156027245759</v>
      </c>
      <c r="P794" s="310">
        <f t="shared" ca="1" si="366"/>
        <v>23</v>
      </c>
      <c r="Q794" s="304">
        <f t="shared" ca="1" si="367"/>
        <v>0</v>
      </c>
      <c r="R794" s="306">
        <f t="shared" ca="1" si="368"/>
        <v>0</v>
      </c>
      <c r="S794" s="307">
        <f t="shared" ca="1" si="369"/>
        <v>8.1249999999999982</v>
      </c>
      <c r="T794" s="304">
        <f t="shared" ca="1" si="349"/>
        <v>79.706249999999983</v>
      </c>
      <c r="U794" s="311">
        <f t="shared" ca="1" si="350"/>
        <v>0</v>
      </c>
      <c r="V794" s="306">
        <f t="shared" ca="1" si="351"/>
        <v>1.2255146961874421</v>
      </c>
      <c r="W794" s="304">
        <f t="shared" ca="1" si="352"/>
        <v>59.642254045528823</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2.4080886884929651</v>
      </c>
      <c r="AH794" s="304">
        <f t="shared" ca="1" si="376"/>
        <v>-7.340547366440374</v>
      </c>
    </row>
    <row r="795" spans="1:34" x14ac:dyDescent="0.2">
      <c r="A795" s="347">
        <f t="shared" ca="1" si="354"/>
        <v>1E-4</v>
      </c>
      <c r="B795" s="304">
        <f t="shared" ca="1" si="355"/>
        <v>34.608500000000461</v>
      </c>
      <c r="D795" s="306">
        <f t="shared" ca="1" si="356"/>
        <v>-0.81975512892834679</v>
      </c>
      <c r="E795" s="307">
        <f t="shared" ca="1" si="357"/>
        <v>-2.515331307445388</v>
      </c>
      <c r="F795" s="304">
        <f t="shared" ca="1" si="358"/>
        <v>2.6455415433553968</v>
      </c>
      <c r="G795" s="306">
        <f t="shared" ca="1" si="359"/>
        <v>13.713854043163428</v>
      </c>
      <c r="H795" s="307">
        <f t="shared" ca="1" si="360"/>
        <v>-122.03501069092241</v>
      </c>
      <c r="I795" s="304">
        <f t="shared" ca="1" si="361"/>
        <v>122.80314990687631</v>
      </c>
      <c r="J795" s="306">
        <f t="shared" ca="1" si="362"/>
        <v>869.5436471607087</v>
      </c>
      <c r="K795" s="307">
        <f t="shared" ca="1" si="363"/>
        <v>-4.212922531252409</v>
      </c>
      <c r="L795" s="304">
        <f t="shared" ca="1" si="348"/>
        <v>869.55385286582532</v>
      </c>
      <c r="M795" s="306">
        <f t="shared" ca="1" si="364"/>
        <v>-1.4588894304450011</v>
      </c>
      <c r="N795" s="304">
        <f t="shared" ca="1" si="365"/>
        <v>-83.588207140743037</v>
      </c>
      <c r="P795" s="310">
        <f t="shared" ca="1" si="366"/>
        <v>23</v>
      </c>
      <c r="Q795" s="304">
        <f t="shared" ca="1" si="367"/>
        <v>0</v>
      </c>
      <c r="R795" s="306">
        <f t="shared" ca="1" si="368"/>
        <v>0</v>
      </c>
      <c r="S795" s="307">
        <f t="shared" ca="1" si="369"/>
        <v>8.1249999999999982</v>
      </c>
      <c r="T795" s="304">
        <f t="shared" ca="1" si="349"/>
        <v>79.706249999999983</v>
      </c>
      <c r="U795" s="311">
        <f t="shared" ca="1" si="350"/>
        <v>0</v>
      </c>
      <c r="V795" s="306">
        <f t="shared" ca="1" si="351"/>
        <v>1.2255161917438699</v>
      </c>
      <c r="W795" s="304">
        <f t="shared" ca="1" si="352"/>
        <v>59.642560736426418</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2.4080519189679972</v>
      </c>
      <c r="AH795" s="304">
        <f t="shared" ca="1" si="376"/>
        <v>-7.3405851132958571</v>
      </c>
    </row>
    <row r="796" spans="1:34" x14ac:dyDescent="0.2">
      <c r="A796" s="347">
        <f t="shared" ca="1" si="354"/>
        <v>1E-4</v>
      </c>
      <c r="B796" s="304">
        <f t="shared" ca="1" si="355"/>
        <v>34.608600000000465</v>
      </c>
      <c r="D796" s="306">
        <f t="shared" ca="1" si="356"/>
        <v>-0.81975283665341792</v>
      </c>
      <c r="E796" s="307">
        <f t="shared" ca="1" si="357"/>
        <v>-2.5152930656801988</v>
      </c>
      <c r="F796" s="304">
        <f t="shared" ca="1" si="358"/>
        <v>2.6455044735286726</v>
      </c>
      <c r="G796" s="306">
        <f t="shared" ca="1" si="359"/>
        <v>13.713772067879763</v>
      </c>
      <c r="H796" s="307">
        <f t="shared" ca="1" si="360"/>
        <v>-122.03526222022897</v>
      </c>
      <c r="I796" s="304">
        <f t="shared" ca="1" si="361"/>
        <v>122.80339070844015</v>
      </c>
      <c r="J796" s="306">
        <f t="shared" ca="1" si="362"/>
        <v>869.5436471607087</v>
      </c>
      <c r="K796" s="307">
        <f t="shared" ca="1" si="363"/>
        <v>-4.2251260448979666</v>
      </c>
      <c r="L796" s="304">
        <f t="shared" ca="1" si="348"/>
        <v>869.55391207655566</v>
      </c>
      <c r="M796" s="306">
        <f t="shared" ca="1" si="364"/>
        <v>-1.4588903225349894</v>
      </c>
      <c r="N796" s="304">
        <f t="shared" ca="1" si="365"/>
        <v>-83.58825825373431</v>
      </c>
      <c r="P796" s="310">
        <f t="shared" ca="1" si="366"/>
        <v>23</v>
      </c>
      <c r="Q796" s="304">
        <f t="shared" ca="1" si="367"/>
        <v>0</v>
      </c>
      <c r="R796" s="306">
        <f t="shared" ca="1" si="368"/>
        <v>0</v>
      </c>
      <c r="S796" s="307">
        <f t="shared" ca="1" si="369"/>
        <v>8.1249999999999982</v>
      </c>
      <c r="T796" s="304">
        <f t="shared" ca="1" si="349"/>
        <v>79.706249999999983</v>
      </c>
      <c r="U796" s="311">
        <f t="shared" ca="1" si="350"/>
        <v>0</v>
      </c>
      <c r="V796" s="306">
        <f t="shared" ca="1" si="351"/>
        <v>1.2255176873052058</v>
      </c>
      <c r="W796" s="304">
        <f t="shared" ca="1" si="352"/>
        <v>59.642867425020839</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2.408015149709068</v>
      </c>
      <c r="AH796" s="304">
        <f t="shared" ca="1" si="376"/>
        <v>-7.3406228598678682</v>
      </c>
    </row>
    <row r="797" spans="1:34" x14ac:dyDescent="0.2">
      <c r="A797" s="347">
        <f t="shared" ca="1" si="354"/>
        <v>1E-4</v>
      </c>
      <c r="B797" s="304">
        <f t="shared" ca="1" si="355"/>
        <v>34.608700000000468</v>
      </c>
      <c r="D797" s="306">
        <f t="shared" ca="1" si="356"/>
        <v>-0.819750544343678</v>
      </c>
      <c r="E797" s="307">
        <f t="shared" ca="1" si="357"/>
        <v>-2.5152548242022279</v>
      </c>
      <c r="F797" s="304">
        <f t="shared" ca="1" si="358"/>
        <v>2.6454674039995916</v>
      </c>
      <c r="G797" s="306">
        <f t="shared" ca="1" si="359"/>
        <v>13.713690092825328</v>
      </c>
      <c r="H797" s="307">
        <f t="shared" ca="1" si="360"/>
        <v>-122.0355137457114</v>
      </c>
      <c r="I797" s="304">
        <f t="shared" ca="1" si="361"/>
        <v>122.80363150632709</v>
      </c>
      <c r="J797" s="306">
        <f t="shared" ca="1" si="362"/>
        <v>869.5436471607087</v>
      </c>
      <c r="K797" s="307">
        <f t="shared" ca="1" si="363"/>
        <v>-4.2373295836962637</v>
      </c>
      <c r="L797" s="304">
        <f t="shared" ca="1" si="348"/>
        <v>869.55397145867141</v>
      </c>
      <c r="M797" s="306">
        <f t="shared" ca="1" si="364"/>
        <v>-1.4588912146161468</v>
      </c>
      <c r="N797" s="304">
        <f t="shared" ca="1" si="365"/>
        <v>-83.588309366219605</v>
      </c>
      <c r="P797" s="310">
        <f t="shared" ca="1" si="366"/>
        <v>23</v>
      </c>
      <c r="Q797" s="304">
        <f t="shared" ca="1" si="367"/>
        <v>0</v>
      </c>
      <c r="R797" s="306">
        <f t="shared" ca="1" si="368"/>
        <v>0</v>
      </c>
      <c r="S797" s="307">
        <f t="shared" ca="1" si="369"/>
        <v>8.1249999999999982</v>
      </c>
      <c r="T797" s="304">
        <f t="shared" ca="1" si="349"/>
        <v>79.706249999999983</v>
      </c>
      <c r="U797" s="311">
        <f t="shared" ca="1" si="350"/>
        <v>0</v>
      </c>
      <c r="V797" s="306">
        <f t="shared" ca="1" si="351"/>
        <v>1.2255191828714498</v>
      </c>
      <c r="W797" s="304">
        <f t="shared" ca="1" si="352"/>
        <v>59.643174111312099</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2.4079783807161705</v>
      </c>
      <c r="AH797" s="304">
        <f t="shared" ca="1" si="376"/>
        <v>-7.3406606061564128</v>
      </c>
    </row>
    <row r="798" spans="1:34" x14ac:dyDescent="0.2">
      <c r="A798" s="347">
        <f t="shared" ca="1" si="354"/>
        <v>1E-4</v>
      </c>
      <c r="B798" s="304">
        <f t="shared" ca="1" si="355"/>
        <v>34.608800000000471</v>
      </c>
      <c r="D798" s="306">
        <f t="shared" ca="1" si="356"/>
        <v>-0.81974825199912515</v>
      </c>
      <c r="E798" s="307">
        <f t="shared" ca="1" si="357"/>
        <v>-2.5152165830114734</v>
      </c>
      <c r="F798" s="304">
        <f t="shared" ca="1" si="358"/>
        <v>2.6454303347681516</v>
      </c>
      <c r="G798" s="306">
        <f t="shared" ca="1" si="359"/>
        <v>13.713608118000128</v>
      </c>
      <c r="H798" s="307">
        <f t="shared" ca="1" si="360"/>
        <v>-122.0357652673697</v>
      </c>
      <c r="I798" s="304">
        <f t="shared" ca="1" si="361"/>
        <v>122.80387230053715</v>
      </c>
      <c r="J798" s="306">
        <f t="shared" ca="1" si="362"/>
        <v>869.5436471607087</v>
      </c>
      <c r="K798" s="307">
        <f t="shared" ca="1" si="363"/>
        <v>-4.2495331476469174</v>
      </c>
      <c r="L798" s="304">
        <f t="shared" ca="1" si="348"/>
        <v>869.55403101217348</v>
      </c>
      <c r="M798" s="306">
        <f t="shared" ca="1" si="364"/>
        <v>-1.4588921066884735</v>
      </c>
      <c r="N798" s="304">
        <f t="shared" ca="1" si="365"/>
        <v>-83.58836047819895</v>
      </c>
      <c r="P798" s="310">
        <f t="shared" ca="1" si="366"/>
        <v>23</v>
      </c>
      <c r="Q798" s="304">
        <f t="shared" ca="1" si="367"/>
        <v>0</v>
      </c>
      <c r="R798" s="306">
        <f t="shared" ca="1" si="368"/>
        <v>0</v>
      </c>
      <c r="S798" s="307">
        <f t="shared" ca="1" si="369"/>
        <v>8.1249999999999982</v>
      </c>
      <c r="T798" s="304">
        <f t="shared" ca="1" si="349"/>
        <v>79.706249999999983</v>
      </c>
      <c r="U798" s="311">
        <f t="shared" ca="1" si="350"/>
        <v>0</v>
      </c>
      <c r="V798" s="306">
        <f t="shared" ca="1" si="351"/>
        <v>1.2255206784426018</v>
      </c>
      <c r="W798" s="304">
        <f t="shared" ca="1" si="352"/>
        <v>59.643480795300171</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2.4079416119893118</v>
      </c>
      <c r="AH798" s="304">
        <f t="shared" ca="1" si="376"/>
        <v>-7.3406983521614908</v>
      </c>
    </row>
    <row r="799" spans="1:34" x14ac:dyDescent="0.2">
      <c r="A799" s="347">
        <f t="shared" ca="1" si="354"/>
        <v>1E-4</v>
      </c>
      <c r="B799" s="304">
        <f t="shared" ca="1" si="355"/>
        <v>34.608900000000475</v>
      </c>
      <c r="D799" s="306">
        <f t="shared" ca="1" si="356"/>
        <v>-0.81974595961975938</v>
      </c>
      <c r="E799" s="307">
        <f t="shared" ca="1" si="357"/>
        <v>-2.5151783421079399</v>
      </c>
      <c r="F799" s="304">
        <f t="shared" ca="1" si="358"/>
        <v>2.6453932658343571</v>
      </c>
      <c r="G799" s="306">
        <f t="shared" ca="1" si="359"/>
        <v>13.713526143404165</v>
      </c>
      <c r="H799" s="307">
        <f t="shared" ca="1" si="360"/>
        <v>-122.03601678520391</v>
      </c>
      <c r="I799" s="304">
        <f t="shared" ca="1" si="361"/>
        <v>122.80411309107036</v>
      </c>
      <c r="J799" s="306">
        <f t="shared" ca="1" si="362"/>
        <v>869.5436471607087</v>
      </c>
      <c r="K799" s="307">
        <f t="shared" ca="1" si="363"/>
        <v>-4.2617367367495458</v>
      </c>
      <c r="L799" s="304">
        <f t="shared" ca="1" si="348"/>
        <v>869.55409073706312</v>
      </c>
      <c r="M799" s="306">
        <f t="shared" ca="1" si="364"/>
        <v>-1.4588929987519692</v>
      </c>
      <c r="N799" s="304">
        <f t="shared" ca="1" si="365"/>
        <v>-83.588411589672319</v>
      </c>
      <c r="P799" s="310">
        <f t="shared" ca="1" si="366"/>
        <v>23</v>
      </c>
      <c r="Q799" s="304">
        <f t="shared" ca="1" si="367"/>
        <v>0</v>
      </c>
      <c r="R799" s="306">
        <f t="shared" ca="1" si="368"/>
        <v>0</v>
      </c>
      <c r="S799" s="307">
        <f t="shared" ca="1" si="369"/>
        <v>8.1249999999999982</v>
      </c>
      <c r="T799" s="304">
        <f t="shared" ca="1" si="349"/>
        <v>79.706249999999983</v>
      </c>
      <c r="U799" s="311">
        <f t="shared" ca="1" si="350"/>
        <v>0</v>
      </c>
      <c r="V799" s="306">
        <f t="shared" ca="1" si="351"/>
        <v>1.2255221740186617</v>
      </c>
      <c r="W799" s="304">
        <f t="shared" ca="1" si="352"/>
        <v>59.643787476985018</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2.4079048435284873</v>
      </c>
      <c r="AH799" s="304">
        <f t="shared" ca="1" si="376"/>
        <v>-7.3407360978830996</v>
      </c>
    </row>
    <row r="800" spans="1:34" x14ac:dyDescent="0.2">
      <c r="A800" s="347">
        <f t="shared" ca="1" si="354"/>
        <v>1E-4</v>
      </c>
      <c r="B800" s="304">
        <f t="shared" ca="1" si="355"/>
        <v>34.609000000000478</v>
      </c>
      <c r="D800" s="306">
        <f t="shared" ca="1" si="356"/>
        <v>-0.81974366720558378</v>
      </c>
      <c r="E800" s="307">
        <f t="shared" ca="1" si="357"/>
        <v>-2.5151401014916299</v>
      </c>
      <c r="F800" s="304">
        <f t="shared" ca="1" si="358"/>
        <v>2.645356197198212</v>
      </c>
      <c r="G800" s="306">
        <f t="shared" ca="1" si="359"/>
        <v>13.713444169037444</v>
      </c>
      <c r="H800" s="307">
        <f t="shared" ca="1" si="360"/>
        <v>-122.03626829921406</v>
      </c>
      <c r="I800" s="304">
        <f t="shared" ca="1" si="361"/>
        <v>122.80435387792676</v>
      </c>
      <c r="J800" s="306">
        <f t="shared" ca="1" si="362"/>
        <v>869.5436471607087</v>
      </c>
      <c r="K800" s="307">
        <f t="shared" ca="1" si="363"/>
        <v>-4.273940351003767</v>
      </c>
      <c r="L800" s="304">
        <f t="shared" ca="1" si="348"/>
        <v>869.55415063334101</v>
      </c>
      <c r="M800" s="306">
        <f t="shared" ca="1" si="364"/>
        <v>-1.4588938908066345</v>
      </c>
      <c r="N800" s="304">
        <f t="shared" ca="1" si="365"/>
        <v>-83.588462700639724</v>
      </c>
      <c r="P800" s="310">
        <f t="shared" ca="1" si="366"/>
        <v>23</v>
      </c>
      <c r="Q800" s="304">
        <f t="shared" ca="1" si="367"/>
        <v>0</v>
      </c>
      <c r="R800" s="306">
        <f t="shared" ca="1" si="368"/>
        <v>0</v>
      </c>
      <c r="S800" s="307">
        <f t="shared" ca="1" si="369"/>
        <v>8.1249999999999982</v>
      </c>
      <c r="T800" s="304">
        <f t="shared" ca="1" si="349"/>
        <v>79.706249999999983</v>
      </c>
      <c r="U800" s="311">
        <f t="shared" ca="1" si="350"/>
        <v>0</v>
      </c>
      <c r="V800" s="306">
        <f t="shared" ca="1" si="351"/>
        <v>1.2255236695996294</v>
      </c>
      <c r="W800" s="304">
        <f t="shared" ca="1" si="352"/>
        <v>59.644094156366691</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2.4078680753337034</v>
      </c>
      <c r="AH800" s="304">
        <f t="shared" ca="1" si="376"/>
        <v>-7.3407738433212346</v>
      </c>
    </row>
    <row r="801" spans="1:34" x14ac:dyDescent="0.2">
      <c r="A801" s="347">
        <f t="shared" ca="1" si="354"/>
        <v>1E-4</v>
      </c>
      <c r="B801" s="304">
        <f t="shared" ca="1" si="355"/>
        <v>34.609100000000481</v>
      </c>
      <c r="D801" s="306">
        <f t="shared" ca="1" si="356"/>
        <v>-0.81974137475659736</v>
      </c>
      <c r="E801" s="307">
        <f t="shared" ca="1" si="357"/>
        <v>-2.5151018611625391</v>
      </c>
      <c r="F801" s="304">
        <f t="shared" ca="1" si="358"/>
        <v>2.645319128859712</v>
      </c>
      <c r="G801" s="306">
        <f t="shared" ca="1" si="359"/>
        <v>13.713362194899968</v>
      </c>
      <c r="H801" s="307">
        <f t="shared" ca="1" si="360"/>
        <v>-122.03651980940018</v>
      </c>
      <c r="I801" s="304">
        <f t="shared" ca="1" si="361"/>
        <v>122.80459466110636</v>
      </c>
      <c r="J801" s="306">
        <f t="shared" ca="1" si="362"/>
        <v>869.5436471607087</v>
      </c>
      <c r="K801" s="307">
        <f t="shared" ca="1" si="363"/>
        <v>-4.2861439904091974</v>
      </c>
      <c r="L801" s="304">
        <f t="shared" ca="1" si="348"/>
        <v>869.5542107010084</v>
      </c>
      <c r="M801" s="306">
        <f t="shared" ca="1" si="364"/>
        <v>-1.4588947828524692</v>
      </c>
      <c r="N801" s="304">
        <f t="shared" ca="1" si="365"/>
        <v>-83.588513811101194</v>
      </c>
      <c r="P801" s="310">
        <f t="shared" ca="1" si="366"/>
        <v>23</v>
      </c>
      <c r="Q801" s="304">
        <f t="shared" ca="1" si="367"/>
        <v>0</v>
      </c>
      <c r="R801" s="306">
        <f t="shared" ca="1" si="368"/>
        <v>0</v>
      </c>
      <c r="S801" s="307">
        <f t="shared" ca="1" si="369"/>
        <v>8.1249999999999982</v>
      </c>
      <c r="T801" s="304">
        <f t="shared" ca="1" si="349"/>
        <v>79.706249999999983</v>
      </c>
      <c r="U801" s="311">
        <f t="shared" ca="1" si="350"/>
        <v>0</v>
      </c>
      <c r="V801" s="306">
        <f t="shared" ca="1" si="351"/>
        <v>1.2255251651855052</v>
      </c>
      <c r="W801" s="304">
        <f t="shared" ca="1" si="352"/>
        <v>59.644400833445161</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2.4078313074049573</v>
      </c>
      <c r="AH801" s="304">
        <f t="shared" ca="1" si="376"/>
        <v>-7.3408115884759022</v>
      </c>
    </row>
    <row r="802" spans="1:34" x14ac:dyDescent="0.2">
      <c r="A802" s="347">
        <f t="shared" ca="1" si="354"/>
        <v>1E-4</v>
      </c>
      <c r="B802" s="304">
        <f t="shared" ca="1" si="355"/>
        <v>34.609200000000484</v>
      </c>
      <c r="D802" s="306">
        <f t="shared" ca="1" si="356"/>
        <v>-0.81973908227280134</v>
      </c>
      <c r="E802" s="307">
        <f t="shared" ca="1" si="357"/>
        <v>-2.5150636211206692</v>
      </c>
      <c r="F802" s="304">
        <f t="shared" ca="1" si="358"/>
        <v>2.6452820608188587</v>
      </c>
      <c r="G802" s="306">
        <f t="shared" ca="1" si="359"/>
        <v>13.713280220991741</v>
      </c>
      <c r="H802" s="307">
        <f t="shared" ca="1" si="360"/>
        <v>-122.03677131576229</v>
      </c>
      <c r="I802" s="304">
        <f t="shared" ca="1" si="361"/>
        <v>122.8048354406092</v>
      </c>
      <c r="J802" s="306">
        <f t="shared" ca="1" si="362"/>
        <v>869.5436471607087</v>
      </c>
      <c r="K802" s="307">
        <f t="shared" ca="1" si="363"/>
        <v>-4.2983476549654558</v>
      </c>
      <c r="L802" s="304">
        <f t="shared" ca="1" si="348"/>
        <v>869.5542709400662</v>
      </c>
      <c r="M802" s="306">
        <f t="shared" ca="1" si="364"/>
        <v>-1.4588956748894735</v>
      </c>
      <c r="N802" s="304">
        <f t="shared" ca="1" si="365"/>
        <v>-83.588564921056701</v>
      </c>
      <c r="P802" s="310">
        <f t="shared" ca="1" si="366"/>
        <v>23</v>
      </c>
      <c r="Q802" s="304">
        <f t="shared" ca="1" si="367"/>
        <v>0</v>
      </c>
      <c r="R802" s="306">
        <f t="shared" ca="1" si="368"/>
        <v>0</v>
      </c>
      <c r="S802" s="307">
        <f t="shared" ca="1" si="369"/>
        <v>8.1249999999999982</v>
      </c>
      <c r="T802" s="304">
        <f t="shared" ca="1" si="349"/>
        <v>79.706249999999983</v>
      </c>
      <c r="U802" s="311">
        <f t="shared" ca="1" si="350"/>
        <v>0</v>
      </c>
      <c r="V802" s="306">
        <f t="shared" ca="1" si="351"/>
        <v>1.2255266607762891</v>
      </c>
      <c r="W802" s="304">
        <f t="shared" ca="1" si="352"/>
        <v>59.644707508220442</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2.4077945397422509</v>
      </c>
      <c r="AH802" s="304">
        <f t="shared" ca="1" si="376"/>
        <v>-7.3408493333470988</v>
      </c>
    </row>
    <row r="803" spans="1:34" x14ac:dyDescent="0.2">
      <c r="A803" s="347">
        <f t="shared" ca="1" si="354"/>
        <v>1E-4</v>
      </c>
      <c r="B803" s="304">
        <f t="shared" ca="1" si="355"/>
        <v>34.609300000000488</v>
      </c>
      <c r="D803" s="306">
        <f t="shared" ca="1" si="356"/>
        <v>-0.81973678975419795</v>
      </c>
      <c r="E803" s="307">
        <f t="shared" ca="1" si="357"/>
        <v>-2.5150253813660211</v>
      </c>
      <c r="F803" s="304">
        <f t="shared" ca="1" si="358"/>
        <v>2.6452449930756541</v>
      </c>
      <c r="G803" s="306">
        <f t="shared" ca="1" si="359"/>
        <v>13.713198247312766</v>
      </c>
      <c r="H803" s="307">
        <f t="shared" ca="1" si="360"/>
        <v>-122.03702281830043</v>
      </c>
      <c r="I803" s="304">
        <f t="shared" ca="1" si="361"/>
        <v>122.8050762164353</v>
      </c>
      <c r="J803" s="306">
        <f t="shared" ca="1" si="362"/>
        <v>869.5436471607087</v>
      </c>
      <c r="K803" s="307">
        <f t="shared" ca="1" si="363"/>
        <v>-4.3105513446721586</v>
      </c>
      <c r="L803" s="304">
        <f t="shared" ca="1" si="348"/>
        <v>869.55433135051555</v>
      </c>
      <c r="M803" s="306">
        <f t="shared" ca="1" si="364"/>
        <v>-1.4588965669176477</v>
      </c>
      <c r="N803" s="304">
        <f t="shared" ca="1" si="365"/>
        <v>-83.588616030506287</v>
      </c>
      <c r="P803" s="310">
        <f t="shared" ca="1" si="366"/>
        <v>23</v>
      </c>
      <c r="Q803" s="304">
        <f t="shared" ca="1" si="367"/>
        <v>0</v>
      </c>
      <c r="R803" s="306">
        <f t="shared" ca="1" si="368"/>
        <v>0</v>
      </c>
      <c r="S803" s="307">
        <f t="shared" ca="1" si="369"/>
        <v>8.1249999999999982</v>
      </c>
      <c r="T803" s="304">
        <f t="shared" ca="1" si="349"/>
        <v>79.706249999999983</v>
      </c>
      <c r="U803" s="311">
        <f t="shared" ca="1" si="350"/>
        <v>0</v>
      </c>
      <c r="V803" s="306">
        <f t="shared" ca="1" si="351"/>
        <v>1.2255281563719804</v>
      </c>
      <c r="W803" s="304">
        <f t="shared" ca="1" si="352"/>
        <v>59.645014180692478</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2.407757772345585</v>
      </c>
      <c r="AH803" s="304">
        <f t="shared" ca="1" si="376"/>
        <v>-7.3408870779348252</v>
      </c>
    </row>
    <row r="804" spans="1:34" x14ac:dyDescent="0.2">
      <c r="A804" s="347">
        <f t="shared" ca="1" si="354"/>
        <v>1E-4</v>
      </c>
      <c r="B804" s="304">
        <f t="shared" ca="1" si="355"/>
        <v>34.609400000000491</v>
      </c>
      <c r="D804" s="306">
        <f t="shared" ca="1" si="356"/>
        <v>-0.81973449720078484</v>
      </c>
      <c r="E804" s="307">
        <f t="shared" ca="1" si="357"/>
        <v>-2.5149871418985983</v>
      </c>
      <c r="F804" s="304">
        <f t="shared" ca="1" si="358"/>
        <v>2.6452079256301011</v>
      </c>
      <c r="G804" s="306">
        <f t="shared" ca="1" si="359"/>
        <v>13.713116273863045</v>
      </c>
      <c r="H804" s="307">
        <f t="shared" ca="1" si="360"/>
        <v>-122.03727431701462</v>
      </c>
      <c r="I804" s="304">
        <f t="shared" ca="1" si="361"/>
        <v>122.80531698858468</v>
      </c>
      <c r="J804" s="306">
        <f t="shared" ca="1" si="362"/>
        <v>869.5436471607087</v>
      </c>
      <c r="K804" s="307">
        <f t="shared" ca="1" si="363"/>
        <v>-4.3227550595289248</v>
      </c>
      <c r="L804" s="304">
        <f t="shared" ca="1" si="348"/>
        <v>869.55439193235736</v>
      </c>
      <c r="M804" s="306">
        <f t="shared" ca="1" si="364"/>
        <v>-1.4588974589369916</v>
      </c>
      <c r="N804" s="304">
        <f t="shared" ca="1" si="365"/>
        <v>-83.588667139449939</v>
      </c>
      <c r="P804" s="310">
        <f t="shared" ca="1" si="366"/>
        <v>23</v>
      </c>
      <c r="Q804" s="304">
        <f t="shared" ca="1" si="367"/>
        <v>0</v>
      </c>
      <c r="R804" s="306">
        <f t="shared" ca="1" si="368"/>
        <v>0</v>
      </c>
      <c r="S804" s="307">
        <f t="shared" ca="1" si="369"/>
        <v>8.1249999999999982</v>
      </c>
      <c r="T804" s="304">
        <f t="shared" ca="1" si="349"/>
        <v>79.706249999999983</v>
      </c>
      <c r="U804" s="311">
        <f t="shared" ca="1" si="350"/>
        <v>0</v>
      </c>
      <c r="V804" s="306">
        <f t="shared" ca="1" si="351"/>
        <v>1.2255296519725796</v>
      </c>
      <c r="W804" s="304">
        <f t="shared" ca="1" si="352"/>
        <v>59.645320850861317</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2.4077210052149631</v>
      </c>
      <c r="AH804" s="304">
        <f t="shared" ca="1" si="376"/>
        <v>-7.3409248222390762</v>
      </c>
    </row>
    <row r="805" spans="1:34" x14ac:dyDescent="0.2">
      <c r="A805" s="347">
        <f t="shared" ca="1" si="354"/>
        <v>1E-4</v>
      </c>
      <c r="B805" s="304">
        <f t="shared" ca="1" si="355"/>
        <v>34.609500000000494</v>
      </c>
      <c r="D805" s="306">
        <f t="shared" ca="1" si="356"/>
        <v>-0.81973220461256602</v>
      </c>
      <c r="E805" s="307">
        <f t="shared" ca="1" si="357"/>
        <v>-2.5149489027183973</v>
      </c>
      <c r="F805" s="304">
        <f t="shared" ca="1" si="358"/>
        <v>2.645170858482198</v>
      </c>
      <c r="G805" s="306">
        <f t="shared" ca="1" si="359"/>
        <v>13.713034300642585</v>
      </c>
      <c r="H805" s="307">
        <f t="shared" ca="1" si="360"/>
        <v>-122.0375258119049</v>
      </c>
      <c r="I805" s="304">
        <f t="shared" ca="1" si="361"/>
        <v>122.80555775705737</v>
      </c>
      <c r="J805" s="306">
        <f t="shared" ca="1" si="362"/>
        <v>869.5436471607087</v>
      </c>
      <c r="K805" s="307">
        <f t="shared" ca="1" si="363"/>
        <v>-4.3349587995353707</v>
      </c>
      <c r="L805" s="304">
        <f t="shared" ca="1" si="348"/>
        <v>869.55445268559276</v>
      </c>
      <c r="M805" s="306">
        <f t="shared" ca="1" si="364"/>
        <v>-1.4588983509475058</v>
      </c>
      <c r="N805" s="304">
        <f t="shared" ca="1" si="365"/>
        <v>-83.588718247887684</v>
      </c>
      <c r="P805" s="310">
        <f t="shared" ca="1" si="366"/>
        <v>23</v>
      </c>
      <c r="Q805" s="304">
        <f t="shared" ca="1" si="367"/>
        <v>0</v>
      </c>
      <c r="R805" s="306">
        <f t="shared" ca="1" si="368"/>
        <v>0</v>
      </c>
      <c r="S805" s="307">
        <f t="shared" ca="1" si="369"/>
        <v>8.1249999999999982</v>
      </c>
      <c r="T805" s="304">
        <f t="shared" ca="1" si="349"/>
        <v>79.706249999999983</v>
      </c>
      <c r="U805" s="311">
        <f t="shared" ca="1" si="350"/>
        <v>0</v>
      </c>
      <c r="V805" s="306">
        <f t="shared" ca="1" si="351"/>
        <v>1.2255311475780866</v>
      </c>
      <c r="W805" s="304">
        <f t="shared" ca="1" si="352"/>
        <v>59.645627518726918</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2.4076842383503827</v>
      </c>
      <c r="AH805" s="304">
        <f t="shared" ca="1" si="376"/>
        <v>-7.3409625662598561</v>
      </c>
    </row>
    <row r="806" spans="1:34" x14ac:dyDescent="0.2">
      <c r="A806" s="347">
        <f t="shared" ca="1" si="354"/>
        <v>1E-4</v>
      </c>
      <c r="B806" s="304">
        <f t="shared" ca="1" si="355"/>
        <v>34.609600000000498</v>
      </c>
      <c r="D806" s="306">
        <f t="shared" ca="1" si="356"/>
        <v>-0.81972991198953948</v>
      </c>
      <c r="E806" s="307">
        <f t="shared" ca="1" si="357"/>
        <v>-2.5149106638254235</v>
      </c>
      <c r="F806" s="304">
        <f t="shared" ca="1" si="358"/>
        <v>2.6451337916319488</v>
      </c>
      <c r="G806" s="306">
        <f t="shared" ca="1" si="359"/>
        <v>13.712952327651386</v>
      </c>
      <c r="H806" s="307">
        <f t="shared" ca="1" si="360"/>
        <v>-122.03777730297128</v>
      </c>
      <c r="I806" s="304">
        <f t="shared" ca="1" si="361"/>
        <v>122.8057985218534</v>
      </c>
      <c r="J806" s="306">
        <f t="shared" ca="1" si="362"/>
        <v>869.5436471607087</v>
      </c>
      <c r="K806" s="307">
        <f t="shared" ca="1" si="363"/>
        <v>-4.3471625646911143</v>
      </c>
      <c r="L806" s="304">
        <f t="shared" ca="1" si="348"/>
        <v>869.55451361022267</v>
      </c>
      <c r="M806" s="306">
        <f t="shared" ca="1" si="364"/>
        <v>-1.45889924294919</v>
      </c>
      <c r="N806" s="304">
        <f t="shared" ca="1" si="365"/>
        <v>-83.588769355819508</v>
      </c>
      <c r="P806" s="310">
        <f t="shared" ca="1" si="366"/>
        <v>23</v>
      </c>
      <c r="Q806" s="304">
        <f t="shared" ca="1" si="367"/>
        <v>0</v>
      </c>
      <c r="R806" s="306">
        <f t="shared" ca="1" si="368"/>
        <v>0</v>
      </c>
      <c r="S806" s="307">
        <f t="shared" ca="1" si="369"/>
        <v>8.1249999999999982</v>
      </c>
      <c r="T806" s="304">
        <f t="shared" ca="1" si="349"/>
        <v>79.706249999999983</v>
      </c>
      <c r="U806" s="311">
        <f t="shared" ca="1" si="350"/>
        <v>0</v>
      </c>
      <c r="V806" s="306">
        <f t="shared" ca="1" si="351"/>
        <v>1.2255326431885014</v>
      </c>
      <c r="W806" s="304">
        <f t="shared" ca="1" si="352"/>
        <v>59.64593418428931</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2.4076474717518463</v>
      </c>
      <c r="AH806" s="304">
        <f t="shared" ca="1" si="376"/>
        <v>-7.3410003099971606</v>
      </c>
    </row>
    <row r="807" spans="1:34" x14ac:dyDescent="0.2">
      <c r="A807" s="347">
        <f t="shared" ca="1" si="354"/>
        <v>1E-4</v>
      </c>
      <c r="B807" s="304">
        <f t="shared" ca="1" si="355"/>
        <v>34.609700000000501</v>
      </c>
      <c r="D807" s="306">
        <f t="shared" ca="1" si="356"/>
        <v>-0.81972761933170735</v>
      </c>
      <c r="E807" s="307">
        <f t="shared" ca="1" si="357"/>
        <v>-2.5148724252196724</v>
      </c>
      <c r="F807" s="304">
        <f t="shared" ca="1" si="358"/>
        <v>2.6450967250793505</v>
      </c>
      <c r="G807" s="306">
        <f t="shared" ca="1" si="359"/>
        <v>13.712870354889453</v>
      </c>
      <c r="H807" s="307">
        <f t="shared" ca="1" si="360"/>
        <v>-122.0380287902138</v>
      </c>
      <c r="I807" s="304">
        <f t="shared" ca="1" si="361"/>
        <v>122.8060392829728</v>
      </c>
      <c r="J807" s="306">
        <f t="shared" ca="1" si="362"/>
        <v>869.5436471607087</v>
      </c>
      <c r="K807" s="307">
        <f t="shared" ca="1" si="363"/>
        <v>-4.3593663549957737</v>
      </c>
      <c r="L807" s="304">
        <f t="shared" ca="1" si="348"/>
        <v>869.55457470624822</v>
      </c>
      <c r="M807" s="306">
        <f t="shared" ca="1" si="364"/>
        <v>-1.4589001349420445</v>
      </c>
      <c r="N807" s="304">
        <f t="shared" ca="1" si="365"/>
        <v>-83.588820463245426</v>
      </c>
      <c r="P807" s="310">
        <f t="shared" ca="1" si="366"/>
        <v>23</v>
      </c>
      <c r="Q807" s="304">
        <f t="shared" ca="1" si="367"/>
        <v>0</v>
      </c>
      <c r="R807" s="306">
        <f t="shared" ca="1" si="368"/>
        <v>0</v>
      </c>
      <c r="S807" s="307">
        <f t="shared" ca="1" si="369"/>
        <v>8.1249999999999982</v>
      </c>
      <c r="T807" s="304">
        <f t="shared" ca="1" si="349"/>
        <v>79.706249999999983</v>
      </c>
      <c r="U807" s="311">
        <f t="shared" ca="1" si="350"/>
        <v>0</v>
      </c>
      <c r="V807" s="306">
        <f t="shared" ca="1" si="351"/>
        <v>1.2255341388038234</v>
      </c>
      <c r="W807" s="304">
        <f t="shared" ca="1" si="352"/>
        <v>59.646240847548434</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2.4076107054193558</v>
      </c>
      <c r="AH807" s="304">
        <f t="shared" ca="1" si="376"/>
        <v>-7.3410380534509931</v>
      </c>
    </row>
    <row r="808" spans="1:34" x14ac:dyDescent="0.2">
      <c r="A808" s="347">
        <f t="shared" ca="1" si="354"/>
        <v>1E-4</v>
      </c>
      <c r="B808" s="304">
        <f t="shared" ca="1" si="355"/>
        <v>34.609800000000504</v>
      </c>
      <c r="D808" s="306">
        <f t="shared" ca="1" si="356"/>
        <v>-0.81972532663907072</v>
      </c>
      <c r="E808" s="307">
        <f t="shared" ca="1" si="357"/>
        <v>-2.5148341869011492</v>
      </c>
      <c r="F808" s="304">
        <f t="shared" ca="1" si="358"/>
        <v>2.6450596588244082</v>
      </c>
      <c r="G808" s="306">
        <f t="shared" ca="1" si="359"/>
        <v>13.71278838235679</v>
      </c>
      <c r="H808" s="307">
        <f t="shared" ca="1" si="360"/>
        <v>-122.03828027363249</v>
      </c>
      <c r="I808" s="304">
        <f t="shared" ca="1" si="361"/>
        <v>122.80628004041559</v>
      </c>
      <c r="J808" s="306">
        <f t="shared" ca="1" si="362"/>
        <v>869.5436471607087</v>
      </c>
      <c r="K808" s="307">
        <f t="shared" ca="1" si="363"/>
        <v>-4.3715701704489662</v>
      </c>
      <c r="L808" s="304">
        <f t="shared" ca="1" si="348"/>
        <v>869.55463597367032</v>
      </c>
      <c r="M808" s="306">
        <f t="shared" ca="1" si="364"/>
        <v>-1.4589010269260696</v>
      </c>
      <c r="N808" s="304">
        <f t="shared" ca="1" si="365"/>
        <v>-83.588871570165466</v>
      </c>
      <c r="P808" s="310">
        <f t="shared" ca="1" si="366"/>
        <v>23</v>
      </c>
      <c r="Q808" s="304">
        <f t="shared" ca="1" si="367"/>
        <v>0</v>
      </c>
      <c r="R808" s="306">
        <f t="shared" ca="1" si="368"/>
        <v>0</v>
      </c>
      <c r="S808" s="307">
        <f t="shared" ca="1" si="369"/>
        <v>8.1249999999999982</v>
      </c>
      <c r="T808" s="304">
        <f t="shared" ca="1" si="349"/>
        <v>79.706249999999983</v>
      </c>
      <c r="U808" s="311">
        <f t="shared" ca="1" si="350"/>
        <v>0</v>
      </c>
      <c r="V808" s="306">
        <f t="shared" ca="1" si="351"/>
        <v>1.2255356344240538</v>
      </c>
      <c r="W808" s="304">
        <f t="shared" ca="1" si="352"/>
        <v>59.646547508504334</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2.4075739393529121</v>
      </c>
      <c r="AH808" s="304">
        <f t="shared" ca="1" si="376"/>
        <v>-7.3410757966213476</v>
      </c>
    </row>
    <row r="809" spans="1:34" x14ac:dyDescent="0.2">
      <c r="A809" s="347">
        <f t="shared" ca="1" si="354"/>
        <v>1E-4</v>
      </c>
      <c r="B809" s="304">
        <f t="shared" ca="1" si="355"/>
        <v>34.609900000000508</v>
      </c>
      <c r="D809" s="306">
        <f t="shared" ca="1" si="356"/>
        <v>-0.81972303391162848</v>
      </c>
      <c r="E809" s="307">
        <f t="shared" ca="1" si="357"/>
        <v>-2.5147959488698524</v>
      </c>
      <c r="F809" s="304">
        <f t="shared" ca="1" si="358"/>
        <v>2.6450225928671207</v>
      </c>
      <c r="G809" s="306">
        <f t="shared" ca="1" si="359"/>
        <v>13.712706410053398</v>
      </c>
      <c r="H809" s="307">
        <f t="shared" ca="1" si="360"/>
        <v>-122.03853175322739</v>
      </c>
      <c r="I809" s="304">
        <f t="shared" ca="1" si="361"/>
        <v>122.80652079418181</v>
      </c>
      <c r="J809" s="306">
        <f t="shared" ca="1" si="362"/>
        <v>869.5436471607087</v>
      </c>
      <c r="K809" s="307">
        <f t="shared" ca="1" si="363"/>
        <v>-4.3837740110503089</v>
      </c>
      <c r="L809" s="304">
        <f t="shared" ca="1" si="348"/>
        <v>869.55469741248999</v>
      </c>
      <c r="M809" s="306">
        <f t="shared" ca="1" si="364"/>
        <v>-1.4589019189012651</v>
      </c>
      <c r="N809" s="304">
        <f t="shared" ca="1" si="365"/>
        <v>-83.588922676579585</v>
      </c>
      <c r="P809" s="310">
        <f t="shared" ca="1" si="366"/>
        <v>23</v>
      </c>
      <c r="Q809" s="304">
        <f t="shared" ca="1" si="367"/>
        <v>0</v>
      </c>
      <c r="R809" s="306">
        <f t="shared" ca="1" si="368"/>
        <v>0</v>
      </c>
      <c r="S809" s="307">
        <f t="shared" ca="1" si="369"/>
        <v>8.1249999999999982</v>
      </c>
      <c r="T809" s="304">
        <f t="shared" ca="1" si="349"/>
        <v>79.706249999999983</v>
      </c>
      <c r="U809" s="311">
        <f t="shared" ca="1" si="350"/>
        <v>0</v>
      </c>
      <c r="V809" s="306">
        <f t="shared" ca="1" si="351"/>
        <v>1.2255371300491913</v>
      </c>
      <c r="W809" s="304">
        <f t="shared" ca="1" si="352"/>
        <v>59.646854167157002</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2.4075371735525168</v>
      </c>
      <c r="AH809" s="304">
        <f t="shared" ca="1" si="376"/>
        <v>-7.3411135395082274</v>
      </c>
    </row>
    <row r="810" spans="1:34" x14ac:dyDescent="0.2">
      <c r="A810" s="347">
        <f t="shared" ca="1" si="354"/>
        <v>1E-4</v>
      </c>
      <c r="B810" s="304">
        <f t="shared" ca="1" si="355"/>
        <v>34.610000000000511</v>
      </c>
      <c r="D810" s="306">
        <f t="shared" ca="1" si="356"/>
        <v>-0.8197207411493842</v>
      </c>
      <c r="E810" s="307">
        <f t="shared" ca="1" si="357"/>
        <v>-2.5147577111257799</v>
      </c>
      <c r="F810" s="304">
        <f t="shared" ca="1" si="358"/>
        <v>2.6449855272074867</v>
      </c>
      <c r="G810" s="306">
        <f t="shared" ca="1" si="359"/>
        <v>13.712624437979283</v>
      </c>
      <c r="H810" s="307">
        <f t="shared" ca="1" si="360"/>
        <v>-122.0387832289985</v>
      </c>
      <c r="I810" s="304">
        <f t="shared" ca="1" si="361"/>
        <v>122.80676154427145</v>
      </c>
      <c r="J810" s="306">
        <f t="shared" ca="1" si="362"/>
        <v>869.5436471607087</v>
      </c>
      <c r="K810" s="307">
        <f t="shared" ca="1" si="363"/>
        <v>-4.39597787679942</v>
      </c>
      <c r="L810" s="304">
        <f t="shared" ca="1" si="348"/>
        <v>869.55475902270837</v>
      </c>
      <c r="M810" s="306">
        <f t="shared" ca="1" si="364"/>
        <v>-1.4589028108676314</v>
      </c>
      <c r="N810" s="304">
        <f t="shared" ca="1" si="365"/>
        <v>-83.588973782487855</v>
      </c>
      <c r="P810" s="310">
        <f t="shared" ca="1" si="366"/>
        <v>23</v>
      </c>
      <c r="Q810" s="304">
        <f t="shared" ca="1" si="367"/>
        <v>0</v>
      </c>
      <c r="R810" s="306">
        <f t="shared" ca="1" si="368"/>
        <v>0</v>
      </c>
      <c r="S810" s="307">
        <f t="shared" ca="1" si="369"/>
        <v>8.1249999999999982</v>
      </c>
      <c r="T810" s="304">
        <f t="shared" ca="1" si="349"/>
        <v>79.706249999999983</v>
      </c>
      <c r="U810" s="311">
        <f t="shared" ca="1" si="350"/>
        <v>0</v>
      </c>
      <c r="V810" s="306">
        <f t="shared" ca="1" si="351"/>
        <v>1.2255386256792367</v>
      </c>
      <c r="W810" s="304">
        <f t="shared" ca="1" si="352"/>
        <v>59.647160823506397</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2.4075004080181648</v>
      </c>
      <c r="AH810" s="304">
        <f t="shared" ca="1" si="376"/>
        <v>-7.3411512821116327</v>
      </c>
    </row>
    <row r="811" spans="1:34" x14ac:dyDescent="0.2">
      <c r="A811" s="347">
        <f t="shared" ca="1" si="354"/>
        <v>1E-4</v>
      </c>
      <c r="B811" s="304">
        <f t="shared" ca="1" si="355"/>
        <v>34.610100000000514</v>
      </c>
      <c r="D811" s="306">
        <f t="shared" ca="1" si="356"/>
        <v>-0.81971844835233543</v>
      </c>
      <c r="E811" s="307">
        <f t="shared" ca="1" si="357"/>
        <v>-2.5147194736689391</v>
      </c>
      <c r="F811" s="304">
        <f t="shared" ca="1" si="358"/>
        <v>2.6449484618455132</v>
      </c>
      <c r="G811" s="306">
        <f t="shared" ca="1" si="359"/>
        <v>13.712542466134447</v>
      </c>
      <c r="H811" s="307">
        <f t="shared" ca="1" si="360"/>
        <v>-122.03903470094586</v>
      </c>
      <c r="I811" s="304">
        <f t="shared" ca="1" si="361"/>
        <v>122.80700229068458</v>
      </c>
      <c r="J811" s="306">
        <f t="shared" ca="1" si="362"/>
        <v>869.5436471607087</v>
      </c>
      <c r="K811" s="307">
        <f t="shared" ca="1" si="363"/>
        <v>-4.4081817676959174</v>
      </c>
      <c r="L811" s="304">
        <f t="shared" ca="1" si="348"/>
        <v>869.55482080432637</v>
      </c>
      <c r="M811" s="306">
        <f t="shared" ca="1" si="364"/>
        <v>-1.4589037028251683</v>
      </c>
      <c r="N811" s="304">
        <f t="shared" ca="1" si="365"/>
        <v>-83.589024887890218</v>
      </c>
      <c r="P811" s="310">
        <f t="shared" ca="1" si="366"/>
        <v>23</v>
      </c>
      <c r="Q811" s="304">
        <f t="shared" ca="1" si="367"/>
        <v>0</v>
      </c>
      <c r="R811" s="306">
        <f t="shared" ca="1" si="368"/>
        <v>0</v>
      </c>
      <c r="S811" s="307">
        <f t="shared" ca="1" si="369"/>
        <v>8.1249999999999982</v>
      </c>
      <c r="T811" s="304">
        <f t="shared" ca="1" si="349"/>
        <v>79.706249999999983</v>
      </c>
      <c r="U811" s="311">
        <f t="shared" ca="1" si="350"/>
        <v>0</v>
      </c>
      <c r="V811" s="306">
        <f t="shared" ca="1" si="351"/>
        <v>1.2255401213141892</v>
      </c>
      <c r="W811" s="304">
        <f t="shared" ca="1" si="352"/>
        <v>59.647467477552524</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2.4074636427498666</v>
      </c>
      <c r="AH811" s="304">
        <f t="shared" ca="1" si="376"/>
        <v>-7.3411890244315581</v>
      </c>
    </row>
    <row r="812" spans="1:34" x14ac:dyDescent="0.2">
      <c r="A812" s="347">
        <f t="shared" ca="1" si="354"/>
        <v>1E-4</v>
      </c>
      <c r="B812" s="304">
        <f t="shared" ca="1" si="355"/>
        <v>34.610200000000518</v>
      </c>
      <c r="D812" s="306">
        <f t="shared" ca="1" si="356"/>
        <v>-0.81971615552048593</v>
      </c>
      <c r="E812" s="307">
        <f t="shared" ca="1" si="357"/>
        <v>-2.5146812364993281</v>
      </c>
      <c r="F812" s="304">
        <f t="shared" ca="1" si="358"/>
        <v>2.644911396781199</v>
      </c>
      <c r="G812" s="306">
        <f t="shared" ca="1" si="359"/>
        <v>13.712460494518895</v>
      </c>
      <c r="H812" s="307">
        <f t="shared" ca="1" si="360"/>
        <v>-122.03928616906951</v>
      </c>
      <c r="I812" s="304">
        <f t="shared" ca="1" si="361"/>
        <v>122.8072430334212</v>
      </c>
      <c r="J812" s="306">
        <f t="shared" ca="1" si="362"/>
        <v>869.5436471607087</v>
      </c>
      <c r="K812" s="307">
        <f t="shared" ca="1" si="363"/>
        <v>-4.4203856837394184</v>
      </c>
      <c r="L812" s="304">
        <f t="shared" ca="1" si="348"/>
        <v>869.55488275734501</v>
      </c>
      <c r="M812" s="306">
        <f t="shared" ca="1" si="364"/>
        <v>-1.4589045947738766</v>
      </c>
      <c r="N812" s="304">
        <f t="shared" ca="1" si="365"/>
        <v>-83.589075992786746</v>
      </c>
      <c r="P812" s="310">
        <f t="shared" ca="1" si="366"/>
        <v>23</v>
      </c>
      <c r="Q812" s="304">
        <f t="shared" ca="1" si="367"/>
        <v>0</v>
      </c>
      <c r="R812" s="306">
        <f t="shared" ca="1" si="368"/>
        <v>0</v>
      </c>
      <c r="S812" s="307">
        <f t="shared" ca="1" si="369"/>
        <v>8.1249999999999982</v>
      </c>
      <c r="T812" s="304">
        <f t="shared" ca="1" si="349"/>
        <v>79.706249999999983</v>
      </c>
      <c r="U812" s="311">
        <f t="shared" ca="1" si="350"/>
        <v>0</v>
      </c>
      <c r="V812" s="306">
        <f t="shared" ca="1" si="351"/>
        <v>1.2255416169540498</v>
      </c>
      <c r="W812" s="304">
        <f t="shared" ca="1" si="352"/>
        <v>59.647774129295428</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2.4074268777476213</v>
      </c>
      <c r="AH812" s="304">
        <f t="shared" ca="1" si="376"/>
        <v>-7.3412267664680044</v>
      </c>
    </row>
    <row r="813" spans="1:34" x14ac:dyDescent="0.2">
      <c r="A813" s="347">
        <f t="shared" ca="1" si="354"/>
        <v>1E-4</v>
      </c>
      <c r="B813" s="304">
        <f t="shared" ca="1" si="355"/>
        <v>34.610300000000521</v>
      </c>
      <c r="D813" s="306">
        <f t="shared" ca="1" si="356"/>
        <v>-0.81971386265383328</v>
      </c>
      <c r="E813" s="307">
        <f t="shared" ca="1" si="357"/>
        <v>-2.5146429996169406</v>
      </c>
      <c r="F813" s="304">
        <f t="shared" ca="1" si="358"/>
        <v>2.6448743320145387</v>
      </c>
      <c r="G813" s="306">
        <f t="shared" ca="1" si="359"/>
        <v>13.71237852313263</v>
      </c>
      <c r="H813" s="307">
        <f t="shared" ca="1" si="360"/>
        <v>-122.03953763336948</v>
      </c>
      <c r="I813" s="304">
        <f t="shared" ca="1" si="361"/>
        <v>122.80748377248136</v>
      </c>
      <c r="J813" s="306">
        <f t="shared" ca="1" si="362"/>
        <v>869.5436471607087</v>
      </c>
      <c r="K813" s="307">
        <f t="shared" ca="1" si="363"/>
        <v>-4.4325896249295402</v>
      </c>
      <c r="L813" s="304">
        <f t="shared" ca="1" si="348"/>
        <v>869.55494488176544</v>
      </c>
      <c r="M813" s="306">
        <f t="shared" ca="1" si="364"/>
        <v>-1.4589054867137556</v>
      </c>
      <c r="N813" s="304">
        <f t="shared" ca="1" si="365"/>
        <v>-83.589127097177396</v>
      </c>
      <c r="P813" s="310">
        <f t="shared" ca="1" si="366"/>
        <v>23</v>
      </c>
      <c r="Q813" s="304">
        <f t="shared" ca="1" si="367"/>
        <v>0</v>
      </c>
      <c r="R813" s="306">
        <f t="shared" ca="1" si="368"/>
        <v>0</v>
      </c>
      <c r="S813" s="307">
        <f t="shared" ca="1" si="369"/>
        <v>8.1249999999999982</v>
      </c>
      <c r="T813" s="304">
        <f t="shared" ca="1" si="349"/>
        <v>79.706249999999983</v>
      </c>
      <c r="U813" s="311">
        <f t="shared" ca="1" si="350"/>
        <v>0</v>
      </c>
      <c r="V813" s="306">
        <f t="shared" ca="1" si="351"/>
        <v>1.2255431125988174</v>
      </c>
      <c r="W813" s="304">
        <f t="shared" ca="1" si="352"/>
        <v>59.648080778735036</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2.4073901130114219</v>
      </c>
      <c r="AH813" s="304">
        <f t="shared" ca="1" si="376"/>
        <v>-7.3412645082209771</v>
      </c>
    </row>
    <row r="814" spans="1:34" x14ac:dyDescent="0.2">
      <c r="A814" s="347">
        <f t="shared" ca="1" si="354"/>
        <v>1E-4</v>
      </c>
      <c r="B814" s="304">
        <f t="shared" ca="1" si="355"/>
        <v>34.610400000000524</v>
      </c>
      <c r="D814" s="306">
        <f t="shared" ca="1" si="356"/>
        <v>-0.81971156975238113</v>
      </c>
      <c r="E814" s="307">
        <f t="shared" ca="1" si="357"/>
        <v>-2.5146047630217874</v>
      </c>
      <c r="F814" s="304">
        <f t="shared" ca="1" si="358"/>
        <v>2.6448372675455425</v>
      </c>
      <c r="G814" s="306">
        <f t="shared" ca="1" si="359"/>
        <v>13.712296551975655</v>
      </c>
      <c r="H814" s="307">
        <f t="shared" ca="1" si="360"/>
        <v>-122.03978909384578</v>
      </c>
      <c r="I814" s="304">
        <f t="shared" ca="1" si="361"/>
        <v>122.80772450786507</v>
      </c>
      <c r="J814" s="306">
        <f t="shared" ca="1" si="362"/>
        <v>869.5436471607087</v>
      </c>
      <c r="K814" s="307">
        <f t="shared" ca="1" si="363"/>
        <v>-4.4447935912659009</v>
      </c>
      <c r="L814" s="304">
        <f t="shared" ca="1" si="348"/>
        <v>869.55500717758855</v>
      </c>
      <c r="M814" s="306">
        <f t="shared" ca="1" si="364"/>
        <v>-1.458906378644806</v>
      </c>
      <c r="N814" s="304">
        <f t="shared" ca="1" si="365"/>
        <v>-83.589178201062197</v>
      </c>
      <c r="P814" s="310">
        <f t="shared" ca="1" si="366"/>
        <v>23</v>
      </c>
      <c r="Q814" s="304">
        <f t="shared" ca="1" si="367"/>
        <v>0</v>
      </c>
      <c r="R814" s="306">
        <f t="shared" ca="1" si="368"/>
        <v>0</v>
      </c>
      <c r="S814" s="307">
        <f t="shared" ca="1" si="369"/>
        <v>8.1249999999999982</v>
      </c>
      <c r="T814" s="304">
        <f t="shared" ca="1" si="349"/>
        <v>79.706249999999983</v>
      </c>
      <c r="U814" s="311">
        <f t="shared" ca="1" si="350"/>
        <v>0</v>
      </c>
      <c r="V814" s="306">
        <f t="shared" ca="1" si="351"/>
        <v>1.2255446082484927</v>
      </c>
      <c r="W814" s="304">
        <f t="shared" ca="1" si="352"/>
        <v>59.648387425871391</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2.4073533485412772</v>
      </c>
      <c r="AH814" s="304">
        <f t="shared" ca="1" si="376"/>
        <v>-7.3413022496904672</v>
      </c>
    </row>
    <row r="815" spans="1:34" x14ac:dyDescent="0.2">
      <c r="A815" s="347">
        <f t="shared" ca="1" si="354"/>
        <v>1E-4</v>
      </c>
      <c r="B815" s="304">
        <f t="shared" ca="1" si="355"/>
        <v>34.610500000000528</v>
      </c>
      <c r="D815" s="306">
        <f t="shared" ca="1" si="356"/>
        <v>-0.81970927681612893</v>
      </c>
      <c r="E815" s="307">
        <f t="shared" ca="1" si="357"/>
        <v>-2.5145665267138604</v>
      </c>
      <c r="F815" s="304">
        <f t="shared" ca="1" si="358"/>
        <v>2.6448002033742037</v>
      </c>
      <c r="G815" s="306">
        <f t="shared" ca="1" si="359"/>
        <v>13.712214581047974</v>
      </c>
      <c r="H815" s="307">
        <f t="shared" ca="1" si="360"/>
        <v>-122.04004055049846</v>
      </c>
      <c r="I815" s="304">
        <f t="shared" ca="1" si="361"/>
        <v>122.80796523957235</v>
      </c>
      <c r="J815" s="306">
        <f t="shared" ca="1" si="362"/>
        <v>869.5436471607087</v>
      </c>
      <c r="K815" s="307">
        <f t="shared" ca="1" si="363"/>
        <v>-4.4569975827481185</v>
      </c>
      <c r="L815" s="304">
        <f t="shared" ca="1" si="348"/>
        <v>869.55506964481538</v>
      </c>
      <c r="M815" s="306">
        <f t="shared" ca="1" si="364"/>
        <v>-1.4589072705670276</v>
      </c>
      <c r="N815" s="304">
        <f t="shared" ca="1" si="365"/>
        <v>-83.589229304441147</v>
      </c>
      <c r="P815" s="310">
        <f t="shared" ca="1" si="366"/>
        <v>23</v>
      </c>
      <c r="Q815" s="304">
        <f t="shared" ca="1" si="367"/>
        <v>0</v>
      </c>
      <c r="R815" s="306">
        <f t="shared" ca="1" si="368"/>
        <v>0</v>
      </c>
      <c r="S815" s="307">
        <f t="shared" ca="1" si="369"/>
        <v>8.1249999999999982</v>
      </c>
      <c r="T815" s="304">
        <f t="shared" ca="1" si="349"/>
        <v>79.706249999999983</v>
      </c>
      <c r="U815" s="311">
        <f t="shared" ca="1" si="350"/>
        <v>0</v>
      </c>
      <c r="V815" s="306">
        <f t="shared" ca="1" si="351"/>
        <v>1.2255461039030753</v>
      </c>
      <c r="W815" s="304">
        <f t="shared" ca="1" si="352"/>
        <v>59.648694070704451</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2.4073165843371829</v>
      </c>
      <c r="AH815" s="304">
        <f t="shared" ca="1" si="376"/>
        <v>-7.3413399908764809</v>
      </c>
    </row>
    <row r="816" spans="1:34" x14ac:dyDescent="0.2">
      <c r="A816" s="347">
        <f t="shared" ca="1" si="354"/>
        <v>1E-4</v>
      </c>
      <c r="B816" s="304">
        <f t="shared" ca="1" si="355"/>
        <v>34.610600000000531</v>
      </c>
      <c r="D816" s="306">
        <f t="shared" ca="1" si="356"/>
        <v>-0.81970698384507779</v>
      </c>
      <c r="E816" s="307">
        <f t="shared" ca="1" si="357"/>
        <v>-2.5145282906931685</v>
      </c>
      <c r="F816" s="304">
        <f t="shared" ca="1" si="358"/>
        <v>2.6447631395005304</v>
      </c>
      <c r="G816" s="306">
        <f t="shared" ca="1" si="359"/>
        <v>13.71213261034959</v>
      </c>
      <c r="H816" s="307">
        <f t="shared" ca="1" si="360"/>
        <v>-122.04029200332754</v>
      </c>
      <c r="I816" s="304">
        <f t="shared" ca="1" si="361"/>
        <v>122.80820596760326</v>
      </c>
      <c r="J816" s="306">
        <f t="shared" ca="1" si="362"/>
        <v>869.5436471607087</v>
      </c>
      <c r="K816" s="307">
        <f t="shared" ca="1" si="363"/>
        <v>-4.4692015993758094</v>
      </c>
      <c r="L816" s="304">
        <f t="shared" ca="1" si="348"/>
        <v>869.55513228344694</v>
      </c>
      <c r="M816" s="306">
        <f t="shared" ca="1" si="364"/>
        <v>-1.4589081624804208</v>
      </c>
      <c r="N816" s="304">
        <f t="shared" ca="1" si="365"/>
        <v>-83.589280407314263</v>
      </c>
      <c r="P816" s="310">
        <f t="shared" ca="1" si="366"/>
        <v>23</v>
      </c>
      <c r="Q816" s="304">
        <f t="shared" ca="1" si="367"/>
        <v>0</v>
      </c>
      <c r="R816" s="306">
        <f t="shared" ca="1" si="368"/>
        <v>0</v>
      </c>
      <c r="S816" s="307">
        <f t="shared" ca="1" si="369"/>
        <v>8.1249999999999982</v>
      </c>
      <c r="T816" s="304">
        <f t="shared" ca="1" si="349"/>
        <v>79.706249999999983</v>
      </c>
      <c r="U816" s="311">
        <f t="shared" ca="1" si="350"/>
        <v>0</v>
      </c>
      <c r="V816" s="306">
        <f t="shared" ca="1" si="351"/>
        <v>1.2255475995625658</v>
      </c>
      <c r="W816" s="304">
        <f t="shared" ca="1" si="352"/>
        <v>59.649000713234273</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2.4072798203991477</v>
      </c>
      <c r="AH816" s="304">
        <f t="shared" ca="1" si="376"/>
        <v>-7.3413777317790112</v>
      </c>
    </row>
    <row r="817" spans="1:34" x14ac:dyDescent="0.2">
      <c r="A817" s="347">
        <f t="shared" ca="1" si="354"/>
        <v>1E-4</v>
      </c>
      <c r="B817" s="304">
        <f t="shared" ca="1" si="355"/>
        <v>34.610700000000534</v>
      </c>
      <c r="D817" s="306">
        <f t="shared" ca="1" si="356"/>
        <v>-0.81970469083922848</v>
      </c>
      <c r="E817" s="307">
        <f t="shared" ca="1" si="357"/>
        <v>-2.5144900549597038</v>
      </c>
      <c r="F817" s="304">
        <f t="shared" ca="1" si="358"/>
        <v>2.6447260759245159</v>
      </c>
      <c r="G817" s="306">
        <f t="shared" ca="1" si="359"/>
        <v>13.712050639880506</v>
      </c>
      <c r="H817" s="307">
        <f t="shared" ca="1" si="360"/>
        <v>-122.04054345233303</v>
      </c>
      <c r="I817" s="304">
        <f t="shared" ca="1" si="361"/>
        <v>122.80844669195777</v>
      </c>
      <c r="J817" s="306">
        <f t="shared" ca="1" si="362"/>
        <v>869.5436471607087</v>
      </c>
      <c r="K817" s="307">
        <f t="shared" ca="1" si="363"/>
        <v>-4.4814056411485925</v>
      </c>
      <c r="L817" s="304">
        <f t="shared" ca="1" si="348"/>
        <v>869.55519509348437</v>
      </c>
      <c r="M817" s="306">
        <f t="shared" ca="1" si="364"/>
        <v>-1.4589090543849854</v>
      </c>
      <c r="N817" s="304">
        <f t="shared" ca="1" si="365"/>
        <v>-83.589331509681557</v>
      </c>
      <c r="P817" s="310">
        <f t="shared" ca="1" si="366"/>
        <v>23</v>
      </c>
      <c r="Q817" s="304">
        <f t="shared" ca="1" si="367"/>
        <v>0</v>
      </c>
      <c r="R817" s="306">
        <f t="shared" ca="1" si="368"/>
        <v>0</v>
      </c>
      <c r="S817" s="307">
        <f t="shared" ca="1" si="369"/>
        <v>8.1249999999999982</v>
      </c>
      <c r="T817" s="304">
        <f t="shared" ca="1" si="349"/>
        <v>79.706249999999983</v>
      </c>
      <c r="U817" s="311">
        <f t="shared" ca="1" si="350"/>
        <v>0</v>
      </c>
      <c r="V817" s="306">
        <f t="shared" ca="1" si="351"/>
        <v>1.2255490952269632</v>
      </c>
      <c r="W817" s="304">
        <f t="shared" ca="1" si="352"/>
        <v>59.649307353460763</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2.4072430567271601</v>
      </c>
      <c r="AH817" s="304">
        <f t="shared" ca="1" si="376"/>
        <v>-7.341415472398066</v>
      </c>
    </row>
    <row r="818" spans="1:34" x14ac:dyDescent="0.2">
      <c r="A818" s="347">
        <f t="shared" ca="1" si="354"/>
        <v>1E-4</v>
      </c>
      <c r="B818" s="304">
        <f t="shared" ca="1" si="355"/>
        <v>34.610800000000538</v>
      </c>
      <c r="D818" s="306">
        <f t="shared" ca="1" si="356"/>
        <v>-0.81970239779858156</v>
      </c>
      <c r="E818" s="307">
        <f t="shared" ca="1" si="357"/>
        <v>-2.5144518195134751</v>
      </c>
      <c r="F818" s="304">
        <f t="shared" ca="1" si="358"/>
        <v>2.6446890126461691</v>
      </c>
      <c r="G818" s="306">
        <f t="shared" ca="1" si="359"/>
        <v>13.711968669640726</v>
      </c>
      <c r="H818" s="307">
        <f t="shared" ca="1" si="360"/>
        <v>-122.04079489751497</v>
      </c>
      <c r="I818" s="304">
        <f t="shared" ca="1" si="361"/>
        <v>122.80868741263595</v>
      </c>
      <c r="J818" s="306">
        <f t="shared" ca="1" si="362"/>
        <v>869.5436471607087</v>
      </c>
      <c r="K818" s="307">
        <f t="shared" ca="1" si="363"/>
        <v>-4.4936097080660851</v>
      </c>
      <c r="L818" s="304">
        <f t="shared" ca="1" si="348"/>
        <v>869.55525807492847</v>
      </c>
      <c r="M818" s="306">
        <f t="shared" ca="1" si="364"/>
        <v>-1.458909946280722</v>
      </c>
      <c r="N818" s="304">
        <f t="shared" ca="1" si="365"/>
        <v>-83.58938261154303</v>
      </c>
      <c r="P818" s="310">
        <f t="shared" ca="1" si="366"/>
        <v>23</v>
      </c>
      <c r="Q818" s="304">
        <f t="shared" ca="1" si="367"/>
        <v>0</v>
      </c>
      <c r="R818" s="306">
        <f t="shared" ca="1" si="368"/>
        <v>0</v>
      </c>
      <c r="S818" s="307">
        <f t="shared" ca="1" si="369"/>
        <v>8.1249999999999982</v>
      </c>
      <c r="T818" s="304">
        <f t="shared" ca="1" si="349"/>
        <v>79.706249999999983</v>
      </c>
      <c r="U818" s="311">
        <f t="shared" ca="1" si="350"/>
        <v>0</v>
      </c>
      <c r="V818" s="306">
        <f t="shared" ca="1" si="351"/>
        <v>1.2255505908962678</v>
      </c>
      <c r="W818" s="304">
        <f t="shared" ca="1" si="352"/>
        <v>59.649613991383951</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2.407206293321237</v>
      </c>
      <c r="AH818" s="304">
        <f t="shared" ca="1" si="376"/>
        <v>-7.3414532127336338</v>
      </c>
    </row>
    <row r="819" spans="1:34" x14ac:dyDescent="0.2">
      <c r="A819" s="347">
        <f t="shared" ca="1" si="354"/>
        <v>1E-4</v>
      </c>
      <c r="B819" s="304">
        <f t="shared" ca="1" si="355"/>
        <v>34.610900000000541</v>
      </c>
      <c r="D819" s="306">
        <f t="shared" ca="1" si="356"/>
        <v>-0.81970010472313604</v>
      </c>
      <c r="E819" s="307">
        <f t="shared" ca="1" si="357"/>
        <v>-2.5144135843544806</v>
      </c>
      <c r="F819" s="304">
        <f t="shared" ca="1" si="358"/>
        <v>2.6446519496654881</v>
      </c>
      <c r="G819" s="306">
        <f t="shared" ca="1" si="359"/>
        <v>13.711886699630254</v>
      </c>
      <c r="H819" s="307">
        <f t="shared" ca="1" si="360"/>
        <v>-122.0410463388734</v>
      </c>
      <c r="I819" s="304">
        <f t="shared" ca="1" si="361"/>
        <v>122.80892812963779</v>
      </c>
      <c r="J819" s="306">
        <f t="shared" ca="1" si="362"/>
        <v>869.5436471607087</v>
      </c>
      <c r="K819" s="307">
        <f t="shared" ca="1" si="363"/>
        <v>-4.5058138001279042</v>
      </c>
      <c r="L819" s="304">
        <f t="shared" ca="1" si="348"/>
        <v>869.5553212277805</v>
      </c>
      <c r="M819" s="306">
        <f t="shared" ca="1" si="364"/>
        <v>-1.4589108381676303</v>
      </c>
      <c r="N819" s="304">
        <f t="shared" ca="1" si="365"/>
        <v>-83.589433712898668</v>
      </c>
      <c r="P819" s="310">
        <f t="shared" ca="1" si="366"/>
        <v>23</v>
      </c>
      <c r="Q819" s="304">
        <f t="shared" ca="1" si="367"/>
        <v>0</v>
      </c>
      <c r="R819" s="306">
        <f t="shared" ca="1" si="368"/>
        <v>0</v>
      </c>
      <c r="S819" s="307">
        <f t="shared" ca="1" si="369"/>
        <v>8.1249999999999982</v>
      </c>
      <c r="T819" s="304">
        <f t="shared" ca="1" si="349"/>
        <v>79.706249999999983</v>
      </c>
      <c r="U819" s="311">
        <f t="shared" ca="1" si="350"/>
        <v>0</v>
      </c>
      <c r="V819" s="306">
        <f t="shared" ca="1" si="351"/>
        <v>1.2255520865704803</v>
      </c>
      <c r="W819" s="304">
        <f t="shared" ca="1" si="352"/>
        <v>59.649920627003851</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2.4071695301813723</v>
      </c>
      <c r="AH819" s="304">
        <f t="shared" ca="1" si="376"/>
        <v>-7.3414909527857191</v>
      </c>
    </row>
    <row r="820" spans="1:34" x14ac:dyDescent="0.2">
      <c r="A820" s="347">
        <f t="shared" ca="1" si="354"/>
        <v>1E-4</v>
      </c>
      <c r="B820" s="304">
        <f t="shared" ca="1" si="355"/>
        <v>34.611000000000544</v>
      </c>
      <c r="D820" s="306">
        <f t="shared" ca="1" si="356"/>
        <v>-0.81969781161289546</v>
      </c>
      <c r="E820" s="307">
        <f t="shared" ca="1" si="357"/>
        <v>-2.5143753494827195</v>
      </c>
      <c r="F820" s="304">
        <f t="shared" ca="1" si="358"/>
        <v>2.644614886982473</v>
      </c>
      <c r="G820" s="306">
        <f t="shared" ca="1" si="359"/>
        <v>13.711804729849092</v>
      </c>
      <c r="H820" s="307">
        <f t="shared" ca="1" si="360"/>
        <v>-122.04129777640834</v>
      </c>
      <c r="I820" s="304">
        <f t="shared" ca="1" si="361"/>
        <v>122.80916884296336</v>
      </c>
      <c r="J820" s="306">
        <f t="shared" ca="1" si="362"/>
        <v>869.5436471607087</v>
      </c>
      <c r="K820" s="307">
        <f t="shared" ca="1" si="363"/>
        <v>-4.5180179173336681</v>
      </c>
      <c r="L820" s="304">
        <f t="shared" ca="1" si="348"/>
        <v>869.55538455204135</v>
      </c>
      <c r="M820" s="306">
        <f t="shared" ca="1" si="364"/>
        <v>-1.4589117300457106</v>
      </c>
      <c r="N820" s="304">
        <f t="shared" ca="1" si="365"/>
        <v>-83.589484813748513</v>
      </c>
      <c r="P820" s="310">
        <f t="shared" ca="1" si="366"/>
        <v>23</v>
      </c>
      <c r="Q820" s="304">
        <f t="shared" ca="1" si="367"/>
        <v>0</v>
      </c>
      <c r="R820" s="306">
        <f t="shared" ca="1" si="368"/>
        <v>0</v>
      </c>
      <c r="S820" s="307">
        <f t="shared" ca="1" si="369"/>
        <v>8.1249999999999982</v>
      </c>
      <c r="T820" s="304">
        <f t="shared" ca="1" si="349"/>
        <v>79.706249999999983</v>
      </c>
      <c r="U820" s="311">
        <f t="shared" ca="1" si="350"/>
        <v>0</v>
      </c>
      <c r="V820" s="306">
        <f t="shared" ca="1" si="351"/>
        <v>1.2255535822495995</v>
      </c>
      <c r="W820" s="304">
        <f t="shared" ca="1" si="352"/>
        <v>59.650227260320442</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2.4071327673075622</v>
      </c>
      <c r="AH820" s="304">
        <f t="shared" ca="1" si="376"/>
        <v>-7.3415286925543217</v>
      </c>
    </row>
    <row r="821" spans="1:34" x14ac:dyDescent="0.2">
      <c r="A821" s="347">
        <f t="shared" ca="1" si="354"/>
        <v>1E-4</v>
      </c>
      <c r="B821" s="304">
        <f t="shared" ca="1" si="355"/>
        <v>34.611100000000548</v>
      </c>
      <c r="D821" s="306">
        <f t="shared" ca="1" si="356"/>
        <v>-0.8196955184678596</v>
      </c>
      <c r="E821" s="307">
        <f t="shared" ca="1" si="357"/>
        <v>-2.5143371148981926</v>
      </c>
      <c r="F821" s="304">
        <f t="shared" ca="1" si="358"/>
        <v>2.6445778245971248</v>
      </c>
      <c r="G821" s="306">
        <f t="shared" ca="1" si="359"/>
        <v>13.711722760297246</v>
      </c>
      <c r="H821" s="307">
        <f t="shared" ca="1" si="360"/>
        <v>-122.04154921011983</v>
      </c>
      <c r="I821" s="304">
        <f t="shared" ca="1" si="361"/>
        <v>122.80940955261266</v>
      </c>
      <c r="J821" s="306">
        <f t="shared" ca="1" si="362"/>
        <v>869.5436471607087</v>
      </c>
      <c r="K821" s="307">
        <f t="shared" ca="1" si="363"/>
        <v>-4.5302220596829947</v>
      </c>
      <c r="L821" s="304">
        <f t="shared" ca="1" si="348"/>
        <v>869.55544804771205</v>
      </c>
      <c r="M821" s="306">
        <f t="shared" ca="1" si="364"/>
        <v>-1.4589126219149631</v>
      </c>
      <c r="N821" s="304">
        <f t="shared" ca="1" si="365"/>
        <v>-83.589535914092551</v>
      </c>
      <c r="P821" s="310">
        <f t="shared" ca="1" si="366"/>
        <v>23</v>
      </c>
      <c r="Q821" s="304">
        <f t="shared" ca="1" si="367"/>
        <v>0</v>
      </c>
      <c r="R821" s="306">
        <f t="shared" ca="1" si="368"/>
        <v>0</v>
      </c>
      <c r="S821" s="307">
        <f t="shared" ca="1" si="369"/>
        <v>8.1249999999999982</v>
      </c>
      <c r="T821" s="304">
        <f t="shared" ca="1" si="349"/>
        <v>79.706249999999983</v>
      </c>
      <c r="U821" s="311">
        <f t="shared" ca="1" si="350"/>
        <v>0</v>
      </c>
      <c r="V821" s="306">
        <f t="shared" ca="1" si="351"/>
        <v>1.2255550779336262</v>
      </c>
      <c r="W821" s="304">
        <f t="shared" ca="1" si="352"/>
        <v>59.65053389133373</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2.4070960046998149</v>
      </c>
      <c r="AH821" s="304">
        <f t="shared" ca="1" si="376"/>
        <v>-7.3415664320394409</v>
      </c>
    </row>
    <row r="822" spans="1:34" x14ac:dyDescent="0.2">
      <c r="A822" s="347">
        <f t="shared" ca="1" si="354"/>
        <v>1E-4</v>
      </c>
      <c r="B822" s="304">
        <f t="shared" ca="1" si="355"/>
        <v>34.611200000000551</v>
      </c>
      <c r="D822" s="306">
        <f t="shared" ca="1" si="356"/>
        <v>-0.81969322528802868</v>
      </c>
      <c r="E822" s="307">
        <f t="shared" ca="1" si="357"/>
        <v>-2.5142988806009008</v>
      </c>
      <c r="F822" s="304">
        <f t="shared" ca="1" si="358"/>
        <v>2.6445407625094446</v>
      </c>
      <c r="G822" s="306">
        <f t="shared" ca="1" si="359"/>
        <v>13.711640790974716</v>
      </c>
      <c r="H822" s="307">
        <f t="shared" ca="1" si="360"/>
        <v>-122.04180064000789</v>
      </c>
      <c r="I822" s="304">
        <f t="shared" ca="1" si="361"/>
        <v>122.80965025858576</v>
      </c>
      <c r="J822" s="306">
        <f t="shared" ca="1" si="362"/>
        <v>869.5436471607087</v>
      </c>
      <c r="K822" s="307">
        <f t="shared" ca="1" si="363"/>
        <v>-4.5424262271755014</v>
      </c>
      <c r="L822" s="304">
        <f t="shared" ca="1" si="348"/>
        <v>869.55551171479351</v>
      </c>
      <c r="M822" s="306">
        <f t="shared" ca="1" si="364"/>
        <v>-1.4589135137753879</v>
      </c>
      <c r="N822" s="304">
        <f t="shared" ca="1" si="365"/>
        <v>-83.58958701393081</v>
      </c>
      <c r="P822" s="310">
        <f t="shared" ca="1" si="366"/>
        <v>23</v>
      </c>
      <c r="Q822" s="304">
        <f t="shared" ca="1" si="367"/>
        <v>0</v>
      </c>
      <c r="R822" s="306">
        <f t="shared" ca="1" si="368"/>
        <v>0</v>
      </c>
      <c r="S822" s="307">
        <f t="shared" ca="1" si="369"/>
        <v>8.1249999999999982</v>
      </c>
      <c r="T822" s="304">
        <f t="shared" ca="1" si="349"/>
        <v>79.706249999999983</v>
      </c>
      <c r="U822" s="311">
        <f t="shared" ca="1" si="350"/>
        <v>0</v>
      </c>
      <c r="V822" s="306">
        <f t="shared" ca="1" si="351"/>
        <v>1.2255565736225604</v>
      </c>
      <c r="W822" s="304">
        <f t="shared" ca="1" si="352"/>
        <v>59.650840520043744</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2.4070592423581259</v>
      </c>
      <c r="AH822" s="304">
        <f t="shared" ca="1" si="376"/>
        <v>-7.3416041712410758</v>
      </c>
    </row>
    <row r="823" spans="1:34" x14ac:dyDescent="0.2">
      <c r="A823" s="347">
        <f t="shared" ca="1" si="354"/>
        <v>1E-4</v>
      </c>
      <c r="B823" s="304">
        <f t="shared" ca="1" si="355"/>
        <v>34.611300000000554</v>
      </c>
      <c r="D823" s="306">
        <f t="shared" ca="1" si="356"/>
        <v>-0.81969093207340338</v>
      </c>
      <c r="E823" s="307">
        <f t="shared" ca="1" si="357"/>
        <v>-2.5142606465908397</v>
      </c>
      <c r="F823" s="304">
        <f t="shared" ca="1" si="358"/>
        <v>2.6445037007194285</v>
      </c>
      <c r="G823" s="306">
        <f t="shared" ca="1" si="359"/>
        <v>13.711558821881509</v>
      </c>
      <c r="H823" s="307">
        <f t="shared" ca="1" si="360"/>
        <v>-122.04205206607256</v>
      </c>
      <c r="I823" s="304">
        <f t="shared" ca="1" si="361"/>
        <v>122.80989096088264</v>
      </c>
      <c r="J823" s="306">
        <f t="shared" ca="1" si="362"/>
        <v>869.5436471607087</v>
      </c>
      <c r="K823" s="307">
        <f t="shared" ca="1" si="363"/>
        <v>-4.5546304198108052</v>
      </c>
      <c r="L823" s="304">
        <f t="shared" ca="1" si="348"/>
        <v>869.55557555328699</v>
      </c>
      <c r="M823" s="306">
        <f t="shared" ca="1" si="364"/>
        <v>-1.4589144056269852</v>
      </c>
      <c r="N823" s="304">
        <f t="shared" ca="1" si="365"/>
        <v>-83.589638113263291</v>
      </c>
      <c r="P823" s="310">
        <f t="shared" ca="1" si="366"/>
        <v>23</v>
      </c>
      <c r="Q823" s="304">
        <f t="shared" ca="1" si="367"/>
        <v>0</v>
      </c>
      <c r="R823" s="306">
        <f t="shared" ca="1" si="368"/>
        <v>0</v>
      </c>
      <c r="S823" s="307">
        <f t="shared" ca="1" si="369"/>
        <v>8.1249999999999982</v>
      </c>
      <c r="T823" s="304">
        <f t="shared" ca="1" si="349"/>
        <v>79.706249999999983</v>
      </c>
      <c r="U823" s="311">
        <f t="shared" ca="1" si="350"/>
        <v>0</v>
      </c>
      <c r="V823" s="306">
        <f t="shared" ca="1" si="351"/>
        <v>1.225558069316401</v>
      </c>
      <c r="W823" s="304">
        <f t="shared" ca="1" si="352"/>
        <v>59.651147146450398</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2.4070224802824933</v>
      </c>
      <c r="AH823" s="304">
        <f t="shared" ca="1" si="376"/>
        <v>-7.3416419101592316</v>
      </c>
    </row>
    <row r="824" spans="1:34" x14ac:dyDescent="0.2">
      <c r="A824" s="347">
        <f t="shared" ca="1" si="354"/>
        <v>1E-4</v>
      </c>
      <c r="B824" s="304">
        <f t="shared" ca="1" si="355"/>
        <v>34.611400000000557</v>
      </c>
      <c r="D824" s="306">
        <f t="shared" ca="1" si="356"/>
        <v>-0.81968863882398424</v>
      </c>
      <c r="E824" s="307">
        <f t="shared" ca="1" si="357"/>
        <v>-2.5142224128680191</v>
      </c>
      <c r="F824" s="304">
        <f t="shared" ca="1" si="358"/>
        <v>2.6444666392270859</v>
      </c>
      <c r="G824" s="306">
        <f t="shared" ca="1" si="359"/>
        <v>13.711476853017626</v>
      </c>
      <c r="H824" s="307">
        <f t="shared" ca="1" si="360"/>
        <v>-122.04230348831385</v>
      </c>
      <c r="I824" s="304">
        <f t="shared" ca="1" si="361"/>
        <v>122.81013165950333</v>
      </c>
      <c r="J824" s="306">
        <f t="shared" ca="1" si="362"/>
        <v>869.5436471607087</v>
      </c>
      <c r="K824" s="307">
        <f t="shared" ca="1" si="363"/>
        <v>-4.5668346375885243</v>
      </c>
      <c r="L824" s="304">
        <f t="shared" ca="1" si="348"/>
        <v>869.55563956319338</v>
      </c>
      <c r="M824" s="306">
        <f t="shared" ca="1" si="364"/>
        <v>-1.4589152974697548</v>
      </c>
      <c r="N824" s="304">
        <f t="shared" ca="1" si="365"/>
        <v>-83.589689212089979</v>
      </c>
      <c r="P824" s="310">
        <f t="shared" ca="1" si="366"/>
        <v>23</v>
      </c>
      <c r="Q824" s="304">
        <f t="shared" ca="1" si="367"/>
        <v>0</v>
      </c>
      <c r="R824" s="306">
        <f t="shared" ca="1" si="368"/>
        <v>0</v>
      </c>
      <c r="S824" s="307">
        <f t="shared" ca="1" si="369"/>
        <v>8.1249999999999982</v>
      </c>
      <c r="T824" s="304">
        <f t="shared" ca="1" si="349"/>
        <v>79.706249999999983</v>
      </c>
      <c r="U824" s="311">
        <f t="shared" ca="1" si="350"/>
        <v>0</v>
      </c>
      <c r="V824" s="306">
        <f t="shared" ca="1" si="351"/>
        <v>1.2255595650151494</v>
      </c>
      <c r="W824" s="304">
        <f t="shared" ca="1" si="352"/>
        <v>59.651453770553729</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2.4069857184729306</v>
      </c>
      <c r="AH824" s="304">
        <f t="shared" ca="1" si="376"/>
        <v>-7.3416796487938969</v>
      </c>
    </row>
    <row r="825" spans="1:34" x14ac:dyDescent="0.2">
      <c r="A825" s="347">
        <f t="shared" ca="1" si="354"/>
        <v>1E-4</v>
      </c>
      <c r="B825" s="304">
        <f t="shared" ca="1" si="355"/>
        <v>34.611500000000561</v>
      </c>
      <c r="D825" s="306">
        <f t="shared" ca="1" si="356"/>
        <v>-0.81968634553977338</v>
      </c>
      <c r="E825" s="307">
        <f t="shared" ca="1" si="357"/>
        <v>-2.5141841794324353</v>
      </c>
      <c r="F825" s="304">
        <f t="shared" ca="1" si="358"/>
        <v>2.644429578032415</v>
      </c>
      <c r="G825" s="306">
        <f t="shared" ca="1" si="359"/>
        <v>13.711394884383072</v>
      </c>
      <c r="H825" s="307">
        <f t="shared" ca="1" si="360"/>
        <v>-122.04255490673179</v>
      </c>
      <c r="I825" s="304">
        <f t="shared" ca="1" si="361"/>
        <v>122.81037235444785</v>
      </c>
      <c r="J825" s="306">
        <f t="shared" ca="1" si="362"/>
        <v>869.5436471607087</v>
      </c>
      <c r="K825" s="307">
        <f t="shared" ca="1" si="363"/>
        <v>-4.5790388805082767</v>
      </c>
      <c r="L825" s="304">
        <f t="shared" ca="1" si="348"/>
        <v>869.55570374451361</v>
      </c>
      <c r="M825" s="306">
        <f t="shared" ca="1" si="364"/>
        <v>-1.458916189303697</v>
      </c>
      <c r="N825" s="304">
        <f t="shared" ca="1" si="365"/>
        <v>-83.589740310410903</v>
      </c>
      <c r="P825" s="310">
        <f t="shared" ca="1" si="366"/>
        <v>23</v>
      </c>
      <c r="Q825" s="304">
        <f t="shared" ca="1" si="367"/>
        <v>0</v>
      </c>
      <c r="R825" s="306">
        <f t="shared" ca="1" si="368"/>
        <v>0</v>
      </c>
      <c r="S825" s="307">
        <f t="shared" ca="1" si="369"/>
        <v>8.1249999999999982</v>
      </c>
      <c r="T825" s="304">
        <f t="shared" ca="1" si="349"/>
        <v>79.706249999999983</v>
      </c>
      <c r="U825" s="311">
        <f t="shared" ca="1" si="350"/>
        <v>0</v>
      </c>
      <c r="V825" s="306">
        <f t="shared" ca="1" si="351"/>
        <v>1.2255610607188046</v>
      </c>
      <c r="W825" s="304">
        <f t="shared" ca="1" si="352"/>
        <v>59.651760392353715</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2.406948956929428</v>
      </c>
      <c r="AH825" s="304">
        <f t="shared" ca="1" si="376"/>
        <v>-7.341717387145076</v>
      </c>
    </row>
    <row r="826" spans="1:34" x14ac:dyDescent="0.2">
      <c r="A826" s="347">
        <f t="shared" ca="1" si="354"/>
        <v>1E-4</v>
      </c>
      <c r="B826" s="304">
        <f t="shared" ca="1" si="355"/>
        <v>34.611600000000564</v>
      </c>
      <c r="D826" s="306">
        <f t="shared" ca="1" si="356"/>
        <v>-0.81968405222077068</v>
      </c>
      <c r="E826" s="307">
        <f t="shared" ca="1" si="357"/>
        <v>-2.5141459462840912</v>
      </c>
      <c r="F826" s="304">
        <f t="shared" ca="1" si="358"/>
        <v>2.6443925171354179</v>
      </c>
      <c r="G826" s="306">
        <f t="shared" ca="1" si="359"/>
        <v>13.71131291597785</v>
      </c>
      <c r="H826" s="307">
        <f t="shared" ca="1" si="360"/>
        <v>-122.04280632132642</v>
      </c>
      <c r="I826" s="304">
        <f t="shared" ca="1" si="361"/>
        <v>122.81061304571627</v>
      </c>
      <c r="J826" s="306">
        <f t="shared" ca="1" si="362"/>
        <v>869.5436471607087</v>
      </c>
      <c r="K826" s="307">
        <f t="shared" ca="1" si="363"/>
        <v>-4.5912431485696796</v>
      </c>
      <c r="L826" s="304">
        <f t="shared" ca="1" si="348"/>
        <v>869.55576809724892</v>
      </c>
      <c r="M826" s="306">
        <f t="shared" ca="1" si="364"/>
        <v>-1.4589170811288121</v>
      </c>
      <c r="N826" s="304">
        <f t="shared" ca="1" si="365"/>
        <v>-83.589791408226048</v>
      </c>
      <c r="P826" s="310">
        <f t="shared" ca="1" si="366"/>
        <v>23</v>
      </c>
      <c r="Q826" s="304">
        <f t="shared" ca="1" si="367"/>
        <v>0</v>
      </c>
      <c r="R826" s="306">
        <f t="shared" ca="1" si="368"/>
        <v>0</v>
      </c>
      <c r="S826" s="307">
        <f t="shared" ca="1" si="369"/>
        <v>8.1249999999999982</v>
      </c>
      <c r="T826" s="304">
        <f t="shared" ca="1" si="349"/>
        <v>79.706249999999983</v>
      </c>
      <c r="U826" s="311">
        <f t="shared" ca="1" si="350"/>
        <v>0</v>
      </c>
      <c r="V826" s="306">
        <f t="shared" ca="1" si="351"/>
        <v>1.2255625564273671</v>
      </c>
      <c r="W826" s="304">
        <f t="shared" ca="1" si="352"/>
        <v>59.652067011850406</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2.4069121956519952</v>
      </c>
      <c r="AH826" s="304">
        <f t="shared" ca="1" si="376"/>
        <v>-7.3417551252127664</v>
      </c>
    </row>
    <row r="827" spans="1:34" x14ac:dyDescent="0.2">
      <c r="A827" s="347">
        <f t="shared" ca="1" si="354"/>
        <v>1E-4</v>
      </c>
      <c r="B827" s="304">
        <f t="shared" ca="1" si="355"/>
        <v>34.611700000000567</v>
      </c>
      <c r="D827" s="306">
        <f t="shared" ca="1" si="356"/>
        <v>-0.81968175886697703</v>
      </c>
      <c r="E827" s="307">
        <f t="shared" ca="1" si="357"/>
        <v>-2.5141077134229812</v>
      </c>
      <c r="F827" s="304">
        <f t="shared" ca="1" si="358"/>
        <v>2.6443554565360898</v>
      </c>
      <c r="G827" s="306">
        <f t="shared" ca="1" si="359"/>
        <v>13.711230947801964</v>
      </c>
      <c r="H827" s="307">
        <f t="shared" ca="1" si="360"/>
        <v>-122.04305773209776</v>
      </c>
      <c r="I827" s="304">
        <f t="shared" ca="1" si="361"/>
        <v>122.81085373330856</v>
      </c>
      <c r="J827" s="306">
        <f t="shared" ca="1" si="362"/>
        <v>869.5436471607087</v>
      </c>
      <c r="K827" s="307">
        <f t="shared" ca="1" si="363"/>
        <v>-4.6034474417723512</v>
      </c>
      <c r="L827" s="304">
        <f t="shared" ca="1" si="348"/>
        <v>869.5558326214001</v>
      </c>
      <c r="M827" s="306">
        <f t="shared" ca="1" si="364"/>
        <v>-1.4589179729451001</v>
      </c>
      <c r="N827" s="304">
        <f t="shared" ca="1" si="365"/>
        <v>-83.589842505535458</v>
      </c>
      <c r="P827" s="310">
        <f t="shared" ca="1" si="366"/>
        <v>23</v>
      </c>
      <c r="Q827" s="304">
        <f t="shared" ca="1" si="367"/>
        <v>0</v>
      </c>
      <c r="R827" s="306">
        <f t="shared" ca="1" si="368"/>
        <v>0</v>
      </c>
      <c r="S827" s="307">
        <f t="shared" ca="1" si="369"/>
        <v>8.1249999999999982</v>
      </c>
      <c r="T827" s="304">
        <f t="shared" ca="1" si="349"/>
        <v>79.706249999999983</v>
      </c>
      <c r="U827" s="311">
        <f t="shared" ca="1" si="350"/>
        <v>0</v>
      </c>
      <c r="V827" s="306">
        <f t="shared" ca="1" si="351"/>
        <v>1.2255640521408364</v>
      </c>
      <c r="W827" s="304">
        <f t="shared" ca="1" si="352"/>
        <v>59.652373629043723</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2.4068754346406225</v>
      </c>
      <c r="AH827" s="304">
        <f t="shared" ca="1" si="376"/>
        <v>-7.3417928629969742</v>
      </c>
    </row>
    <row r="828" spans="1:34" x14ac:dyDescent="0.2">
      <c r="A828" s="347">
        <f t="shared" ca="1" si="354"/>
        <v>1E-4</v>
      </c>
      <c r="B828" s="304">
        <f t="shared" ca="1" si="355"/>
        <v>34.611800000000571</v>
      </c>
      <c r="D828" s="306">
        <f t="shared" ca="1" si="356"/>
        <v>-0.81967946547839332</v>
      </c>
      <c r="E828" s="307">
        <f t="shared" ca="1" si="357"/>
        <v>-2.5140694808491126</v>
      </c>
      <c r="F828" s="304">
        <f t="shared" ca="1" si="358"/>
        <v>2.6443183962344383</v>
      </c>
      <c r="G828" s="306">
        <f t="shared" ca="1" si="359"/>
        <v>13.711148979855416</v>
      </c>
      <c r="H828" s="307">
        <f t="shared" ca="1" si="360"/>
        <v>-122.04330913904585</v>
      </c>
      <c r="I828" s="304">
        <f t="shared" ca="1" si="361"/>
        <v>122.81109441722478</v>
      </c>
      <c r="J828" s="306">
        <f t="shared" ca="1" si="362"/>
        <v>869.5436471607087</v>
      </c>
      <c r="K828" s="307">
        <f t="shared" ca="1" si="363"/>
        <v>-4.6156517601159086</v>
      </c>
      <c r="L828" s="304">
        <f t="shared" ca="1" si="348"/>
        <v>869.55589731696818</v>
      </c>
      <c r="M828" s="306">
        <f t="shared" ca="1" si="364"/>
        <v>-1.4589188647525613</v>
      </c>
      <c r="N828" s="304">
        <f t="shared" ca="1" si="365"/>
        <v>-83.589893602339117</v>
      </c>
      <c r="P828" s="310">
        <f t="shared" ca="1" si="366"/>
        <v>23</v>
      </c>
      <c r="Q828" s="304">
        <f t="shared" ca="1" si="367"/>
        <v>0</v>
      </c>
      <c r="R828" s="306">
        <f t="shared" ca="1" si="368"/>
        <v>0</v>
      </c>
      <c r="S828" s="307">
        <f t="shared" ca="1" si="369"/>
        <v>8.1249999999999982</v>
      </c>
      <c r="T828" s="304">
        <f t="shared" ca="1" si="349"/>
        <v>79.706249999999983</v>
      </c>
      <c r="U828" s="311">
        <f t="shared" ca="1" si="350"/>
        <v>0</v>
      </c>
      <c r="V828" s="306">
        <f t="shared" ca="1" si="351"/>
        <v>1.2255655478592129</v>
      </c>
      <c r="W828" s="304">
        <f t="shared" ca="1" si="352"/>
        <v>59.652680243933695</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2.4068386738953169</v>
      </c>
      <c r="AH828" s="304">
        <f t="shared" ca="1" si="376"/>
        <v>-7.3418306004976905</v>
      </c>
    </row>
    <row r="829" spans="1:34" x14ac:dyDescent="0.2">
      <c r="A829" s="347">
        <f t="shared" ca="1" si="354"/>
        <v>1E-4</v>
      </c>
      <c r="B829" s="304">
        <f t="shared" ca="1" si="355"/>
        <v>34.611900000000574</v>
      </c>
      <c r="D829" s="306">
        <f t="shared" ca="1" si="356"/>
        <v>-0.819677172055018</v>
      </c>
      <c r="E829" s="307">
        <f t="shared" ca="1" si="357"/>
        <v>-2.5140312485624854</v>
      </c>
      <c r="F829" s="304">
        <f t="shared" ca="1" si="358"/>
        <v>2.6442813362304625</v>
      </c>
      <c r="G829" s="306">
        <f t="shared" ca="1" si="359"/>
        <v>13.71106701213821</v>
      </c>
      <c r="H829" s="307">
        <f t="shared" ca="1" si="360"/>
        <v>-122.0435605421707</v>
      </c>
      <c r="I829" s="304">
        <f t="shared" ca="1" si="361"/>
        <v>122.81133509746495</v>
      </c>
      <c r="J829" s="306">
        <f t="shared" ca="1" si="362"/>
        <v>869.5436471607087</v>
      </c>
      <c r="K829" s="307">
        <f t="shared" ca="1" si="363"/>
        <v>-4.627856103599969</v>
      </c>
      <c r="L829" s="304">
        <f t="shared" ca="1" si="348"/>
        <v>869.55596218395442</v>
      </c>
      <c r="M829" s="306">
        <f t="shared" ca="1" si="364"/>
        <v>-1.4589197565511955</v>
      </c>
      <c r="N829" s="304">
        <f t="shared" ca="1" si="365"/>
        <v>-83.589944698637041</v>
      </c>
      <c r="P829" s="310">
        <f t="shared" ca="1" si="366"/>
        <v>23</v>
      </c>
      <c r="Q829" s="304">
        <f t="shared" ca="1" si="367"/>
        <v>0</v>
      </c>
      <c r="R829" s="306">
        <f t="shared" ca="1" si="368"/>
        <v>0</v>
      </c>
      <c r="S829" s="307">
        <f t="shared" ca="1" si="369"/>
        <v>8.1249999999999982</v>
      </c>
      <c r="T829" s="304">
        <f t="shared" ca="1" si="349"/>
        <v>79.706249999999983</v>
      </c>
      <c r="U829" s="311">
        <f t="shared" ca="1" si="350"/>
        <v>0</v>
      </c>
      <c r="V829" s="306">
        <f t="shared" ca="1" si="351"/>
        <v>1.2255670435824966</v>
      </c>
      <c r="W829" s="304">
        <f t="shared" ca="1" si="352"/>
        <v>59.652986856520329</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2.4068019134160812</v>
      </c>
      <c r="AH829" s="304">
        <f t="shared" ca="1" si="376"/>
        <v>-7.3418683377149181</v>
      </c>
    </row>
    <row r="830" spans="1:34" x14ac:dyDescent="0.2">
      <c r="A830" s="347">
        <f t="shared" ca="1" si="354"/>
        <v>1E-4</v>
      </c>
      <c r="B830" s="304">
        <f t="shared" ca="1" si="355"/>
        <v>34.612000000000577</v>
      </c>
      <c r="D830" s="306">
        <f t="shared" ca="1" si="356"/>
        <v>-0.81967487859685495</v>
      </c>
      <c r="E830" s="307">
        <f t="shared" ca="1" si="357"/>
        <v>-2.513993016563095</v>
      </c>
      <c r="F830" s="304">
        <f t="shared" ca="1" si="358"/>
        <v>2.6442442765241601</v>
      </c>
      <c r="G830" s="306">
        <f t="shared" ca="1" si="359"/>
        <v>13.71098504465035</v>
      </c>
      <c r="H830" s="307">
        <f t="shared" ca="1" si="360"/>
        <v>-122.04381194147236</v>
      </c>
      <c r="I830" s="304">
        <f t="shared" ca="1" si="361"/>
        <v>122.81157577402912</v>
      </c>
      <c r="J830" s="306">
        <f t="shared" ca="1" si="362"/>
        <v>869.5436471607087</v>
      </c>
      <c r="K830" s="307">
        <f t="shared" ca="1" si="363"/>
        <v>-4.6400604722241514</v>
      </c>
      <c r="L830" s="304">
        <f t="shared" ca="1" si="348"/>
        <v>869.5560272223596</v>
      </c>
      <c r="M830" s="306">
        <f t="shared" ca="1" si="364"/>
        <v>-1.4589206483410031</v>
      </c>
      <c r="N830" s="304">
        <f t="shared" ca="1" si="365"/>
        <v>-83.589995794429228</v>
      </c>
      <c r="P830" s="310">
        <f t="shared" ca="1" si="366"/>
        <v>23</v>
      </c>
      <c r="Q830" s="304">
        <f t="shared" ca="1" si="367"/>
        <v>0</v>
      </c>
      <c r="R830" s="306">
        <f t="shared" ca="1" si="368"/>
        <v>0</v>
      </c>
      <c r="S830" s="307">
        <f t="shared" ca="1" si="369"/>
        <v>8.1249999999999982</v>
      </c>
      <c r="T830" s="304">
        <f t="shared" ca="1" si="349"/>
        <v>79.706249999999983</v>
      </c>
      <c r="U830" s="311">
        <f t="shared" ca="1" si="350"/>
        <v>0</v>
      </c>
      <c r="V830" s="306">
        <f t="shared" ca="1" si="351"/>
        <v>1.225568539310687</v>
      </c>
      <c r="W830" s="304">
        <f t="shared" ca="1" si="352"/>
        <v>59.653293466803611</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2.4067651532029144</v>
      </c>
      <c r="AH830" s="304">
        <f t="shared" ca="1" si="376"/>
        <v>-7.3419060746486577</v>
      </c>
    </row>
    <row r="831" spans="1:34" x14ac:dyDescent="0.2">
      <c r="A831" s="347">
        <f t="shared" ca="1" si="354"/>
        <v>1E-4</v>
      </c>
      <c r="B831" s="304">
        <f t="shared" ca="1" si="355"/>
        <v>34.612100000000581</v>
      </c>
      <c r="D831" s="306">
        <f t="shared" ca="1" si="356"/>
        <v>-0.81967258510390384</v>
      </c>
      <c r="E831" s="307">
        <f t="shared" ca="1" si="357"/>
        <v>-2.513954784850946</v>
      </c>
      <c r="F831" s="304">
        <f t="shared" ca="1" si="358"/>
        <v>2.6442072171155351</v>
      </c>
      <c r="G831" s="306">
        <f t="shared" ca="1" si="359"/>
        <v>13.710903077391841</v>
      </c>
      <c r="H831" s="307">
        <f t="shared" ca="1" si="360"/>
        <v>-122.04406333695084</v>
      </c>
      <c r="I831" s="304">
        <f t="shared" ca="1" si="361"/>
        <v>122.81181644691728</v>
      </c>
      <c r="J831" s="306">
        <f t="shared" ca="1" si="362"/>
        <v>869.5436471607087</v>
      </c>
      <c r="K831" s="307">
        <f t="shared" ca="1" si="363"/>
        <v>-4.652264865988073</v>
      </c>
      <c r="L831" s="304">
        <f t="shared" ca="1" si="348"/>
        <v>869.55609243218487</v>
      </c>
      <c r="M831" s="306">
        <f t="shared" ca="1" si="364"/>
        <v>-1.4589215401219839</v>
      </c>
      <c r="N831" s="304">
        <f t="shared" ca="1" si="365"/>
        <v>-83.59004688971568</v>
      </c>
      <c r="P831" s="310">
        <f t="shared" ca="1" si="366"/>
        <v>23</v>
      </c>
      <c r="Q831" s="304">
        <f t="shared" ca="1" si="367"/>
        <v>0</v>
      </c>
      <c r="R831" s="306">
        <f t="shared" ca="1" si="368"/>
        <v>0</v>
      </c>
      <c r="S831" s="307">
        <f t="shared" ca="1" si="369"/>
        <v>8.1249999999999982</v>
      </c>
      <c r="T831" s="304">
        <f t="shared" ca="1" si="349"/>
        <v>79.706249999999983</v>
      </c>
      <c r="U831" s="311">
        <f t="shared" ca="1" si="350"/>
        <v>0</v>
      </c>
      <c r="V831" s="306">
        <f t="shared" ca="1" si="351"/>
        <v>1.2255700350437841</v>
      </c>
      <c r="W831" s="304">
        <f t="shared" ca="1" si="352"/>
        <v>59.653600074783498</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2.4067283932558148</v>
      </c>
      <c r="AH831" s="304">
        <f t="shared" ca="1" si="376"/>
        <v>-7.3419438112989077</v>
      </c>
    </row>
    <row r="832" spans="1:34" x14ac:dyDescent="0.2">
      <c r="A832" s="347">
        <f t="shared" ca="1" si="354"/>
        <v>1E-4</v>
      </c>
      <c r="B832" s="304">
        <f t="shared" ca="1" si="355"/>
        <v>34.612200000000584</v>
      </c>
      <c r="D832" s="306">
        <f t="shared" ca="1" si="356"/>
        <v>-0.819670291576166</v>
      </c>
      <c r="E832" s="307">
        <f t="shared" ca="1" si="357"/>
        <v>-2.5139165534260428</v>
      </c>
      <c r="F832" s="304">
        <f t="shared" ca="1" si="358"/>
        <v>2.6441701580045924</v>
      </c>
      <c r="G832" s="306">
        <f t="shared" ca="1" si="359"/>
        <v>13.710821110362684</v>
      </c>
      <c r="H832" s="307">
        <f t="shared" ca="1" si="360"/>
        <v>-122.04431472860618</v>
      </c>
      <c r="I832" s="304">
        <f t="shared" ca="1" si="361"/>
        <v>122.81205711612947</v>
      </c>
      <c r="J832" s="306">
        <f t="shared" ca="1" si="362"/>
        <v>869.5436471607087</v>
      </c>
      <c r="K832" s="307">
        <f t="shared" ca="1" si="363"/>
        <v>-4.6644692848913509</v>
      </c>
      <c r="L832" s="304">
        <f t="shared" ca="1" si="348"/>
        <v>869.55615781343124</v>
      </c>
      <c r="M832" s="306">
        <f t="shared" ca="1" si="364"/>
        <v>-1.4589224318941385</v>
      </c>
      <c r="N832" s="304">
        <f t="shared" ca="1" si="365"/>
        <v>-83.590097984496424</v>
      </c>
      <c r="P832" s="310">
        <f t="shared" ca="1" si="366"/>
        <v>23</v>
      </c>
      <c r="Q832" s="304">
        <f t="shared" ca="1" si="367"/>
        <v>0</v>
      </c>
      <c r="R832" s="306">
        <f t="shared" ca="1" si="368"/>
        <v>0</v>
      </c>
      <c r="S832" s="307">
        <f t="shared" ca="1" si="369"/>
        <v>8.1249999999999982</v>
      </c>
      <c r="T832" s="304">
        <f t="shared" ca="1" si="349"/>
        <v>79.706249999999983</v>
      </c>
      <c r="U832" s="311">
        <f t="shared" ca="1" si="350"/>
        <v>0</v>
      </c>
      <c r="V832" s="306">
        <f t="shared" ca="1" si="351"/>
        <v>1.2255715307817885</v>
      </c>
      <c r="W832" s="304">
        <f t="shared" ca="1" si="352"/>
        <v>59.653906680460047</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2.4066916335747912</v>
      </c>
      <c r="AH832" s="304">
        <f t="shared" ca="1" si="376"/>
        <v>-7.3419815476656627</v>
      </c>
    </row>
    <row r="833" spans="1:34" x14ac:dyDescent="0.2">
      <c r="A833" s="347">
        <f t="shared" ca="1" si="354"/>
        <v>1E-4</v>
      </c>
      <c r="B833" s="304">
        <f t="shared" ca="1" si="355"/>
        <v>34.612300000000587</v>
      </c>
      <c r="D833" s="306">
        <f t="shared" ca="1" si="356"/>
        <v>-0.81966799801364087</v>
      </c>
      <c r="E833" s="307">
        <f t="shared" ca="1" si="357"/>
        <v>-2.5138783222883774</v>
      </c>
      <c r="F833" s="304">
        <f t="shared" ca="1" si="358"/>
        <v>2.6441330991913241</v>
      </c>
      <c r="G833" s="306">
        <f t="shared" ca="1" si="359"/>
        <v>13.710739143562883</v>
      </c>
      <c r="H833" s="307">
        <f t="shared" ca="1" si="360"/>
        <v>-122.0445661164384</v>
      </c>
      <c r="I833" s="304">
        <f t="shared" ca="1" si="361"/>
        <v>122.81229778166571</v>
      </c>
      <c r="J833" s="306">
        <f t="shared" ca="1" si="362"/>
        <v>869.5436471607087</v>
      </c>
      <c r="K833" s="307">
        <f t="shared" ca="1" si="363"/>
        <v>-4.6766737289336033</v>
      </c>
      <c r="L833" s="304">
        <f t="shared" ca="1" si="348"/>
        <v>869.55622336609952</v>
      </c>
      <c r="M833" s="306">
        <f t="shared" ca="1" si="364"/>
        <v>-1.4589233236574668</v>
      </c>
      <c r="N833" s="304">
        <f t="shared" ca="1" si="365"/>
        <v>-83.590149078771461</v>
      </c>
      <c r="P833" s="310">
        <f t="shared" ca="1" si="366"/>
        <v>23</v>
      </c>
      <c r="Q833" s="304">
        <f t="shared" ca="1" si="367"/>
        <v>0</v>
      </c>
      <c r="R833" s="306">
        <f t="shared" ca="1" si="368"/>
        <v>0</v>
      </c>
      <c r="S833" s="307">
        <f t="shared" ca="1" si="369"/>
        <v>8.1249999999999982</v>
      </c>
      <c r="T833" s="304">
        <f t="shared" ca="1" si="349"/>
        <v>79.706249999999983</v>
      </c>
      <c r="U833" s="311">
        <f t="shared" ca="1" si="350"/>
        <v>0</v>
      </c>
      <c r="V833" s="306">
        <f t="shared" ca="1" si="351"/>
        <v>1.2255730265246991</v>
      </c>
      <c r="W833" s="304">
        <f t="shared" ca="1" si="352"/>
        <v>59.654213283833194</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2.4066548741598339</v>
      </c>
      <c r="AH833" s="304">
        <f t="shared" ca="1" si="376"/>
        <v>-7.3420192837489306</v>
      </c>
    </row>
    <row r="834" spans="1:34" x14ac:dyDescent="0.2">
      <c r="A834" s="347">
        <f t="shared" ca="1" si="354"/>
        <v>1E-4</v>
      </c>
      <c r="B834" s="304">
        <f t="shared" ca="1" si="355"/>
        <v>34.612400000000591</v>
      </c>
      <c r="D834" s="306">
        <f t="shared" ca="1" si="356"/>
        <v>-0.81966570441632902</v>
      </c>
      <c r="E834" s="307">
        <f t="shared" ca="1" si="357"/>
        <v>-2.5138400914379586</v>
      </c>
      <c r="F834" s="304">
        <f t="shared" ca="1" si="358"/>
        <v>2.6440960406757394</v>
      </c>
      <c r="G834" s="306">
        <f t="shared" ca="1" si="359"/>
        <v>13.710657176992441</v>
      </c>
      <c r="H834" s="307">
        <f t="shared" ca="1" si="360"/>
        <v>-122.04481750044755</v>
      </c>
      <c r="I834" s="304">
        <f t="shared" ca="1" si="361"/>
        <v>122.81253844352605</v>
      </c>
      <c r="J834" s="306">
        <f t="shared" ca="1" si="362"/>
        <v>869.5436471607087</v>
      </c>
      <c r="K834" s="307">
        <f t="shared" ca="1" si="363"/>
        <v>-4.6888781981144474</v>
      </c>
      <c r="L834" s="304">
        <f t="shared" ca="1" si="348"/>
        <v>869.55628909019106</v>
      </c>
      <c r="M834" s="306">
        <f t="shared" ca="1" si="364"/>
        <v>-1.4589242154119688</v>
      </c>
      <c r="N834" s="304">
        <f t="shared" ca="1" si="365"/>
        <v>-83.59020017254079</v>
      </c>
      <c r="P834" s="310">
        <f t="shared" ca="1" si="366"/>
        <v>23</v>
      </c>
      <c r="Q834" s="304">
        <f t="shared" ca="1" si="367"/>
        <v>0</v>
      </c>
      <c r="R834" s="306">
        <f t="shared" ca="1" si="368"/>
        <v>0</v>
      </c>
      <c r="S834" s="307">
        <f t="shared" ca="1" si="369"/>
        <v>8.1249999999999982</v>
      </c>
      <c r="T834" s="304">
        <f t="shared" ca="1" si="349"/>
        <v>79.706249999999983</v>
      </c>
      <c r="U834" s="311">
        <f t="shared" ca="1" si="350"/>
        <v>0</v>
      </c>
      <c r="V834" s="306">
        <f t="shared" ca="1" si="351"/>
        <v>1.225574522272517</v>
      </c>
      <c r="W834" s="304">
        <f t="shared" ca="1" si="352"/>
        <v>59.654519884903003</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2.4066181150109553</v>
      </c>
      <c r="AH834" s="304">
        <f t="shared" ca="1" si="376"/>
        <v>-7.3420570195487027</v>
      </c>
    </row>
    <row r="835" spans="1:34" x14ac:dyDescent="0.2">
      <c r="A835" s="347">
        <f t="shared" ca="1" si="354"/>
        <v>1E-4</v>
      </c>
      <c r="B835" s="304">
        <f t="shared" ca="1" si="355"/>
        <v>34.612500000000594</v>
      </c>
      <c r="D835" s="306">
        <f t="shared" ca="1" si="356"/>
        <v>-0.81966341078423333</v>
      </c>
      <c r="E835" s="307">
        <f t="shared" ca="1" si="357"/>
        <v>-2.5138018608747794</v>
      </c>
      <c r="F835" s="304">
        <f t="shared" ca="1" si="358"/>
        <v>2.6440589824578322</v>
      </c>
      <c r="G835" s="306">
        <f t="shared" ca="1" si="359"/>
        <v>13.710575210651363</v>
      </c>
      <c r="H835" s="307">
        <f t="shared" ca="1" si="360"/>
        <v>-122.04506888063364</v>
      </c>
      <c r="I835" s="304">
        <f t="shared" ca="1" si="361"/>
        <v>122.81277910171049</v>
      </c>
      <c r="J835" s="306">
        <f t="shared" ca="1" si="362"/>
        <v>869.5436471607087</v>
      </c>
      <c r="K835" s="307">
        <f t="shared" ca="1" si="363"/>
        <v>-4.7010826924335012</v>
      </c>
      <c r="L835" s="304">
        <f t="shared" ca="1" si="348"/>
        <v>869.55635498570655</v>
      </c>
      <c r="M835" s="306">
        <f t="shared" ca="1" si="364"/>
        <v>-1.4589251071576448</v>
      </c>
      <c r="N835" s="304">
        <f t="shared" ca="1" si="365"/>
        <v>-83.590251265804412</v>
      </c>
      <c r="P835" s="310">
        <f t="shared" ca="1" si="366"/>
        <v>23</v>
      </c>
      <c r="Q835" s="304">
        <f t="shared" ca="1" si="367"/>
        <v>0</v>
      </c>
      <c r="R835" s="306">
        <f t="shared" ca="1" si="368"/>
        <v>0</v>
      </c>
      <c r="S835" s="307">
        <f t="shared" ca="1" si="369"/>
        <v>8.1249999999999982</v>
      </c>
      <c r="T835" s="304">
        <f t="shared" ca="1" si="349"/>
        <v>79.706249999999983</v>
      </c>
      <c r="U835" s="311">
        <f t="shared" ca="1" si="350"/>
        <v>0</v>
      </c>
      <c r="V835" s="306">
        <f t="shared" ca="1" si="351"/>
        <v>1.2255760180252417</v>
      </c>
      <c r="W835" s="304">
        <f t="shared" ca="1" si="352"/>
        <v>59.654826483669403</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2.4065813561281439</v>
      </c>
      <c r="AH835" s="304">
        <f t="shared" ca="1" si="376"/>
        <v>-7.3420947550649869</v>
      </c>
    </row>
    <row r="836" spans="1:34" x14ac:dyDescent="0.2">
      <c r="A836" s="347">
        <f t="shared" ca="1" si="354"/>
        <v>1E-4</v>
      </c>
      <c r="B836" s="304">
        <f t="shared" ca="1" si="355"/>
        <v>34.612600000000597</v>
      </c>
      <c r="D836" s="306">
        <f t="shared" ca="1" si="356"/>
        <v>-0.81966111711735279</v>
      </c>
      <c r="E836" s="307">
        <f t="shared" ca="1" si="357"/>
        <v>-2.5137636305988469</v>
      </c>
      <c r="F836" s="304">
        <f t="shared" ca="1" si="358"/>
        <v>2.6440219245376091</v>
      </c>
      <c r="G836" s="306">
        <f t="shared" ca="1" si="359"/>
        <v>13.710493244539652</v>
      </c>
      <c r="H836" s="307">
        <f t="shared" ca="1" si="360"/>
        <v>-122.04532025699669</v>
      </c>
      <c r="I836" s="304">
        <f t="shared" ca="1" si="361"/>
        <v>122.81301975621906</v>
      </c>
      <c r="J836" s="306">
        <f t="shared" ca="1" si="362"/>
        <v>869.5436471607087</v>
      </c>
      <c r="K836" s="307">
        <f t="shared" ca="1" si="363"/>
        <v>-4.7132872118903828</v>
      </c>
      <c r="L836" s="304">
        <f t="shared" ref="L836:L899" ca="1" si="377">SQRT(pos_x^2+pos_z^2)</f>
        <v>869.55642105264735</v>
      </c>
      <c r="M836" s="306">
        <f t="shared" ca="1" si="364"/>
        <v>-1.4589259988944949</v>
      </c>
      <c r="N836" s="304">
        <f t="shared" ca="1" si="365"/>
        <v>-83.590302358562369</v>
      </c>
      <c r="P836" s="310">
        <f t="shared" ca="1" si="366"/>
        <v>23</v>
      </c>
      <c r="Q836" s="304">
        <f t="shared" ca="1" si="367"/>
        <v>0</v>
      </c>
      <c r="R836" s="306">
        <f t="shared" ca="1" si="368"/>
        <v>0</v>
      </c>
      <c r="S836" s="307">
        <f t="shared" ca="1" si="369"/>
        <v>8.1249999999999982</v>
      </c>
      <c r="T836" s="304">
        <f t="shared" ref="T836:T899" ca="1" si="378">m*g</f>
        <v>79.706249999999983</v>
      </c>
      <c r="U836" s="311">
        <f t="shared" ref="U836:U899" ca="1" si="379">IF(pos_xz&lt;L_rampe,Poids*COS(Beta),0)</f>
        <v>0</v>
      </c>
      <c r="V836" s="306">
        <f t="shared" ref="V836:V899" ca="1" si="380">Rho_moyen*(20000-Alt_rampe-pos_z)/(20000+Alt_rampe+pos_z)</f>
        <v>1.2255775137828728</v>
      </c>
      <c r="W836" s="304">
        <f t="shared" ref="W836:W899" ca="1" si="381">1/2*Rho*Sref*Cx*vit_xz^2</f>
        <v>59.655133080132408</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2.4065445975114121</v>
      </c>
      <c r="AH836" s="304">
        <f t="shared" ca="1" si="376"/>
        <v>-7.3421324902977743</v>
      </c>
    </row>
    <row r="837" spans="1:34" x14ac:dyDescent="0.2">
      <c r="A837" s="347">
        <f t="shared" ref="A837:A900" ca="1" si="383">IF(B836+0.01&lt;=T_ini+ROUNDUP(Temps_fin_propu,0), 0.01, IF(K836&gt;0, 0.1, 0.0001))</f>
        <v>1E-4</v>
      </c>
      <c r="B837" s="304">
        <f t="shared" ref="B837:B900" ca="1" si="384">B836+pas</f>
        <v>34.612700000000601</v>
      </c>
      <c r="D837" s="306">
        <f t="shared" ref="D837:D900" ca="1" si="385">IF(AND(L836&lt;L_rampe,Poussee&lt;Poids*SIN(M836)),0,(-W836+Poussee)/m*COS(M836)-U836/m*SIN(M836))</f>
        <v>-0.81965882341568785</v>
      </c>
      <c r="E837" s="307">
        <f t="shared" ref="E837:E900" ca="1" si="386">IF(AND(L836&lt;L_rampe,Poussee&lt;Poids*SIN(M836)),0,(-W836+Poussee)/m*SIN(M836)+U836/m*COS(M836)-Poids/m)</f>
        <v>-2.5137254006101593</v>
      </c>
      <c r="F837" s="304">
        <f t="shared" ref="F837:F900" ca="1" si="387">SQRT(acc_x^2+acc_z^2)</f>
        <v>2.6439848669150692</v>
      </c>
      <c r="G837" s="306">
        <f t="shared" ref="G837:G900" ca="1" si="388">G836+acc_x*pas</f>
        <v>13.710411278657311</v>
      </c>
      <c r="H837" s="307">
        <f t="shared" ref="H837:H900" ca="1" si="389">H836+acc_z*pas</f>
        <v>-122.04557162953675</v>
      </c>
      <c r="I837" s="304">
        <f t="shared" ref="I837:I900" ca="1" si="390">SQRT(vit_x^2+vit_z^2)</f>
        <v>122.81326040705181</v>
      </c>
      <c r="J837" s="306">
        <f t="shared" ref="J837:J900" ca="1" si="391">J836+0.5*(vit_x+G836)*pas*(K836&gt;=0)</f>
        <v>869.5436471607087</v>
      </c>
      <c r="K837" s="307">
        <f t="shared" ref="K837:K900" ca="1" si="392">K836+0.5*(vit_z+H836)*pas</f>
        <v>-4.7254917564847094</v>
      </c>
      <c r="L837" s="304">
        <f t="shared" ca="1" si="377"/>
        <v>869.55648729101415</v>
      </c>
      <c r="M837" s="306">
        <f t="shared" ref="M837:M900" ca="1" si="393">IF(AND(L836&gt;L_rampe,G837&gt;0),ATAN2(G837,H837),$M$4)</f>
        <v>-1.4589268906225192</v>
      </c>
      <c r="N837" s="304">
        <f t="shared" ref="N837:N900" ca="1" si="394">DEGREES(Beta)</f>
        <v>-83.590353450814632</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8.1249999999999982</v>
      </c>
      <c r="T837" s="304">
        <f t="shared" ca="1" si="378"/>
        <v>79.706249999999983</v>
      </c>
      <c r="U837" s="311">
        <f t="shared" ca="1" si="379"/>
        <v>0</v>
      </c>
      <c r="V837" s="306">
        <f t="shared" ca="1" si="380"/>
        <v>1.2255790095454113</v>
      </c>
      <c r="W837" s="304">
        <f t="shared" ca="1" si="381"/>
        <v>59.655439674292062</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2.4065078391607555</v>
      </c>
      <c r="AH837" s="304">
        <f t="shared" ref="AH837:AH900" ca="1" si="405">IF(AND(L836&lt;L_rampe,Poussee&lt;Poids*SIN(M836)), g*SIN(M836), (-W836+Poussee)/m)</f>
        <v>-7.3421702252470675</v>
      </c>
    </row>
    <row r="838" spans="1:34" x14ac:dyDescent="0.2">
      <c r="A838" s="347">
        <f t="shared" ca="1" si="383"/>
        <v>1E-4</v>
      </c>
      <c r="B838" s="304">
        <f t="shared" ca="1" si="384"/>
        <v>34.612800000000604</v>
      </c>
      <c r="D838" s="306">
        <f t="shared" ca="1" si="385"/>
        <v>-0.81965652967924074</v>
      </c>
      <c r="E838" s="307">
        <f t="shared" ca="1" si="386"/>
        <v>-2.513687170908713</v>
      </c>
      <c r="F838" s="304">
        <f t="shared" ca="1" si="387"/>
        <v>2.6439478095902094</v>
      </c>
      <c r="G838" s="306">
        <f t="shared" ca="1" si="388"/>
        <v>13.710329313004344</v>
      </c>
      <c r="H838" s="307">
        <f t="shared" ca="1" si="389"/>
        <v>-122.04582299825384</v>
      </c>
      <c r="I838" s="304">
        <f t="shared" ca="1" si="390"/>
        <v>122.81350105420874</v>
      </c>
      <c r="J838" s="306">
        <f t="shared" ca="1" si="391"/>
        <v>869.5436471607087</v>
      </c>
      <c r="K838" s="307">
        <f t="shared" ca="1" si="392"/>
        <v>-4.7376963262160992</v>
      </c>
      <c r="L838" s="304">
        <f t="shared" ca="1" si="377"/>
        <v>869.55655370080819</v>
      </c>
      <c r="M838" s="306">
        <f t="shared" ca="1" si="393"/>
        <v>-1.4589277823417179</v>
      </c>
      <c r="N838" s="304">
        <f t="shared" ca="1" si="394"/>
        <v>-83.590404542561231</v>
      </c>
      <c r="P838" s="310">
        <f t="shared" ca="1" si="395"/>
        <v>23</v>
      </c>
      <c r="Q838" s="304">
        <f t="shared" ca="1" si="396"/>
        <v>0</v>
      </c>
      <c r="R838" s="306">
        <f t="shared" ca="1" si="397"/>
        <v>0</v>
      </c>
      <c r="S838" s="307">
        <f t="shared" ca="1" si="398"/>
        <v>8.1249999999999982</v>
      </c>
      <c r="T838" s="304">
        <f t="shared" ca="1" si="378"/>
        <v>79.706249999999983</v>
      </c>
      <c r="U838" s="311">
        <f t="shared" ca="1" si="379"/>
        <v>0</v>
      </c>
      <c r="V838" s="306">
        <f t="shared" ca="1" si="380"/>
        <v>1.2255805053128561</v>
      </c>
      <c r="W838" s="304">
        <f t="shared" ca="1" si="381"/>
        <v>59.65574626614827</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2.4064710810761731</v>
      </c>
      <c r="AH838" s="304">
        <f t="shared" ca="1" si="405"/>
        <v>-7.3422079599128711</v>
      </c>
    </row>
    <row r="839" spans="1:34" x14ac:dyDescent="0.2">
      <c r="A839" s="347">
        <f t="shared" ca="1" si="383"/>
        <v>1E-4</v>
      </c>
      <c r="B839" s="304">
        <f t="shared" ca="1" si="384"/>
        <v>34.612900000000607</v>
      </c>
      <c r="D839" s="306">
        <f t="shared" ca="1" si="385"/>
        <v>-0.81965423590801056</v>
      </c>
      <c r="E839" s="307">
        <f t="shared" ca="1" si="386"/>
        <v>-2.5136489414945187</v>
      </c>
      <c r="F839" s="304">
        <f t="shared" ca="1" si="387"/>
        <v>2.6439107525630399</v>
      </c>
      <c r="G839" s="306">
        <f t="shared" ca="1" si="388"/>
        <v>13.710247347580752</v>
      </c>
      <c r="H839" s="307">
        <f t="shared" ca="1" si="389"/>
        <v>-122.04607436314799</v>
      </c>
      <c r="I839" s="304">
        <f t="shared" ca="1" si="390"/>
        <v>122.81374169768989</v>
      </c>
      <c r="J839" s="306">
        <f t="shared" ca="1" si="391"/>
        <v>869.5436471607087</v>
      </c>
      <c r="K839" s="307">
        <f t="shared" ca="1" si="392"/>
        <v>-4.7499009210841692</v>
      </c>
      <c r="L839" s="304">
        <f t="shared" ca="1" si="377"/>
        <v>869.55662028203039</v>
      </c>
      <c r="M839" s="306">
        <f t="shared" ca="1" si="393"/>
        <v>-1.4589286740520913</v>
      </c>
      <c r="N839" s="304">
        <f t="shared" ca="1" si="394"/>
        <v>-83.590455633802165</v>
      </c>
      <c r="P839" s="310">
        <f t="shared" ca="1" si="395"/>
        <v>23</v>
      </c>
      <c r="Q839" s="304">
        <f t="shared" ca="1" si="396"/>
        <v>0</v>
      </c>
      <c r="R839" s="306">
        <f t="shared" ca="1" si="397"/>
        <v>0</v>
      </c>
      <c r="S839" s="307">
        <f t="shared" ca="1" si="398"/>
        <v>8.1249999999999982</v>
      </c>
      <c r="T839" s="304">
        <f t="shared" ca="1" si="378"/>
        <v>79.706249999999983</v>
      </c>
      <c r="U839" s="311">
        <f t="shared" ca="1" si="379"/>
        <v>0</v>
      </c>
      <c r="V839" s="306">
        <f t="shared" ca="1" si="380"/>
        <v>1.2255820010852074</v>
      </c>
      <c r="W839" s="304">
        <f t="shared" ca="1" si="381"/>
        <v>59.65605285570107</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2.4064343232576713</v>
      </c>
      <c r="AH839" s="304">
        <f t="shared" ca="1" si="405"/>
        <v>-7.3422456942951735</v>
      </c>
    </row>
    <row r="840" spans="1:34" x14ac:dyDescent="0.2">
      <c r="A840" s="347">
        <f t="shared" ca="1" si="383"/>
        <v>1E-4</v>
      </c>
      <c r="B840" s="304">
        <f t="shared" ca="1" si="384"/>
        <v>34.613000000000611</v>
      </c>
      <c r="D840" s="306">
        <f t="shared" ca="1" si="385"/>
        <v>-0.81965194210199754</v>
      </c>
      <c r="E840" s="307">
        <f t="shared" ca="1" si="386"/>
        <v>-2.5136107123675711</v>
      </c>
      <c r="F840" s="304">
        <f t="shared" ca="1" si="387"/>
        <v>2.6438736958335558</v>
      </c>
      <c r="G840" s="306">
        <f t="shared" ca="1" si="388"/>
        <v>13.710165382386542</v>
      </c>
      <c r="H840" s="307">
        <f t="shared" ca="1" si="389"/>
        <v>-122.04632572421923</v>
      </c>
      <c r="I840" s="304">
        <f t="shared" ca="1" si="390"/>
        <v>122.8139823374953</v>
      </c>
      <c r="J840" s="306">
        <f t="shared" ca="1" si="391"/>
        <v>869.5436471607087</v>
      </c>
      <c r="K840" s="307">
        <f t="shared" ca="1" si="392"/>
        <v>-4.7621055410885376</v>
      </c>
      <c r="L840" s="304">
        <f t="shared" ca="1" si="377"/>
        <v>869.55668703468177</v>
      </c>
      <c r="M840" s="306">
        <f t="shared" ca="1" si="393"/>
        <v>-1.458929565753639</v>
      </c>
      <c r="N840" s="304">
        <f t="shared" ca="1" si="394"/>
        <v>-83.590506724537434</v>
      </c>
      <c r="P840" s="310">
        <f t="shared" ca="1" si="395"/>
        <v>23</v>
      </c>
      <c r="Q840" s="304">
        <f t="shared" ca="1" si="396"/>
        <v>0</v>
      </c>
      <c r="R840" s="306">
        <f t="shared" ca="1" si="397"/>
        <v>0</v>
      </c>
      <c r="S840" s="307">
        <f t="shared" ca="1" si="398"/>
        <v>8.1249999999999982</v>
      </c>
      <c r="T840" s="304">
        <f t="shared" ca="1" si="378"/>
        <v>79.706249999999983</v>
      </c>
      <c r="U840" s="311">
        <f t="shared" ca="1" si="379"/>
        <v>0</v>
      </c>
      <c r="V840" s="306">
        <f t="shared" ca="1" si="380"/>
        <v>1.2255834968624655</v>
      </c>
      <c r="W840" s="304">
        <f t="shared" ca="1" si="381"/>
        <v>59.656359442950482</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2.4063975657052525</v>
      </c>
      <c r="AH840" s="304">
        <f t="shared" ca="1" si="405"/>
        <v>-7.3422834283939791</v>
      </c>
    </row>
    <row r="841" spans="1:34" x14ac:dyDescent="0.2">
      <c r="A841" s="347">
        <f t="shared" ca="1" si="383"/>
        <v>1E-4</v>
      </c>
      <c r="B841" s="304">
        <f t="shared" ca="1" si="384"/>
        <v>34.613100000000614</v>
      </c>
      <c r="D841" s="306">
        <f t="shared" ca="1" si="385"/>
        <v>-0.81964964826120579</v>
      </c>
      <c r="E841" s="307">
        <f t="shared" ca="1" si="386"/>
        <v>-2.5135724835278692</v>
      </c>
      <c r="F841" s="304">
        <f t="shared" ca="1" si="387"/>
        <v>2.6438366394017576</v>
      </c>
      <c r="G841" s="306">
        <f t="shared" ca="1" si="388"/>
        <v>13.710083417421716</v>
      </c>
      <c r="H841" s="307">
        <f t="shared" ca="1" si="389"/>
        <v>-122.04657708146759</v>
      </c>
      <c r="I841" s="304">
        <f t="shared" ca="1" si="390"/>
        <v>122.81422297362496</v>
      </c>
      <c r="J841" s="306">
        <f t="shared" ca="1" si="391"/>
        <v>869.5436471607087</v>
      </c>
      <c r="K841" s="307">
        <f t="shared" ca="1" si="392"/>
        <v>-4.7743101862288215</v>
      </c>
      <c r="L841" s="304">
        <f t="shared" ca="1" si="377"/>
        <v>869.55675395876335</v>
      </c>
      <c r="M841" s="306">
        <f t="shared" ca="1" si="393"/>
        <v>-1.4589304574463615</v>
      </c>
      <c r="N841" s="304">
        <f t="shared" ca="1" si="394"/>
        <v>-83.590557814767067</v>
      </c>
      <c r="P841" s="310">
        <f t="shared" ca="1" si="395"/>
        <v>23</v>
      </c>
      <c r="Q841" s="304">
        <f t="shared" ca="1" si="396"/>
        <v>0</v>
      </c>
      <c r="R841" s="306">
        <f t="shared" ca="1" si="397"/>
        <v>0</v>
      </c>
      <c r="S841" s="307">
        <f t="shared" ca="1" si="398"/>
        <v>8.1249999999999982</v>
      </c>
      <c r="T841" s="304">
        <f t="shared" ca="1" si="378"/>
        <v>79.706249999999983</v>
      </c>
      <c r="U841" s="311">
        <f t="shared" ca="1" si="379"/>
        <v>0</v>
      </c>
      <c r="V841" s="306">
        <f t="shared" ca="1" si="380"/>
        <v>1.2255849926446303</v>
      </c>
      <c r="W841" s="304">
        <f t="shared" ca="1" si="381"/>
        <v>59.656666027896478</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2.4063608084189099</v>
      </c>
      <c r="AH841" s="304">
        <f t="shared" ca="1" si="405"/>
        <v>-7.3423211622092914</v>
      </c>
    </row>
    <row r="842" spans="1:34" x14ac:dyDescent="0.2">
      <c r="A842" s="347">
        <f t="shared" ca="1" si="383"/>
        <v>1E-4</v>
      </c>
      <c r="B842" s="304">
        <f t="shared" ca="1" si="384"/>
        <v>34.613200000000617</v>
      </c>
      <c r="D842" s="306">
        <f t="shared" ca="1" si="385"/>
        <v>-0.8196473543856333</v>
      </c>
      <c r="E842" s="307">
        <f t="shared" ca="1" si="386"/>
        <v>-2.5135342549754149</v>
      </c>
      <c r="F842" s="304">
        <f t="shared" ca="1" si="387"/>
        <v>2.6437995832676466</v>
      </c>
      <c r="G842" s="306">
        <f t="shared" ca="1" si="388"/>
        <v>13.710001452686278</v>
      </c>
      <c r="H842" s="307">
        <f t="shared" ca="1" si="389"/>
        <v>-122.04682843489309</v>
      </c>
      <c r="I842" s="304">
        <f t="shared" ca="1" si="390"/>
        <v>122.81446360607895</v>
      </c>
      <c r="J842" s="306">
        <f t="shared" ca="1" si="391"/>
        <v>869.5436471607087</v>
      </c>
      <c r="K842" s="307">
        <f t="shared" ca="1" si="392"/>
        <v>-4.7865148565046391</v>
      </c>
      <c r="L842" s="304">
        <f t="shared" ca="1" si="377"/>
        <v>869.55682105427627</v>
      </c>
      <c r="M842" s="306">
        <f t="shared" ca="1" si="393"/>
        <v>-1.4589313491302589</v>
      </c>
      <c r="N842" s="304">
        <f t="shared" ca="1" si="394"/>
        <v>-83.590608904491049</v>
      </c>
      <c r="P842" s="310">
        <f t="shared" ca="1" si="395"/>
        <v>23</v>
      </c>
      <c r="Q842" s="304">
        <f t="shared" ca="1" si="396"/>
        <v>0</v>
      </c>
      <c r="R842" s="306">
        <f t="shared" ca="1" si="397"/>
        <v>0</v>
      </c>
      <c r="S842" s="307">
        <f t="shared" ca="1" si="398"/>
        <v>8.1249999999999982</v>
      </c>
      <c r="T842" s="304">
        <f t="shared" ca="1" si="378"/>
        <v>79.706249999999983</v>
      </c>
      <c r="U842" s="311">
        <f t="shared" ca="1" si="379"/>
        <v>0</v>
      </c>
      <c r="V842" s="306">
        <f t="shared" ca="1" si="380"/>
        <v>1.2255864884317014</v>
      </c>
      <c r="W842" s="304">
        <f t="shared" ca="1" si="381"/>
        <v>59.656972610539064</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2.4063240513986459</v>
      </c>
      <c r="AH842" s="304">
        <f t="shared" ca="1" si="405"/>
        <v>-7.3423588957411061</v>
      </c>
    </row>
    <row r="843" spans="1:34" x14ac:dyDescent="0.2">
      <c r="A843" s="347">
        <f t="shared" ca="1" si="383"/>
        <v>1E-4</v>
      </c>
      <c r="B843" s="304">
        <f t="shared" ca="1" si="384"/>
        <v>34.613300000000621</v>
      </c>
      <c r="D843" s="306">
        <f t="shared" ca="1" si="385"/>
        <v>-0.81964506047528185</v>
      </c>
      <c r="E843" s="307">
        <f t="shared" ca="1" si="386"/>
        <v>-2.5134960267102073</v>
      </c>
      <c r="F843" s="304">
        <f t="shared" ca="1" si="387"/>
        <v>2.6437625274312229</v>
      </c>
      <c r="G843" s="306">
        <f t="shared" ca="1" si="388"/>
        <v>13.70991948818023</v>
      </c>
      <c r="H843" s="307">
        <f t="shared" ca="1" si="389"/>
        <v>-122.04707978449576</v>
      </c>
      <c r="I843" s="304">
        <f t="shared" ca="1" si="390"/>
        <v>122.81470423485723</v>
      </c>
      <c r="J843" s="306">
        <f t="shared" ca="1" si="391"/>
        <v>869.5436471607087</v>
      </c>
      <c r="K843" s="307">
        <f t="shared" ca="1" si="392"/>
        <v>-4.7987195519156085</v>
      </c>
      <c r="L843" s="304">
        <f t="shared" ca="1" si="377"/>
        <v>869.55688832122132</v>
      </c>
      <c r="M843" s="306">
        <f t="shared" ca="1" si="393"/>
        <v>-1.4589322408053313</v>
      </c>
      <c r="N843" s="304">
        <f t="shared" ca="1" si="394"/>
        <v>-83.590659993709394</v>
      </c>
      <c r="P843" s="310">
        <f t="shared" ca="1" si="395"/>
        <v>23</v>
      </c>
      <c r="Q843" s="304">
        <f t="shared" ca="1" si="396"/>
        <v>0</v>
      </c>
      <c r="R843" s="306">
        <f t="shared" ca="1" si="397"/>
        <v>0</v>
      </c>
      <c r="S843" s="307">
        <f t="shared" ca="1" si="398"/>
        <v>8.1249999999999982</v>
      </c>
      <c r="T843" s="304">
        <f t="shared" ca="1" si="378"/>
        <v>79.706249999999983</v>
      </c>
      <c r="U843" s="311">
        <f t="shared" ca="1" si="379"/>
        <v>0</v>
      </c>
      <c r="V843" s="306">
        <f t="shared" ca="1" si="380"/>
        <v>1.2255879842236794</v>
      </c>
      <c r="W843" s="304">
        <f t="shared" ca="1" si="381"/>
        <v>59.657279190878214</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2.406287294644466</v>
      </c>
      <c r="AH843" s="304">
        <f t="shared" ca="1" si="405"/>
        <v>-7.3423966289894249</v>
      </c>
    </row>
    <row r="844" spans="1:34" x14ac:dyDescent="0.2">
      <c r="A844" s="347">
        <f t="shared" ca="1" si="383"/>
        <v>1E-4</v>
      </c>
      <c r="B844" s="304">
        <f t="shared" ca="1" si="384"/>
        <v>34.613400000000624</v>
      </c>
      <c r="D844" s="306">
        <f t="shared" ca="1" si="385"/>
        <v>-0.81964276653015122</v>
      </c>
      <c r="E844" s="307">
        <f t="shared" ca="1" si="386"/>
        <v>-2.5134577987322508</v>
      </c>
      <c r="F844" s="304">
        <f t="shared" ca="1" si="387"/>
        <v>2.6437254718924907</v>
      </c>
      <c r="G844" s="306">
        <f t="shared" ca="1" si="388"/>
        <v>13.709837523903577</v>
      </c>
      <c r="H844" s="307">
        <f t="shared" ca="1" si="389"/>
        <v>-122.04733113027564</v>
      </c>
      <c r="I844" s="304">
        <f t="shared" ca="1" si="390"/>
        <v>122.81494485995987</v>
      </c>
      <c r="J844" s="306">
        <f t="shared" ca="1" si="391"/>
        <v>869.5436471607087</v>
      </c>
      <c r="K844" s="307">
        <f t="shared" ca="1" si="392"/>
        <v>-4.8109242724613468</v>
      </c>
      <c r="L844" s="304">
        <f t="shared" ca="1" si="377"/>
        <v>869.55695575959976</v>
      </c>
      <c r="M844" s="306">
        <f t="shared" ca="1" si="393"/>
        <v>-1.4589331324715789</v>
      </c>
      <c r="N844" s="304">
        <f t="shared" ca="1" si="394"/>
        <v>-83.590711082422104</v>
      </c>
      <c r="P844" s="310">
        <f t="shared" ca="1" si="395"/>
        <v>23</v>
      </c>
      <c r="Q844" s="304">
        <f t="shared" ca="1" si="396"/>
        <v>0</v>
      </c>
      <c r="R844" s="306">
        <f t="shared" ca="1" si="397"/>
        <v>0</v>
      </c>
      <c r="S844" s="307">
        <f t="shared" ca="1" si="398"/>
        <v>8.1249999999999982</v>
      </c>
      <c r="T844" s="304">
        <f t="shared" ca="1" si="378"/>
        <v>79.706249999999983</v>
      </c>
      <c r="U844" s="311">
        <f t="shared" ca="1" si="379"/>
        <v>0</v>
      </c>
      <c r="V844" s="306">
        <f t="shared" ca="1" si="380"/>
        <v>1.2255894800205633</v>
      </c>
      <c r="W844" s="304">
        <f t="shared" ca="1" si="381"/>
        <v>59.657585768913911</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2.4062505381563692</v>
      </c>
      <c r="AH844" s="304">
        <f t="shared" ca="1" si="405"/>
        <v>-7.3424343619542434</v>
      </c>
    </row>
    <row r="845" spans="1:34" x14ac:dyDescent="0.2">
      <c r="A845" s="347">
        <f t="shared" ca="1" si="383"/>
        <v>1E-4</v>
      </c>
      <c r="B845" s="304">
        <f t="shared" ca="1" si="384"/>
        <v>34.613500000000627</v>
      </c>
      <c r="D845" s="306">
        <f t="shared" ca="1" si="385"/>
        <v>-0.81964047255024297</v>
      </c>
      <c r="E845" s="307">
        <f t="shared" ca="1" si="386"/>
        <v>-2.5134195710415481</v>
      </c>
      <c r="F845" s="304">
        <f t="shared" ca="1" si="387"/>
        <v>2.6436884166514529</v>
      </c>
      <c r="G845" s="306">
        <f t="shared" ca="1" si="388"/>
        <v>13.709755559856323</v>
      </c>
      <c r="H845" s="307">
        <f t="shared" ca="1" si="389"/>
        <v>-122.04758247223275</v>
      </c>
      <c r="I845" s="304">
        <f t="shared" ca="1" si="390"/>
        <v>122.81518548138689</v>
      </c>
      <c r="J845" s="306">
        <f t="shared" ca="1" si="391"/>
        <v>869.5436471607087</v>
      </c>
      <c r="K845" s="307">
        <f t="shared" ca="1" si="392"/>
        <v>-4.8231290181414721</v>
      </c>
      <c r="L845" s="304">
        <f t="shared" ca="1" si="377"/>
        <v>869.55702336941238</v>
      </c>
      <c r="M845" s="306">
        <f t="shared" ca="1" si="393"/>
        <v>-1.4589340241290016</v>
      </c>
      <c r="N845" s="304">
        <f t="shared" ca="1" si="394"/>
        <v>-83.590762170629205</v>
      </c>
      <c r="P845" s="310">
        <f t="shared" ca="1" si="395"/>
        <v>23</v>
      </c>
      <c r="Q845" s="304">
        <f t="shared" ca="1" si="396"/>
        <v>0</v>
      </c>
      <c r="R845" s="306">
        <f t="shared" ca="1" si="397"/>
        <v>0</v>
      </c>
      <c r="S845" s="307">
        <f t="shared" ca="1" si="398"/>
        <v>8.1249999999999982</v>
      </c>
      <c r="T845" s="304">
        <f t="shared" ca="1" si="378"/>
        <v>79.706249999999983</v>
      </c>
      <c r="U845" s="311">
        <f t="shared" ca="1" si="379"/>
        <v>0</v>
      </c>
      <c r="V845" s="306">
        <f t="shared" ca="1" si="380"/>
        <v>1.2255909758223544</v>
      </c>
      <c r="W845" s="304">
        <f t="shared" ca="1" si="381"/>
        <v>59.657892344646207</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2.4062137819343574</v>
      </c>
      <c r="AH845" s="304">
        <f t="shared" ca="1" si="405"/>
        <v>-7.3424720946355597</v>
      </c>
    </row>
    <row r="846" spans="1:34" x14ac:dyDescent="0.2">
      <c r="A846" s="347">
        <f t="shared" ca="1" si="383"/>
        <v>1E-4</v>
      </c>
      <c r="B846" s="304">
        <f t="shared" ca="1" si="384"/>
        <v>34.613600000000631</v>
      </c>
      <c r="D846" s="306">
        <f t="shared" ca="1" si="385"/>
        <v>-0.81963817853555787</v>
      </c>
      <c r="E846" s="307">
        <f t="shared" ca="1" si="386"/>
        <v>-2.5133813436380903</v>
      </c>
      <c r="F846" s="304">
        <f t="shared" ca="1" si="387"/>
        <v>2.6436513617081014</v>
      </c>
      <c r="G846" s="306">
        <f t="shared" ca="1" si="388"/>
        <v>13.709673596038469</v>
      </c>
      <c r="H846" s="307">
        <f t="shared" ca="1" si="389"/>
        <v>-122.04783381036711</v>
      </c>
      <c r="I846" s="304">
        <f t="shared" ca="1" si="390"/>
        <v>122.81542609913831</v>
      </c>
      <c r="J846" s="306">
        <f t="shared" ca="1" si="391"/>
        <v>869.5436471607087</v>
      </c>
      <c r="K846" s="307">
        <f t="shared" ca="1" si="392"/>
        <v>-4.8353337889556025</v>
      </c>
      <c r="L846" s="304">
        <f t="shared" ca="1" si="377"/>
        <v>869.55709115066031</v>
      </c>
      <c r="M846" s="306">
        <f t="shared" ca="1" si="393"/>
        <v>-1.4589349157775999</v>
      </c>
      <c r="N846" s="304">
        <f t="shared" ca="1" si="394"/>
        <v>-83.590813258330698</v>
      </c>
      <c r="P846" s="310">
        <f t="shared" ca="1" si="395"/>
        <v>23</v>
      </c>
      <c r="Q846" s="304">
        <f t="shared" ca="1" si="396"/>
        <v>0</v>
      </c>
      <c r="R846" s="306">
        <f t="shared" ca="1" si="397"/>
        <v>0</v>
      </c>
      <c r="S846" s="307">
        <f t="shared" ca="1" si="398"/>
        <v>8.1249999999999982</v>
      </c>
      <c r="T846" s="304">
        <f t="shared" ca="1" si="378"/>
        <v>79.706249999999983</v>
      </c>
      <c r="U846" s="311">
        <f t="shared" ca="1" si="379"/>
        <v>0</v>
      </c>
      <c r="V846" s="306">
        <f t="shared" ca="1" si="380"/>
        <v>1.2255924716290516</v>
      </c>
      <c r="W846" s="304">
        <f t="shared" ca="1" si="381"/>
        <v>59.658198918075044</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2.4061770259784288</v>
      </c>
      <c r="AH846" s="304">
        <f t="shared" ca="1" si="405"/>
        <v>-7.3425098270333811</v>
      </c>
    </row>
    <row r="847" spans="1:34" x14ac:dyDescent="0.2">
      <c r="A847" s="347">
        <f t="shared" ca="1" si="383"/>
        <v>1E-4</v>
      </c>
      <c r="B847" s="304">
        <f t="shared" ca="1" si="384"/>
        <v>34.613700000000634</v>
      </c>
      <c r="D847" s="306">
        <f t="shared" ca="1" si="385"/>
        <v>-0.81963588448609548</v>
      </c>
      <c r="E847" s="307">
        <f t="shared" ca="1" si="386"/>
        <v>-2.5133431165218871</v>
      </c>
      <c r="F847" s="304">
        <f t="shared" ca="1" si="387"/>
        <v>2.643614307062446</v>
      </c>
      <c r="G847" s="306">
        <f t="shared" ca="1" si="388"/>
        <v>13.709591632450021</v>
      </c>
      <c r="H847" s="307">
        <f t="shared" ca="1" si="389"/>
        <v>-122.04808514467877</v>
      </c>
      <c r="I847" s="304">
        <f t="shared" ca="1" si="390"/>
        <v>122.81566671321416</v>
      </c>
      <c r="J847" s="306">
        <f t="shared" ca="1" si="391"/>
        <v>869.5436471607087</v>
      </c>
      <c r="K847" s="307">
        <f t="shared" ca="1" si="392"/>
        <v>-4.8475385849033552</v>
      </c>
      <c r="L847" s="304">
        <f t="shared" ca="1" si="377"/>
        <v>869.55715910334459</v>
      </c>
      <c r="M847" s="306">
        <f t="shared" ca="1" si="393"/>
        <v>-1.4589358074173737</v>
      </c>
      <c r="N847" s="304">
        <f t="shared" ca="1" si="394"/>
        <v>-83.590864345526583</v>
      </c>
      <c r="P847" s="310">
        <f t="shared" ca="1" si="395"/>
        <v>23</v>
      </c>
      <c r="Q847" s="304">
        <f t="shared" ca="1" si="396"/>
        <v>0</v>
      </c>
      <c r="R847" s="306">
        <f t="shared" ca="1" si="397"/>
        <v>0</v>
      </c>
      <c r="S847" s="307">
        <f t="shared" ca="1" si="398"/>
        <v>8.1249999999999982</v>
      </c>
      <c r="T847" s="304">
        <f t="shared" ca="1" si="378"/>
        <v>79.706249999999983</v>
      </c>
      <c r="U847" s="311">
        <f t="shared" ca="1" si="379"/>
        <v>0</v>
      </c>
      <c r="V847" s="306">
        <f t="shared" ca="1" si="380"/>
        <v>1.2255939674406553</v>
      </c>
      <c r="W847" s="304">
        <f t="shared" ca="1" si="381"/>
        <v>59.658505489200444</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2.4061402702885877</v>
      </c>
      <c r="AH847" s="304">
        <f t="shared" ca="1" si="405"/>
        <v>-7.3425475591476994</v>
      </c>
    </row>
    <row r="848" spans="1:34" x14ac:dyDescent="0.2">
      <c r="A848" s="347">
        <f t="shared" ca="1" si="383"/>
        <v>1E-4</v>
      </c>
      <c r="B848" s="304">
        <f t="shared" ca="1" si="384"/>
        <v>34.613800000000637</v>
      </c>
      <c r="D848" s="306">
        <f t="shared" ca="1" si="385"/>
        <v>-0.81963359040185757</v>
      </c>
      <c r="E848" s="307">
        <f t="shared" ca="1" si="386"/>
        <v>-2.5133048896929351</v>
      </c>
      <c r="F848" s="304">
        <f t="shared" ca="1" si="387"/>
        <v>2.6435772527144836</v>
      </c>
      <c r="G848" s="306">
        <f t="shared" ca="1" si="388"/>
        <v>13.709509669090981</v>
      </c>
      <c r="H848" s="307">
        <f t="shared" ca="1" si="389"/>
        <v>-122.04833647516773</v>
      </c>
      <c r="I848" s="304">
        <f t="shared" ca="1" si="390"/>
        <v>122.81590732361447</v>
      </c>
      <c r="J848" s="306">
        <f t="shared" ca="1" si="391"/>
        <v>869.5436471607087</v>
      </c>
      <c r="K848" s="307">
        <f t="shared" ca="1" si="392"/>
        <v>-4.8597434059843474</v>
      </c>
      <c r="L848" s="304">
        <f t="shared" ca="1" si="377"/>
        <v>869.55722722746611</v>
      </c>
      <c r="M848" s="306">
        <f t="shared" ca="1" si="393"/>
        <v>-1.458936699048323</v>
      </c>
      <c r="N848" s="304">
        <f t="shared" ca="1" si="394"/>
        <v>-83.59091543221686</v>
      </c>
      <c r="P848" s="310">
        <f t="shared" ca="1" si="395"/>
        <v>23</v>
      </c>
      <c r="Q848" s="304">
        <f t="shared" ca="1" si="396"/>
        <v>0</v>
      </c>
      <c r="R848" s="306">
        <f t="shared" ca="1" si="397"/>
        <v>0</v>
      </c>
      <c r="S848" s="307">
        <f t="shared" ca="1" si="398"/>
        <v>8.1249999999999982</v>
      </c>
      <c r="T848" s="304">
        <f t="shared" ca="1" si="378"/>
        <v>79.706249999999983</v>
      </c>
      <c r="U848" s="311">
        <f t="shared" ca="1" si="379"/>
        <v>0</v>
      </c>
      <c r="V848" s="306">
        <f t="shared" ca="1" si="380"/>
        <v>1.2255954632571651</v>
      </c>
      <c r="W848" s="304">
        <f t="shared" ca="1" si="381"/>
        <v>59.658812058022377</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2.4061035148648315</v>
      </c>
      <c r="AH848" s="304">
        <f t="shared" ca="1" si="405"/>
        <v>-7.3425852909785174</v>
      </c>
    </row>
    <row r="849" spans="1:34" x14ac:dyDescent="0.2">
      <c r="A849" s="347">
        <f t="shared" ca="1" si="383"/>
        <v>1E-4</v>
      </c>
      <c r="B849" s="304">
        <f t="shared" ca="1" si="384"/>
        <v>34.61390000000064</v>
      </c>
      <c r="D849" s="306">
        <f t="shared" ca="1" si="385"/>
        <v>-0.8196312962828457</v>
      </c>
      <c r="E849" s="307">
        <f t="shared" ca="1" si="386"/>
        <v>-2.5132666631512368</v>
      </c>
      <c r="F849" s="304">
        <f t="shared" ca="1" si="387"/>
        <v>2.6435401986642173</v>
      </c>
      <c r="G849" s="306">
        <f t="shared" ca="1" si="388"/>
        <v>13.709427705961351</v>
      </c>
      <c r="H849" s="307">
        <f t="shared" ca="1" si="389"/>
        <v>-122.04858780183405</v>
      </c>
      <c r="I849" s="304">
        <f t="shared" ca="1" si="390"/>
        <v>122.81614793033926</v>
      </c>
      <c r="J849" s="306">
        <f t="shared" ca="1" si="391"/>
        <v>869.5436471607087</v>
      </c>
      <c r="K849" s="307">
        <f t="shared" ca="1" si="392"/>
        <v>-4.8719482521981972</v>
      </c>
      <c r="L849" s="304">
        <f t="shared" ca="1" si="377"/>
        <v>869.55729552302603</v>
      </c>
      <c r="M849" s="306">
        <f t="shared" ca="1" si="393"/>
        <v>-1.4589375906704483</v>
      </c>
      <c r="N849" s="304">
        <f t="shared" ca="1" si="394"/>
        <v>-83.590966518401558</v>
      </c>
      <c r="P849" s="310">
        <f t="shared" ca="1" si="395"/>
        <v>23</v>
      </c>
      <c r="Q849" s="304">
        <f t="shared" ca="1" si="396"/>
        <v>0</v>
      </c>
      <c r="R849" s="306">
        <f t="shared" ca="1" si="397"/>
        <v>0</v>
      </c>
      <c r="S849" s="307">
        <f t="shared" ca="1" si="398"/>
        <v>8.1249999999999982</v>
      </c>
      <c r="T849" s="304">
        <f t="shared" ca="1" si="378"/>
        <v>79.706249999999983</v>
      </c>
      <c r="U849" s="311">
        <f t="shared" ca="1" si="379"/>
        <v>0</v>
      </c>
      <c r="V849" s="306">
        <f t="shared" ca="1" si="380"/>
        <v>1.2255969590785816</v>
      </c>
      <c r="W849" s="304">
        <f t="shared" ca="1" si="381"/>
        <v>59.659118624540866</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2.4060667597071683</v>
      </c>
      <c r="AH849" s="304">
        <f t="shared" ca="1" si="405"/>
        <v>-7.3426230225258324</v>
      </c>
    </row>
    <row r="850" spans="1:34" x14ac:dyDescent="0.2">
      <c r="A850" s="347">
        <f t="shared" ca="1" si="383"/>
        <v>1E-4</v>
      </c>
      <c r="B850" s="304">
        <f t="shared" ca="1" si="384"/>
        <v>34.614000000000644</v>
      </c>
      <c r="D850" s="306">
        <f t="shared" ca="1" si="385"/>
        <v>-0.81962900212905876</v>
      </c>
      <c r="E850" s="307">
        <f t="shared" ca="1" si="386"/>
        <v>-2.5132284368967897</v>
      </c>
      <c r="F850" s="304">
        <f t="shared" ca="1" si="387"/>
        <v>2.6435031449116448</v>
      </c>
      <c r="G850" s="306">
        <f t="shared" ca="1" si="388"/>
        <v>13.709345743061139</v>
      </c>
      <c r="H850" s="307">
        <f t="shared" ca="1" si="389"/>
        <v>-122.04883912467774</v>
      </c>
      <c r="I850" s="304">
        <f t="shared" ca="1" si="390"/>
        <v>122.81638853338856</v>
      </c>
      <c r="J850" s="306">
        <f t="shared" ca="1" si="391"/>
        <v>869.5436471607087</v>
      </c>
      <c r="K850" s="307">
        <f t="shared" ca="1" si="392"/>
        <v>-4.8841531235445226</v>
      </c>
      <c r="L850" s="304">
        <f t="shared" ca="1" si="377"/>
        <v>869.55736399002524</v>
      </c>
      <c r="M850" s="306">
        <f t="shared" ca="1" si="393"/>
        <v>-1.4589384822837494</v>
      </c>
      <c r="N850" s="304">
        <f t="shared" ca="1" si="394"/>
        <v>-83.591017604080676</v>
      </c>
      <c r="P850" s="310">
        <f t="shared" ca="1" si="395"/>
        <v>23</v>
      </c>
      <c r="Q850" s="304">
        <f t="shared" ca="1" si="396"/>
        <v>0</v>
      </c>
      <c r="R850" s="306">
        <f t="shared" ca="1" si="397"/>
        <v>0</v>
      </c>
      <c r="S850" s="307">
        <f t="shared" ca="1" si="398"/>
        <v>8.1249999999999982</v>
      </c>
      <c r="T850" s="304">
        <f t="shared" ca="1" si="378"/>
        <v>79.706249999999983</v>
      </c>
      <c r="U850" s="311">
        <f t="shared" ca="1" si="379"/>
        <v>0</v>
      </c>
      <c r="V850" s="306">
        <f t="shared" ca="1" si="380"/>
        <v>1.2255984549049039</v>
      </c>
      <c r="W850" s="304">
        <f t="shared" ca="1" si="381"/>
        <v>59.659425188755876</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2.40603000481559</v>
      </c>
      <c r="AH850" s="304">
        <f t="shared" ca="1" si="405"/>
        <v>-7.3426607537896471</v>
      </c>
    </row>
    <row r="851" spans="1:34" x14ac:dyDescent="0.2">
      <c r="A851" s="347">
        <f t="shared" ca="1" si="383"/>
        <v>1E-4</v>
      </c>
      <c r="B851" s="304">
        <f t="shared" ca="1" si="384"/>
        <v>34.614100000000647</v>
      </c>
      <c r="D851" s="306">
        <f t="shared" ca="1" si="385"/>
        <v>-0.81962670794049786</v>
      </c>
      <c r="E851" s="307">
        <f t="shared" ca="1" si="386"/>
        <v>-2.5131902109296007</v>
      </c>
      <c r="F851" s="304">
        <f t="shared" ca="1" si="387"/>
        <v>2.6434660914567734</v>
      </c>
      <c r="G851" s="306">
        <f t="shared" ca="1" si="388"/>
        <v>13.709263780390344</v>
      </c>
      <c r="H851" s="307">
        <f t="shared" ca="1" si="389"/>
        <v>-122.04909044369883</v>
      </c>
      <c r="I851" s="304">
        <f t="shared" ca="1" si="390"/>
        <v>122.81662913276239</v>
      </c>
      <c r="J851" s="306">
        <f t="shared" ca="1" si="391"/>
        <v>869.5436471607087</v>
      </c>
      <c r="K851" s="307">
        <f t="shared" ca="1" si="392"/>
        <v>-4.8963580200229417</v>
      </c>
      <c r="L851" s="304">
        <f t="shared" ca="1" si="377"/>
        <v>869.55743262846499</v>
      </c>
      <c r="M851" s="306">
        <f t="shared" ca="1" si="393"/>
        <v>-1.4589393738882266</v>
      </c>
      <c r="N851" s="304">
        <f t="shared" ca="1" si="394"/>
        <v>-83.5910686892542</v>
      </c>
      <c r="P851" s="310">
        <f t="shared" ca="1" si="395"/>
        <v>23</v>
      </c>
      <c r="Q851" s="304">
        <f t="shared" ca="1" si="396"/>
        <v>0</v>
      </c>
      <c r="R851" s="306">
        <f t="shared" ca="1" si="397"/>
        <v>0</v>
      </c>
      <c r="S851" s="307">
        <f t="shared" ca="1" si="398"/>
        <v>8.1249999999999982</v>
      </c>
      <c r="T851" s="304">
        <f t="shared" ca="1" si="378"/>
        <v>79.706249999999983</v>
      </c>
      <c r="U851" s="311">
        <f t="shared" ca="1" si="379"/>
        <v>0</v>
      </c>
      <c r="V851" s="306">
        <f t="shared" ca="1" si="380"/>
        <v>1.2255999507361328</v>
      </c>
      <c r="W851" s="304">
        <f t="shared" ca="1" si="381"/>
        <v>59.659731750667397</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2.4059932501901047</v>
      </c>
      <c r="AH851" s="304">
        <f t="shared" ca="1" si="405"/>
        <v>-7.3426984847699552</v>
      </c>
    </row>
    <row r="852" spans="1:34" x14ac:dyDescent="0.2">
      <c r="A852" s="347">
        <f t="shared" ca="1" si="383"/>
        <v>1E-4</v>
      </c>
      <c r="B852" s="304">
        <f t="shared" ca="1" si="384"/>
        <v>34.61420000000065</v>
      </c>
      <c r="D852" s="306">
        <f t="shared" ca="1" si="385"/>
        <v>-0.81962441371716477</v>
      </c>
      <c r="E852" s="307">
        <f t="shared" ca="1" si="386"/>
        <v>-2.5131519852496664</v>
      </c>
      <c r="F852" s="304">
        <f t="shared" ca="1" si="387"/>
        <v>2.6434290382995993</v>
      </c>
      <c r="G852" s="306">
        <f t="shared" ca="1" si="388"/>
        <v>13.709181817948972</v>
      </c>
      <c r="H852" s="307">
        <f t="shared" ca="1" si="389"/>
        <v>-122.04934175889736</v>
      </c>
      <c r="I852" s="304">
        <f t="shared" ca="1" si="390"/>
        <v>122.81686972846079</v>
      </c>
      <c r="J852" s="306">
        <f t="shared" ca="1" si="391"/>
        <v>869.5436471607087</v>
      </c>
      <c r="K852" s="307">
        <f t="shared" ca="1" si="392"/>
        <v>-4.9085629416330718</v>
      </c>
      <c r="L852" s="304">
        <f t="shared" ca="1" si="377"/>
        <v>869.55750143834598</v>
      </c>
      <c r="M852" s="306">
        <f t="shared" ca="1" si="393"/>
        <v>-1.4589402654838799</v>
      </c>
      <c r="N852" s="304">
        <f t="shared" ca="1" si="394"/>
        <v>-83.591119773922173</v>
      </c>
      <c r="P852" s="310">
        <f t="shared" ca="1" si="395"/>
        <v>23</v>
      </c>
      <c r="Q852" s="304">
        <f t="shared" ca="1" si="396"/>
        <v>0</v>
      </c>
      <c r="R852" s="306">
        <f t="shared" ca="1" si="397"/>
        <v>0</v>
      </c>
      <c r="S852" s="307">
        <f t="shared" ca="1" si="398"/>
        <v>8.1249999999999982</v>
      </c>
      <c r="T852" s="304">
        <f t="shared" ca="1" si="378"/>
        <v>79.706249999999983</v>
      </c>
      <c r="U852" s="311">
        <f t="shared" ca="1" si="379"/>
        <v>0</v>
      </c>
      <c r="V852" s="306">
        <f t="shared" ca="1" si="380"/>
        <v>1.225601446572268</v>
      </c>
      <c r="W852" s="304">
        <f t="shared" ca="1" si="381"/>
        <v>59.660038310275496</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2.405956495830714</v>
      </c>
      <c r="AH852" s="304">
        <f t="shared" ca="1" si="405"/>
        <v>-7.3427362154667586</v>
      </c>
    </row>
    <row r="853" spans="1:34" x14ac:dyDescent="0.2">
      <c r="A853" s="347">
        <f t="shared" ca="1" si="383"/>
        <v>1E-4</v>
      </c>
      <c r="B853" s="304">
        <f t="shared" ca="1" si="384"/>
        <v>34.614300000000654</v>
      </c>
      <c r="D853" s="306">
        <f t="shared" ca="1" si="385"/>
        <v>-0.81962211945906027</v>
      </c>
      <c r="E853" s="307">
        <f t="shared" ca="1" si="386"/>
        <v>-2.5131137598569833</v>
      </c>
      <c r="F853" s="304">
        <f t="shared" ca="1" si="387"/>
        <v>2.6433919854401209</v>
      </c>
      <c r="G853" s="306">
        <f t="shared" ca="1" si="388"/>
        <v>13.709099855737026</v>
      </c>
      <c r="H853" s="307">
        <f t="shared" ca="1" si="389"/>
        <v>-122.04959307027335</v>
      </c>
      <c r="I853" s="304">
        <f t="shared" ca="1" si="390"/>
        <v>122.81711032048379</v>
      </c>
      <c r="J853" s="306">
        <f t="shared" ca="1" si="391"/>
        <v>869.5436471607087</v>
      </c>
      <c r="K853" s="307">
        <f t="shared" ca="1" si="392"/>
        <v>-4.9207678883745301</v>
      </c>
      <c r="L853" s="304">
        <f t="shared" ca="1" si="377"/>
        <v>869.55757041966945</v>
      </c>
      <c r="M853" s="306">
        <f t="shared" ca="1" si="393"/>
        <v>-1.4589411570707096</v>
      </c>
      <c r="N853" s="304">
        <f t="shared" ca="1" si="394"/>
        <v>-83.591170858084581</v>
      </c>
      <c r="P853" s="310">
        <f t="shared" ca="1" si="395"/>
        <v>23</v>
      </c>
      <c r="Q853" s="304">
        <f t="shared" ca="1" si="396"/>
        <v>0</v>
      </c>
      <c r="R853" s="306">
        <f t="shared" ca="1" si="397"/>
        <v>0</v>
      </c>
      <c r="S853" s="307">
        <f t="shared" ca="1" si="398"/>
        <v>8.1249999999999982</v>
      </c>
      <c r="T853" s="304">
        <f t="shared" ca="1" si="378"/>
        <v>79.706249999999983</v>
      </c>
      <c r="U853" s="311">
        <f t="shared" ca="1" si="379"/>
        <v>0</v>
      </c>
      <c r="V853" s="306">
        <f t="shared" ca="1" si="380"/>
        <v>1.2256029424133095</v>
      </c>
      <c r="W853" s="304">
        <f t="shared" ca="1" si="381"/>
        <v>59.660344867580108</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2.4059197417374092</v>
      </c>
      <c r="AH853" s="304">
        <f t="shared" ca="1" si="405"/>
        <v>-7.3427739458800625</v>
      </c>
    </row>
    <row r="854" spans="1:34" x14ac:dyDescent="0.2">
      <c r="A854" s="347">
        <f t="shared" ca="1" si="383"/>
        <v>1E-4</v>
      </c>
      <c r="B854" s="304">
        <f t="shared" ca="1" si="384"/>
        <v>34.614400000000657</v>
      </c>
      <c r="D854" s="306">
        <f t="shared" ca="1" si="385"/>
        <v>-0.81961982516618392</v>
      </c>
      <c r="E854" s="307">
        <f t="shared" ca="1" si="386"/>
        <v>-2.5130755347515565</v>
      </c>
      <c r="F854" s="304">
        <f t="shared" ca="1" si="387"/>
        <v>2.6433549328783426</v>
      </c>
      <c r="G854" s="306">
        <f t="shared" ca="1" si="388"/>
        <v>13.70901789375451</v>
      </c>
      <c r="H854" s="307">
        <f t="shared" ca="1" si="389"/>
        <v>-122.04984437782682</v>
      </c>
      <c r="I854" s="304">
        <f t="shared" ca="1" si="390"/>
        <v>122.81735090883139</v>
      </c>
      <c r="J854" s="306">
        <f t="shared" ca="1" si="391"/>
        <v>869.5436471607087</v>
      </c>
      <c r="K854" s="307">
        <f t="shared" ca="1" si="392"/>
        <v>-4.9329728602469354</v>
      </c>
      <c r="L854" s="304">
        <f t="shared" ca="1" si="377"/>
        <v>869.5576395724363</v>
      </c>
      <c r="M854" s="306">
        <f t="shared" ca="1" si="393"/>
        <v>-1.4589420486487155</v>
      </c>
      <c r="N854" s="304">
        <f t="shared" ca="1" si="394"/>
        <v>-83.591221941741424</v>
      </c>
      <c r="P854" s="310">
        <f t="shared" ca="1" si="395"/>
        <v>23</v>
      </c>
      <c r="Q854" s="304">
        <f t="shared" ca="1" si="396"/>
        <v>0</v>
      </c>
      <c r="R854" s="306">
        <f t="shared" ca="1" si="397"/>
        <v>0</v>
      </c>
      <c r="S854" s="307">
        <f t="shared" ca="1" si="398"/>
        <v>8.1249999999999982</v>
      </c>
      <c r="T854" s="304">
        <f t="shared" ca="1" si="378"/>
        <v>79.706249999999983</v>
      </c>
      <c r="U854" s="311">
        <f t="shared" ca="1" si="379"/>
        <v>0</v>
      </c>
      <c r="V854" s="306">
        <f t="shared" ca="1" si="380"/>
        <v>1.2256044382592568</v>
      </c>
      <c r="W854" s="304">
        <f t="shared" ca="1" si="381"/>
        <v>59.660651422581196</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2.4058829879101999</v>
      </c>
      <c r="AH854" s="304">
        <f t="shared" ca="1" si="405"/>
        <v>-7.3428116760098607</v>
      </c>
    </row>
    <row r="855" spans="1:34" x14ac:dyDescent="0.2">
      <c r="A855" s="347">
        <f t="shared" ca="1" si="383"/>
        <v>1E-4</v>
      </c>
      <c r="B855" s="304">
        <f t="shared" ca="1" si="384"/>
        <v>34.61450000000066</v>
      </c>
      <c r="D855" s="306">
        <f t="shared" ca="1" si="385"/>
        <v>-0.8196175308385385</v>
      </c>
      <c r="E855" s="307">
        <f t="shared" ca="1" si="386"/>
        <v>-2.5130373099333907</v>
      </c>
      <c r="F855" s="304">
        <f t="shared" ca="1" si="387"/>
        <v>2.6433178806142696</v>
      </c>
      <c r="G855" s="306">
        <f t="shared" ca="1" si="388"/>
        <v>13.708935932001426</v>
      </c>
      <c r="H855" s="307">
        <f t="shared" ca="1" si="389"/>
        <v>-122.05009568155781</v>
      </c>
      <c r="I855" s="304">
        <f t="shared" ca="1" si="390"/>
        <v>122.81759149350363</v>
      </c>
      <c r="J855" s="306">
        <f t="shared" ca="1" si="391"/>
        <v>869.5436471607087</v>
      </c>
      <c r="K855" s="307">
        <f t="shared" ca="1" si="392"/>
        <v>-4.945177857249905</v>
      </c>
      <c r="L855" s="304">
        <f t="shared" ca="1" si="377"/>
        <v>869.55770889664768</v>
      </c>
      <c r="M855" s="306">
        <f t="shared" ca="1" si="393"/>
        <v>-1.4589429402178982</v>
      </c>
      <c r="N855" s="304">
        <f t="shared" ca="1" si="394"/>
        <v>-83.591273024892743</v>
      </c>
      <c r="P855" s="310">
        <f t="shared" ca="1" si="395"/>
        <v>23</v>
      </c>
      <c r="Q855" s="304">
        <f t="shared" ca="1" si="396"/>
        <v>0</v>
      </c>
      <c r="R855" s="306">
        <f t="shared" ca="1" si="397"/>
        <v>0</v>
      </c>
      <c r="S855" s="307">
        <f t="shared" ca="1" si="398"/>
        <v>8.1249999999999982</v>
      </c>
      <c r="T855" s="304">
        <f t="shared" ca="1" si="378"/>
        <v>79.706249999999983</v>
      </c>
      <c r="U855" s="311">
        <f t="shared" ca="1" si="379"/>
        <v>0</v>
      </c>
      <c r="V855" s="306">
        <f t="shared" ca="1" si="380"/>
        <v>1.2256059341101107</v>
      </c>
      <c r="W855" s="304">
        <f t="shared" ca="1" si="381"/>
        <v>59.660957975278826</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2.4058462343490872</v>
      </c>
      <c r="AH855" s="304">
        <f t="shared" ca="1" si="405"/>
        <v>-7.3428494058561489</v>
      </c>
    </row>
    <row r="856" spans="1:34" x14ac:dyDescent="0.2">
      <c r="A856" s="347">
        <f t="shared" ca="1" si="383"/>
        <v>1E-4</v>
      </c>
      <c r="B856" s="304">
        <f t="shared" ca="1" si="384"/>
        <v>34.614600000000664</v>
      </c>
      <c r="D856" s="306">
        <f t="shared" ca="1" si="385"/>
        <v>-0.81961523647612167</v>
      </c>
      <c r="E856" s="307">
        <f t="shared" ca="1" si="386"/>
        <v>-2.5129990854024786</v>
      </c>
      <c r="F856" s="304">
        <f t="shared" ca="1" si="387"/>
        <v>2.643280828647895</v>
      </c>
      <c r="G856" s="306">
        <f t="shared" ca="1" si="388"/>
        <v>13.708853970477778</v>
      </c>
      <c r="H856" s="307">
        <f t="shared" ca="1" si="389"/>
        <v>-122.05034698146635</v>
      </c>
      <c r="I856" s="304">
        <f t="shared" ca="1" si="390"/>
        <v>122.81783207450054</v>
      </c>
      <c r="J856" s="306">
        <f t="shared" ca="1" si="391"/>
        <v>869.5436471607087</v>
      </c>
      <c r="K856" s="307">
        <f t="shared" ca="1" si="392"/>
        <v>-4.9573828793830561</v>
      </c>
      <c r="L856" s="304">
        <f t="shared" ca="1" si="377"/>
        <v>869.55777839230439</v>
      </c>
      <c r="M856" s="306">
        <f t="shared" ca="1" si="393"/>
        <v>-1.4589438317782575</v>
      </c>
      <c r="N856" s="304">
        <f t="shared" ca="1" si="394"/>
        <v>-83.591324107538512</v>
      </c>
      <c r="P856" s="310">
        <f t="shared" ca="1" si="395"/>
        <v>23</v>
      </c>
      <c r="Q856" s="304">
        <f t="shared" ca="1" si="396"/>
        <v>0</v>
      </c>
      <c r="R856" s="306">
        <f t="shared" ca="1" si="397"/>
        <v>0</v>
      </c>
      <c r="S856" s="307">
        <f t="shared" ca="1" si="398"/>
        <v>8.1249999999999982</v>
      </c>
      <c r="T856" s="304">
        <f t="shared" ca="1" si="378"/>
        <v>79.706249999999983</v>
      </c>
      <c r="U856" s="311">
        <f t="shared" ca="1" si="379"/>
        <v>0</v>
      </c>
      <c r="V856" s="306">
        <f t="shared" ca="1" si="380"/>
        <v>1.2256074299658704</v>
      </c>
      <c r="W856" s="304">
        <f t="shared" ca="1" si="381"/>
        <v>59.661264525672934</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2.4058094810540673</v>
      </c>
      <c r="AH856" s="304">
        <f t="shared" ca="1" si="405"/>
        <v>-7.342887135418934</v>
      </c>
    </row>
    <row r="857" spans="1:34" x14ac:dyDescent="0.2">
      <c r="A857" s="347">
        <f t="shared" ca="1" si="383"/>
        <v>1E-4</v>
      </c>
      <c r="B857" s="304">
        <f t="shared" ca="1" si="384"/>
        <v>34.614700000000667</v>
      </c>
      <c r="D857" s="306">
        <f t="shared" ca="1" si="385"/>
        <v>-0.81961294207893609</v>
      </c>
      <c r="E857" s="307">
        <f t="shared" ca="1" si="386"/>
        <v>-2.5129608611588274</v>
      </c>
      <c r="F857" s="304">
        <f t="shared" ca="1" si="387"/>
        <v>2.6432437769792263</v>
      </c>
      <c r="G857" s="306">
        <f t="shared" ca="1" si="388"/>
        <v>13.708772009183569</v>
      </c>
      <c r="H857" s="307">
        <f t="shared" ca="1" si="389"/>
        <v>-122.05059827755247</v>
      </c>
      <c r="I857" s="304">
        <f t="shared" ca="1" si="390"/>
        <v>122.81807265182216</v>
      </c>
      <c r="J857" s="306">
        <f t="shared" ca="1" si="391"/>
        <v>869.5436471607087</v>
      </c>
      <c r="K857" s="307">
        <f t="shared" ca="1" si="392"/>
        <v>-4.9695879266460068</v>
      </c>
      <c r="L857" s="304">
        <f t="shared" ca="1" si="377"/>
        <v>869.55784805940766</v>
      </c>
      <c r="M857" s="306">
        <f t="shared" ca="1" si="393"/>
        <v>-1.4589447233297939</v>
      </c>
      <c r="N857" s="304">
        <f t="shared" ca="1" si="394"/>
        <v>-83.591375189678757</v>
      </c>
      <c r="P857" s="310">
        <f t="shared" ca="1" si="395"/>
        <v>23</v>
      </c>
      <c r="Q857" s="304">
        <f t="shared" ca="1" si="396"/>
        <v>0</v>
      </c>
      <c r="R857" s="306">
        <f t="shared" ca="1" si="397"/>
        <v>0</v>
      </c>
      <c r="S857" s="307">
        <f t="shared" ca="1" si="398"/>
        <v>8.1249999999999982</v>
      </c>
      <c r="T857" s="304">
        <f t="shared" ca="1" si="378"/>
        <v>79.706249999999983</v>
      </c>
      <c r="U857" s="311">
        <f t="shared" ca="1" si="379"/>
        <v>0</v>
      </c>
      <c r="V857" s="306">
        <f t="shared" ca="1" si="380"/>
        <v>1.2256089258265361</v>
      </c>
      <c r="W857" s="304">
        <f t="shared" ca="1" si="381"/>
        <v>59.661571073763575</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2.4057727280251457</v>
      </c>
      <c r="AH857" s="304">
        <f t="shared" ca="1" si="405"/>
        <v>-7.342924864698209</v>
      </c>
    </row>
    <row r="858" spans="1:34" x14ac:dyDescent="0.2">
      <c r="A858" s="347">
        <f t="shared" ca="1" si="383"/>
        <v>1E-4</v>
      </c>
      <c r="B858" s="304">
        <f t="shared" ca="1" si="384"/>
        <v>34.61480000000067</v>
      </c>
      <c r="D858" s="306">
        <f t="shared" ca="1" si="385"/>
        <v>-0.81961064764698111</v>
      </c>
      <c r="E858" s="307">
        <f t="shared" ca="1" si="386"/>
        <v>-2.5129226372024318</v>
      </c>
      <c r="F858" s="304">
        <f t="shared" ca="1" si="387"/>
        <v>2.6432067256082576</v>
      </c>
      <c r="G858" s="306">
        <f t="shared" ca="1" si="388"/>
        <v>13.708690048118804</v>
      </c>
      <c r="H858" s="307">
        <f t="shared" ca="1" si="389"/>
        <v>-122.05084956981619</v>
      </c>
      <c r="I858" s="304">
        <f t="shared" ca="1" si="390"/>
        <v>122.81831322546851</v>
      </c>
      <c r="J858" s="306">
        <f t="shared" ca="1" si="391"/>
        <v>869.5436471607087</v>
      </c>
      <c r="K858" s="307">
        <f t="shared" ca="1" si="392"/>
        <v>-4.9817929990383751</v>
      </c>
      <c r="L858" s="304">
        <f t="shared" ca="1" si="377"/>
        <v>869.5579178979583</v>
      </c>
      <c r="M858" s="306">
        <f t="shared" ca="1" si="393"/>
        <v>-1.4589456148725068</v>
      </c>
      <c r="N858" s="304">
        <f t="shared" ca="1" si="394"/>
        <v>-83.591426271313466</v>
      </c>
      <c r="P858" s="310">
        <f t="shared" ca="1" si="395"/>
        <v>23</v>
      </c>
      <c r="Q858" s="304">
        <f t="shared" ca="1" si="396"/>
        <v>0</v>
      </c>
      <c r="R858" s="306">
        <f t="shared" ca="1" si="397"/>
        <v>0</v>
      </c>
      <c r="S858" s="307">
        <f t="shared" ca="1" si="398"/>
        <v>8.1249999999999982</v>
      </c>
      <c r="T858" s="304">
        <f t="shared" ca="1" si="378"/>
        <v>79.706249999999983</v>
      </c>
      <c r="U858" s="311">
        <f t="shared" ca="1" si="379"/>
        <v>0</v>
      </c>
      <c r="V858" s="306">
        <f t="shared" ca="1" si="380"/>
        <v>1.2256104216921078</v>
      </c>
      <c r="W858" s="304">
        <f t="shared" ca="1" si="381"/>
        <v>59.661877619550694</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2.4057359752623215</v>
      </c>
      <c r="AH858" s="304">
        <f t="shared" ca="1" si="405"/>
        <v>-7.3429625936939802</v>
      </c>
    </row>
    <row r="859" spans="1:34" x14ac:dyDescent="0.2">
      <c r="A859" s="347">
        <f t="shared" ca="1" si="383"/>
        <v>1E-4</v>
      </c>
      <c r="B859" s="304">
        <f t="shared" ca="1" si="384"/>
        <v>34.614900000000674</v>
      </c>
      <c r="D859" s="306">
        <f t="shared" ca="1" si="385"/>
        <v>-0.81960835318026082</v>
      </c>
      <c r="E859" s="307">
        <f t="shared" ca="1" si="386"/>
        <v>-2.5128844135332971</v>
      </c>
      <c r="F859" s="304">
        <f t="shared" ca="1" si="387"/>
        <v>2.6431696745349966</v>
      </c>
      <c r="G859" s="306">
        <f t="shared" ca="1" si="388"/>
        <v>13.708608087283485</v>
      </c>
      <c r="H859" s="307">
        <f t="shared" ca="1" si="389"/>
        <v>-122.05110085825754</v>
      </c>
      <c r="I859" s="304">
        <f t="shared" ca="1" si="390"/>
        <v>122.8185537954396</v>
      </c>
      <c r="J859" s="306">
        <f t="shared" ca="1" si="391"/>
        <v>869.5436471607087</v>
      </c>
      <c r="K859" s="307">
        <f t="shared" ca="1" si="392"/>
        <v>-4.9939980965597792</v>
      </c>
      <c r="L859" s="304">
        <f t="shared" ca="1" si="377"/>
        <v>869.55798790795745</v>
      </c>
      <c r="M859" s="306">
        <f t="shared" ca="1" si="393"/>
        <v>-1.4589465064063971</v>
      </c>
      <c r="N859" s="304">
        <f t="shared" ca="1" si="394"/>
        <v>-83.591477352442681</v>
      </c>
      <c r="P859" s="310">
        <f t="shared" ca="1" si="395"/>
        <v>23</v>
      </c>
      <c r="Q859" s="304">
        <f t="shared" ca="1" si="396"/>
        <v>0</v>
      </c>
      <c r="R859" s="306">
        <f t="shared" ca="1" si="397"/>
        <v>0</v>
      </c>
      <c r="S859" s="307">
        <f t="shared" ca="1" si="398"/>
        <v>8.1249999999999982</v>
      </c>
      <c r="T859" s="304">
        <f t="shared" ca="1" si="378"/>
        <v>79.706249999999983</v>
      </c>
      <c r="U859" s="311">
        <f t="shared" ca="1" si="379"/>
        <v>0</v>
      </c>
      <c r="V859" s="306">
        <f t="shared" ca="1" si="380"/>
        <v>1.2256119175625859</v>
      </c>
      <c r="W859" s="304">
        <f t="shared" ca="1" si="381"/>
        <v>59.662184163034333</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2.4056992227655938</v>
      </c>
      <c r="AH859" s="304">
        <f t="shared" ca="1" si="405"/>
        <v>-7.3430003224062412</v>
      </c>
    </row>
    <row r="860" spans="1:34" x14ac:dyDescent="0.2">
      <c r="A860" s="347">
        <f t="shared" ca="1" si="383"/>
        <v>1E-4</v>
      </c>
      <c r="B860" s="304">
        <f t="shared" ca="1" si="384"/>
        <v>34.615000000000677</v>
      </c>
      <c r="D860" s="306">
        <f t="shared" ca="1" si="385"/>
        <v>-0.81960605867877268</v>
      </c>
      <c r="E860" s="307">
        <f t="shared" ca="1" si="386"/>
        <v>-2.5128461901514187</v>
      </c>
      <c r="F860" s="304">
        <f t="shared" ca="1" si="387"/>
        <v>2.6431326237594384</v>
      </c>
      <c r="G860" s="306">
        <f t="shared" ca="1" si="388"/>
        <v>13.708526126677617</v>
      </c>
      <c r="H860" s="307">
        <f t="shared" ca="1" si="389"/>
        <v>-122.05135214287655</v>
      </c>
      <c r="I860" s="304">
        <f t="shared" ca="1" si="390"/>
        <v>122.81879436173546</v>
      </c>
      <c r="J860" s="306">
        <f t="shared" ca="1" si="391"/>
        <v>869.5436471607087</v>
      </c>
      <c r="K860" s="307">
        <f t="shared" ca="1" si="392"/>
        <v>-5.0062032192098362</v>
      </c>
      <c r="L860" s="304">
        <f t="shared" ca="1" si="377"/>
        <v>869.55805808940625</v>
      </c>
      <c r="M860" s="306">
        <f t="shared" ca="1" si="393"/>
        <v>-1.4589473979314647</v>
      </c>
      <c r="N860" s="304">
        <f t="shared" ca="1" si="394"/>
        <v>-83.591528433066372</v>
      </c>
      <c r="P860" s="310">
        <f t="shared" ca="1" si="395"/>
        <v>23</v>
      </c>
      <c r="Q860" s="304">
        <f t="shared" ca="1" si="396"/>
        <v>0</v>
      </c>
      <c r="R860" s="306">
        <f t="shared" ca="1" si="397"/>
        <v>0</v>
      </c>
      <c r="S860" s="307">
        <f t="shared" ca="1" si="398"/>
        <v>8.1249999999999982</v>
      </c>
      <c r="T860" s="304">
        <f t="shared" ca="1" si="378"/>
        <v>79.706249999999983</v>
      </c>
      <c r="U860" s="311">
        <f t="shared" ca="1" si="379"/>
        <v>0</v>
      </c>
      <c r="V860" s="306">
        <f t="shared" ca="1" si="380"/>
        <v>1.2256134134379699</v>
      </c>
      <c r="W860" s="304">
        <f t="shared" ca="1" si="381"/>
        <v>59.66249070421442</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2.4056624705349634</v>
      </c>
      <c r="AH860" s="304">
        <f t="shared" ca="1" si="405"/>
        <v>-7.3430380508349966</v>
      </c>
    </row>
    <row r="861" spans="1:34" x14ac:dyDescent="0.2">
      <c r="A861" s="347">
        <f t="shared" ca="1" si="383"/>
        <v>1E-4</v>
      </c>
      <c r="B861" s="304">
        <f t="shared" ca="1" si="384"/>
        <v>34.61510000000068</v>
      </c>
      <c r="D861" s="306">
        <f t="shared" ca="1" si="385"/>
        <v>-0.81960376414251757</v>
      </c>
      <c r="E861" s="307">
        <f t="shared" ca="1" si="386"/>
        <v>-2.5128079670568049</v>
      </c>
      <c r="F861" s="304">
        <f t="shared" ca="1" si="387"/>
        <v>2.6430955732815895</v>
      </c>
      <c r="G861" s="306">
        <f t="shared" ca="1" si="388"/>
        <v>13.708444166301202</v>
      </c>
      <c r="H861" s="307">
        <f t="shared" ca="1" si="389"/>
        <v>-122.05160342367326</v>
      </c>
      <c r="I861" s="304">
        <f t="shared" ca="1" si="390"/>
        <v>122.81903492435612</v>
      </c>
      <c r="J861" s="306">
        <f t="shared" ca="1" si="391"/>
        <v>869.5436471607087</v>
      </c>
      <c r="K861" s="307">
        <f t="shared" ca="1" si="392"/>
        <v>-5.0184083669881634</v>
      </c>
      <c r="L861" s="304">
        <f t="shared" ca="1" si="377"/>
        <v>869.55812844230536</v>
      </c>
      <c r="M861" s="306">
        <f t="shared" ca="1" si="393"/>
        <v>-1.4589482894477095</v>
      </c>
      <c r="N861" s="304">
        <f t="shared" ca="1" si="394"/>
        <v>-83.59157951318457</v>
      </c>
      <c r="P861" s="310">
        <f t="shared" ca="1" si="395"/>
        <v>23</v>
      </c>
      <c r="Q861" s="304">
        <f t="shared" ca="1" si="396"/>
        <v>0</v>
      </c>
      <c r="R861" s="306">
        <f t="shared" ca="1" si="397"/>
        <v>0</v>
      </c>
      <c r="S861" s="307">
        <f t="shared" ca="1" si="398"/>
        <v>8.1249999999999982</v>
      </c>
      <c r="T861" s="304">
        <f t="shared" ca="1" si="378"/>
        <v>79.706249999999983</v>
      </c>
      <c r="U861" s="311">
        <f t="shared" ca="1" si="379"/>
        <v>0</v>
      </c>
      <c r="V861" s="306">
        <f t="shared" ca="1" si="380"/>
        <v>1.2256149093182596</v>
      </c>
      <c r="W861" s="304">
        <f t="shared" ca="1" si="381"/>
        <v>59.662797243090978</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2.4056257185704384</v>
      </c>
      <c r="AH861" s="304">
        <f t="shared" ca="1" si="405"/>
        <v>-7.3430757789802383</v>
      </c>
    </row>
    <row r="862" spans="1:34" x14ac:dyDescent="0.2">
      <c r="A862" s="347">
        <f t="shared" ca="1" si="383"/>
        <v>1E-4</v>
      </c>
      <c r="B862" s="304">
        <f t="shared" ca="1" si="384"/>
        <v>34.615200000000684</v>
      </c>
      <c r="D862" s="306">
        <f t="shared" ca="1" si="385"/>
        <v>-0.81960146957149738</v>
      </c>
      <c r="E862" s="307">
        <f t="shared" ca="1" si="386"/>
        <v>-2.5127697442494537</v>
      </c>
      <c r="F862" s="304">
        <f t="shared" ca="1" si="387"/>
        <v>2.643058523101451</v>
      </c>
      <c r="G862" s="306">
        <f t="shared" ca="1" si="388"/>
        <v>13.708362206154245</v>
      </c>
      <c r="H862" s="307">
        <f t="shared" ca="1" si="389"/>
        <v>-122.05185470064768</v>
      </c>
      <c r="I862" s="304">
        <f t="shared" ca="1" si="390"/>
        <v>122.81927548330161</v>
      </c>
      <c r="J862" s="306">
        <f t="shared" ca="1" si="391"/>
        <v>869.5436471607087</v>
      </c>
      <c r="K862" s="307">
        <f t="shared" ca="1" si="392"/>
        <v>-5.0306135398943796</v>
      </c>
      <c r="L862" s="304">
        <f t="shared" ca="1" si="377"/>
        <v>869.55819896665616</v>
      </c>
      <c r="M862" s="306">
        <f t="shared" ca="1" si="393"/>
        <v>-1.4589491809551318</v>
      </c>
      <c r="N862" s="304">
        <f t="shared" ca="1" si="394"/>
        <v>-83.591630592797273</v>
      </c>
      <c r="P862" s="310">
        <f t="shared" ca="1" si="395"/>
        <v>23</v>
      </c>
      <c r="Q862" s="304">
        <f t="shared" ca="1" si="396"/>
        <v>0</v>
      </c>
      <c r="R862" s="306">
        <f t="shared" ca="1" si="397"/>
        <v>0</v>
      </c>
      <c r="S862" s="307">
        <f t="shared" ca="1" si="398"/>
        <v>8.1249999999999982</v>
      </c>
      <c r="T862" s="304">
        <f t="shared" ca="1" si="378"/>
        <v>79.706249999999983</v>
      </c>
      <c r="U862" s="311">
        <f t="shared" ca="1" si="379"/>
        <v>0</v>
      </c>
      <c r="V862" s="306">
        <f t="shared" ca="1" si="380"/>
        <v>1.2256164052034553</v>
      </c>
      <c r="W862" s="304">
        <f t="shared" ca="1" si="381"/>
        <v>59.66310377966402</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2.405588966872017</v>
      </c>
      <c r="AH862" s="304">
        <f t="shared" ca="1" si="405"/>
        <v>-7.3431135068419682</v>
      </c>
    </row>
    <row r="863" spans="1:34" x14ac:dyDescent="0.2">
      <c r="A863" s="347">
        <f t="shared" ca="1" si="383"/>
        <v>1E-4</v>
      </c>
      <c r="B863" s="304">
        <f t="shared" ca="1" si="384"/>
        <v>34.615300000000687</v>
      </c>
      <c r="D863" s="306">
        <f t="shared" ca="1" si="385"/>
        <v>-0.81959917496571266</v>
      </c>
      <c r="E863" s="307">
        <f t="shared" ca="1" si="386"/>
        <v>-2.5127315217293624</v>
      </c>
      <c r="F863" s="304">
        <f t="shared" ca="1" si="387"/>
        <v>2.6430214732190191</v>
      </c>
      <c r="G863" s="306">
        <f t="shared" ca="1" si="388"/>
        <v>13.708280246236749</v>
      </c>
      <c r="H863" s="307">
        <f t="shared" ca="1" si="389"/>
        <v>-122.05210597379985</v>
      </c>
      <c r="I863" s="304">
        <f t="shared" ca="1" si="390"/>
        <v>122.81951603857196</v>
      </c>
      <c r="J863" s="306">
        <f t="shared" ca="1" si="391"/>
        <v>869.5436471607087</v>
      </c>
      <c r="K863" s="307">
        <f t="shared" ca="1" si="392"/>
        <v>-5.0428187379281022</v>
      </c>
      <c r="L863" s="304">
        <f t="shared" ca="1" si="377"/>
        <v>869.55826966245957</v>
      </c>
      <c r="M863" s="306">
        <f t="shared" ca="1" si="393"/>
        <v>-1.4589500724537317</v>
      </c>
      <c r="N863" s="304">
        <f t="shared" ca="1" si="394"/>
        <v>-83.591681671904482</v>
      </c>
      <c r="P863" s="310">
        <f t="shared" ca="1" si="395"/>
        <v>23</v>
      </c>
      <c r="Q863" s="304">
        <f t="shared" ca="1" si="396"/>
        <v>0</v>
      </c>
      <c r="R863" s="306">
        <f t="shared" ca="1" si="397"/>
        <v>0</v>
      </c>
      <c r="S863" s="307">
        <f t="shared" ca="1" si="398"/>
        <v>8.1249999999999982</v>
      </c>
      <c r="T863" s="304">
        <f t="shared" ca="1" si="378"/>
        <v>79.706249999999983</v>
      </c>
      <c r="U863" s="311">
        <f t="shared" ca="1" si="379"/>
        <v>0</v>
      </c>
      <c r="V863" s="306">
        <f t="shared" ca="1" si="380"/>
        <v>1.2256179010935571</v>
      </c>
      <c r="W863" s="304">
        <f t="shared" ca="1" si="381"/>
        <v>59.663410313933532</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2.4055522154396947</v>
      </c>
      <c r="AH863" s="304">
        <f t="shared" ca="1" si="405"/>
        <v>-7.3431512344201888</v>
      </c>
    </row>
    <row r="864" spans="1:34" x14ac:dyDescent="0.2">
      <c r="A864" s="347">
        <f t="shared" ca="1" si="383"/>
        <v>1E-4</v>
      </c>
      <c r="B864" s="304">
        <f t="shared" ca="1" si="384"/>
        <v>34.61540000000069</v>
      </c>
      <c r="D864" s="306">
        <f t="shared" ca="1" si="385"/>
        <v>-0.81959688032516487</v>
      </c>
      <c r="E864" s="307">
        <f t="shared" ca="1" si="386"/>
        <v>-2.5126932994965347</v>
      </c>
      <c r="F864" s="304">
        <f t="shared" ca="1" si="387"/>
        <v>2.6429844236342985</v>
      </c>
      <c r="G864" s="306">
        <f t="shared" ca="1" si="388"/>
        <v>13.708198286548717</v>
      </c>
      <c r="H864" s="307">
        <f t="shared" ca="1" si="389"/>
        <v>-122.0523572431298</v>
      </c>
      <c r="I864" s="304">
        <f t="shared" ca="1" si="390"/>
        <v>122.81975659016719</v>
      </c>
      <c r="J864" s="306">
        <f t="shared" ca="1" si="391"/>
        <v>869.5436471607087</v>
      </c>
      <c r="K864" s="307">
        <f t="shared" ca="1" si="392"/>
        <v>-5.0550239610889482</v>
      </c>
      <c r="L864" s="304">
        <f t="shared" ca="1" si="377"/>
        <v>869.55834052971647</v>
      </c>
      <c r="M864" s="306">
        <f t="shared" ca="1" si="393"/>
        <v>-1.4589509639435094</v>
      </c>
      <c r="N864" s="304">
        <f t="shared" ca="1" si="394"/>
        <v>-83.591732750506239</v>
      </c>
      <c r="P864" s="310">
        <f t="shared" ca="1" si="395"/>
        <v>23</v>
      </c>
      <c r="Q864" s="304">
        <f t="shared" ca="1" si="396"/>
        <v>0</v>
      </c>
      <c r="R864" s="306">
        <f t="shared" ca="1" si="397"/>
        <v>0</v>
      </c>
      <c r="S864" s="307">
        <f t="shared" ca="1" si="398"/>
        <v>8.1249999999999982</v>
      </c>
      <c r="T864" s="304">
        <f t="shared" ca="1" si="378"/>
        <v>79.706249999999983</v>
      </c>
      <c r="U864" s="311">
        <f t="shared" ca="1" si="379"/>
        <v>0</v>
      </c>
      <c r="V864" s="306">
        <f t="shared" ca="1" si="380"/>
        <v>1.2256193969885645</v>
      </c>
      <c r="W864" s="304">
        <f t="shared" ca="1" si="381"/>
        <v>59.663716845899508</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2.4055154642734777</v>
      </c>
      <c r="AH864" s="304">
        <f t="shared" ca="1" si="405"/>
        <v>-7.3431889617148975</v>
      </c>
    </row>
    <row r="865" spans="1:34" x14ac:dyDescent="0.2">
      <c r="A865" s="347">
        <f t="shared" ca="1" si="383"/>
        <v>1E-4</v>
      </c>
      <c r="B865" s="304">
        <f t="shared" ca="1" si="384"/>
        <v>34.615500000000694</v>
      </c>
      <c r="D865" s="306">
        <f t="shared" ca="1" si="385"/>
        <v>-0.81959458564985255</v>
      </c>
      <c r="E865" s="307">
        <f t="shared" ca="1" si="386"/>
        <v>-2.5126550775509688</v>
      </c>
      <c r="F865" s="304">
        <f t="shared" ca="1" si="387"/>
        <v>2.6429473743472869</v>
      </c>
      <c r="G865" s="306">
        <f t="shared" ca="1" si="388"/>
        <v>13.708116327090151</v>
      </c>
      <c r="H865" s="307">
        <f t="shared" ca="1" si="389"/>
        <v>-122.05260850863756</v>
      </c>
      <c r="I865" s="304">
        <f t="shared" ca="1" si="390"/>
        <v>122.81999713808733</v>
      </c>
      <c r="J865" s="306">
        <f t="shared" ca="1" si="391"/>
        <v>869.5436471607087</v>
      </c>
      <c r="K865" s="307">
        <f t="shared" ca="1" si="392"/>
        <v>-5.0672292093765368</v>
      </c>
      <c r="L865" s="304">
        <f t="shared" ca="1" si="377"/>
        <v>869.55841156842791</v>
      </c>
      <c r="M865" s="306">
        <f t="shared" ca="1" si="393"/>
        <v>-1.4589518554244649</v>
      </c>
      <c r="N865" s="304">
        <f t="shared" ca="1" si="394"/>
        <v>-83.591783828602502</v>
      </c>
      <c r="P865" s="310">
        <f t="shared" ca="1" si="395"/>
        <v>23</v>
      </c>
      <c r="Q865" s="304">
        <f t="shared" ca="1" si="396"/>
        <v>0</v>
      </c>
      <c r="R865" s="306">
        <f t="shared" ca="1" si="397"/>
        <v>0</v>
      </c>
      <c r="S865" s="307">
        <f t="shared" ca="1" si="398"/>
        <v>8.1249999999999982</v>
      </c>
      <c r="T865" s="304">
        <f t="shared" ca="1" si="378"/>
        <v>79.706249999999983</v>
      </c>
      <c r="U865" s="311">
        <f t="shared" ca="1" si="379"/>
        <v>0</v>
      </c>
      <c r="V865" s="306">
        <f t="shared" ca="1" si="380"/>
        <v>1.2256208928884778</v>
      </c>
      <c r="W865" s="304">
        <f t="shared" ca="1" si="381"/>
        <v>59.664023375561953</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2.4054787133733635</v>
      </c>
      <c r="AH865" s="304">
        <f t="shared" ca="1" si="405"/>
        <v>-7.3432266887260953</v>
      </c>
    </row>
    <row r="866" spans="1:34" x14ac:dyDescent="0.2">
      <c r="A866" s="347">
        <f t="shared" ca="1" si="383"/>
        <v>1E-4</v>
      </c>
      <c r="B866" s="304">
        <f t="shared" ca="1" si="384"/>
        <v>34.615600000000697</v>
      </c>
      <c r="D866" s="306">
        <f t="shared" ca="1" si="385"/>
        <v>-0.81959229093977903</v>
      </c>
      <c r="E866" s="307">
        <f t="shared" ca="1" si="386"/>
        <v>-2.5126168558926674</v>
      </c>
      <c r="F866" s="304">
        <f t="shared" ca="1" si="387"/>
        <v>2.6429103253579886</v>
      </c>
      <c r="G866" s="306">
        <f t="shared" ca="1" si="388"/>
        <v>13.708034367861057</v>
      </c>
      <c r="H866" s="307">
        <f t="shared" ca="1" si="389"/>
        <v>-122.05285977032315</v>
      </c>
      <c r="I866" s="304">
        <f t="shared" ca="1" si="390"/>
        <v>122.82023768233242</v>
      </c>
      <c r="J866" s="306">
        <f t="shared" ca="1" si="391"/>
        <v>869.5436471607087</v>
      </c>
      <c r="K866" s="307">
        <f t="shared" ca="1" si="392"/>
        <v>-5.0794344827904849</v>
      </c>
      <c r="L866" s="304">
        <f t="shared" ca="1" si="377"/>
        <v>869.55848277859502</v>
      </c>
      <c r="M866" s="306">
        <f t="shared" ca="1" si="393"/>
        <v>-1.4589527468965986</v>
      </c>
      <c r="N866" s="304">
        <f t="shared" ca="1" si="394"/>
        <v>-83.591834906193313</v>
      </c>
      <c r="P866" s="310">
        <f t="shared" ca="1" si="395"/>
        <v>23</v>
      </c>
      <c r="Q866" s="304">
        <f t="shared" ca="1" si="396"/>
        <v>0</v>
      </c>
      <c r="R866" s="306">
        <f t="shared" ca="1" si="397"/>
        <v>0</v>
      </c>
      <c r="S866" s="307">
        <f t="shared" ca="1" si="398"/>
        <v>8.1249999999999982</v>
      </c>
      <c r="T866" s="304">
        <f t="shared" ca="1" si="378"/>
        <v>79.706249999999983</v>
      </c>
      <c r="U866" s="311">
        <f t="shared" ca="1" si="379"/>
        <v>0</v>
      </c>
      <c r="V866" s="306">
        <f t="shared" ca="1" si="380"/>
        <v>1.2256223887932971</v>
      </c>
      <c r="W866" s="304">
        <f t="shared" ca="1" si="381"/>
        <v>59.664329902920862</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2.4054419627393537</v>
      </c>
      <c r="AH866" s="304">
        <f t="shared" ca="1" si="405"/>
        <v>-7.3432644154537803</v>
      </c>
    </row>
    <row r="867" spans="1:34" x14ac:dyDescent="0.2">
      <c r="A867" s="347">
        <f t="shared" ca="1" si="383"/>
        <v>1E-4</v>
      </c>
      <c r="B867" s="304">
        <f t="shared" ca="1" si="384"/>
        <v>34.6157000000007</v>
      </c>
      <c r="D867" s="306">
        <f t="shared" ca="1" si="385"/>
        <v>-0.81958999619494277</v>
      </c>
      <c r="E867" s="307">
        <f t="shared" ca="1" si="386"/>
        <v>-2.5125786345216259</v>
      </c>
      <c r="F867" s="304">
        <f t="shared" ca="1" si="387"/>
        <v>2.642873276666398</v>
      </c>
      <c r="G867" s="306">
        <f t="shared" ca="1" si="388"/>
        <v>13.707952408861438</v>
      </c>
      <c r="H867" s="307">
        <f t="shared" ca="1" si="389"/>
        <v>-122.05311102818661</v>
      </c>
      <c r="I867" s="304">
        <f t="shared" ca="1" si="390"/>
        <v>122.82047822290247</v>
      </c>
      <c r="J867" s="306">
        <f t="shared" ca="1" si="391"/>
        <v>869.5436471607087</v>
      </c>
      <c r="K867" s="307">
        <f t="shared" ca="1" si="392"/>
        <v>-5.0916397813304108</v>
      </c>
      <c r="L867" s="304">
        <f t="shared" ca="1" si="377"/>
        <v>869.5585541602187</v>
      </c>
      <c r="M867" s="306">
        <f t="shared" ca="1" si="393"/>
        <v>-1.4589536383599102</v>
      </c>
      <c r="N867" s="304">
        <f t="shared" ca="1" si="394"/>
        <v>-83.591885983278658</v>
      </c>
      <c r="P867" s="310">
        <f t="shared" ca="1" si="395"/>
        <v>23</v>
      </c>
      <c r="Q867" s="304">
        <f t="shared" ca="1" si="396"/>
        <v>0</v>
      </c>
      <c r="R867" s="306">
        <f t="shared" ca="1" si="397"/>
        <v>0</v>
      </c>
      <c r="S867" s="307">
        <f t="shared" ca="1" si="398"/>
        <v>8.1249999999999982</v>
      </c>
      <c r="T867" s="304">
        <f t="shared" ca="1" si="378"/>
        <v>79.706249999999983</v>
      </c>
      <c r="U867" s="311">
        <f t="shared" ca="1" si="379"/>
        <v>0</v>
      </c>
      <c r="V867" s="306">
        <f t="shared" ca="1" si="380"/>
        <v>1.2256238847030219</v>
      </c>
      <c r="W867" s="304">
        <f t="shared" ca="1" si="381"/>
        <v>59.664636427976198</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2.4054052123714484</v>
      </c>
      <c r="AH867" s="304">
        <f t="shared" ca="1" si="405"/>
        <v>-7.3433021418979543</v>
      </c>
    </row>
    <row r="868" spans="1:34" x14ac:dyDescent="0.2">
      <c r="A868" s="347">
        <f t="shared" ca="1" si="383"/>
        <v>1E-4</v>
      </c>
      <c r="B868" s="304">
        <f t="shared" ca="1" si="384"/>
        <v>34.615800000000704</v>
      </c>
      <c r="D868" s="306">
        <f t="shared" ca="1" si="385"/>
        <v>-0.81958770141534665</v>
      </c>
      <c r="E868" s="307">
        <f t="shared" ca="1" si="386"/>
        <v>-2.5125404134378551</v>
      </c>
      <c r="F868" s="304">
        <f t="shared" ca="1" si="387"/>
        <v>2.6428362282725275</v>
      </c>
      <c r="G868" s="306">
        <f t="shared" ca="1" si="388"/>
        <v>13.707870450091296</v>
      </c>
      <c r="H868" s="307">
        <f t="shared" ca="1" si="389"/>
        <v>-122.05336228222795</v>
      </c>
      <c r="I868" s="304">
        <f t="shared" ca="1" si="390"/>
        <v>122.82071875979749</v>
      </c>
      <c r="J868" s="306">
        <f t="shared" ca="1" si="391"/>
        <v>869.5436471607087</v>
      </c>
      <c r="K868" s="307">
        <f t="shared" ca="1" si="392"/>
        <v>-5.1038451049959317</v>
      </c>
      <c r="L868" s="304">
        <f t="shared" ca="1" si="377"/>
        <v>869.55862571329999</v>
      </c>
      <c r="M868" s="306">
        <f t="shared" ca="1" si="393"/>
        <v>-1.4589545298144002</v>
      </c>
      <c r="N868" s="304">
        <f t="shared" ca="1" si="394"/>
        <v>-83.591937059858566</v>
      </c>
      <c r="P868" s="310">
        <f t="shared" ca="1" si="395"/>
        <v>23</v>
      </c>
      <c r="Q868" s="304">
        <f t="shared" ca="1" si="396"/>
        <v>0</v>
      </c>
      <c r="R868" s="306">
        <f t="shared" ca="1" si="397"/>
        <v>0</v>
      </c>
      <c r="S868" s="307">
        <f t="shared" ca="1" si="398"/>
        <v>8.1249999999999982</v>
      </c>
      <c r="T868" s="304">
        <f t="shared" ca="1" si="378"/>
        <v>79.706249999999983</v>
      </c>
      <c r="U868" s="311">
        <f t="shared" ca="1" si="379"/>
        <v>0</v>
      </c>
      <c r="V868" s="306">
        <f t="shared" ca="1" si="380"/>
        <v>1.2256253806176525</v>
      </c>
      <c r="W868" s="304">
        <f t="shared" ca="1" si="381"/>
        <v>59.664942950727962</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2.4053684622696556</v>
      </c>
      <c r="AH868" s="304">
        <f t="shared" ca="1" si="405"/>
        <v>-7.3433398680586111</v>
      </c>
    </row>
    <row r="869" spans="1:34" x14ac:dyDescent="0.2">
      <c r="A869" s="347">
        <f t="shared" ca="1" si="383"/>
        <v>1E-4</v>
      </c>
      <c r="B869" s="304">
        <f t="shared" ca="1" si="384"/>
        <v>34.615900000000707</v>
      </c>
      <c r="D869" s="306">
        <f t="shared" ca="1" si="385"/>
        <v>-0.81958540660098911</v>
      </c>
      <c r="E869" s="307">
        <f t="shared" ca="1" si="386"/>
        <v>-2.5125021926413504</v>
      </c>
      <c r="F869" s="304">
        <f t="shared" ca="1" si="387"/>
        <v>2.6427991801763717</v>
      </c>
      <c r="G869" s="306">
        <f t="shared" ca="1" si="388"/>
        <v>13.707788491550636</v>
      </c>
      <c r="H869" s="307">
        <f t="shared" ca="1" si="389"/>
        <v>-122.05361353244722</v>
      </c>
      <c r="I869" s="304">
        <f t="shared" ca="1" si="390"/>
        <v>122.82095929301752</v>
      </c>
      <c r="J869" s="306">
        <f t="shared" ca="1" si="391"/>
        <v>869.5436471607087</v>
      </c>
      <c r="K869" s="307">
        <f t="shared" ca="1" si="392"/>
        <v>-5.1160504537866656</v>
      </c>
      <c r="L869" s="304">
        <f t="shared" ca="1" si="377"/>
        <v>869.5586974378399</v>
      </c>
      <c r="M869" s="306">
        <f t="shared" ca="1" si="393"/>
        <v>-1.4589554212600686</v>
      </c>
      <c r="N869" s="304">
        <f t="shared" ca="1" si="394"/>
        <v>-83.591988135933022</v>
      </c>
      <c r="P869" s="310">
        <f t="shared" ca="1" si="395"/>
        <v>23</v>
      </c>
      <c r="Q869" s="304">
        <f t="shared" ca="1" si="396"/>
        <v>0</v>
      </c>
      <c r="R869" s="306">
        <f t="shared" ca="1" si="397"/>
        <v>0</v>
      </c>
      <c r="S869" s="307">
        <f t="shared" ca="1" si="398"/>
        <v>8.1249999999999982</v>
      </c>
      <c r="T869" s="304">
        <f t="shared" ca="1" si="378"/>
        <v>79.706249999999983</v>
      </c>
      <c r="U869" s="311">
        <f t="shared" ca="1" si="379"/>
        <v>0</v>
      </c>
      <c r="V869" s="306">
        <f t="shared" ca="1" si="380"/>
        <v>1.2256268765371887</v>
      </c>
      <c r="W869" s="304">
        <f t="shared" ca="1" si="381"/>
        <v>59.665249471176161</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2.4053317124339717</v>
      </c>
      <c r="AH869" s="304">
        <f t="shared" ca="1" si="405"/>
        <v>-7.3433775939357506</v>
      </c>
    </row>
    <row r="870" spans="1:34" x14ac:dyDescent="0.2">
      <c r="A870" s="347">
        <f t="shared" ca="1" si="383"/>
        <v>1E-4</v>
      </c>
      <c r="B870" s="304">
        <f t="shared" ca="1" si="384"/>
        <v>34.61600000000071</v>
      </c>
      <c r="D870" s="306">
        <f t="shared" ca="1" si="385"/>
        <v>-0.81958311175187237</v>
      </c>
      <c r="E870" s="307">
        <f t="shared" ca="1" si="386"/>
        <v>-2.512463972132112</v>
      </c>
      <c r="F870" s="304">
        <f t="shared" ca="1" si="387"/>
        <v>2.6427621323779316</v>
      </c>
      <c r="G870" s="306">
        <f t="shared" ca="1" si="388"/>
        <v>13.70770653323946</v>
      </c>
      <c r="H870" s="307">
        <f t="shared" ca="1" si="389"/>
        <v>-122.05386477884443</v>
      </c>
      <c r="I870" s="304">
        <f t="shared" ca="1" si="390"/>
        <v>122.82119982256262</v>
      </c>
      <c r="J870" s="306">
        <f t="shared" ca="1" si="391"/>
        <v>869.5436471607087</v>
      </c>
      <c r="K870" s="307">
        <f t="shared" ca="1" si="392"/>
        <v>-5.1282558277022305</v>
      </c>
      <c r="L870" s="304">
        <f t="shared" ca="1" si="377"/>
        <v>869.55876933383945</v>
      </c>
      <c r="M870" s="306">
        <f t="shared" ca="1" si="393"/>
        <v>-1.4589563126969154</v>
      </c>
      <c r="N870" s="304">
        <f t="shared" ca="1" si="394"/>
        <v>-83.592039211502055</v>
      </c>
      <c r="P870" s="310">
        <f t="shared" ca="1" si="395"/>
        <v>23</v>
      </c>
      <c r="Q870" s="304">
        <f t="shared" ca="1" si="396"/>
        <v>0</v>
      </c>
      <c r="R870" s="306">
        <f t="shared" ca="1" si="397"/>
        <v>0</v>
      </c>
      <c r="S870" s="307">
        <f t="shared" ca="1" si="398"/>
        <v>8.1249999999999982</v>
      </c>
      <c r="T870" s="304">
        <f t="shared" ca="1" si="378"/>
        <v>79.706249999999983</v>
      </c>
      <c r="U870" s="311">
        <f t="shared" ca="1" si="379"/>
        <v>0</v>
      </c>
      <c r="V870" s="306">
        <f t="shared" ca="1" si="380"/>
        <v>1.2256283724616306</v>
      </c>
      <c r="W870" s="304">
        <f t="shared" ca="1" si="381"/>
        <v>59.665555989320822</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2.4052949628643994</v>
      </c>
      <c r="AH870" s="304">
        <f t="shared" ca="1" si="405"/>
        <v>-7.3434153195293757</v>
      </c>
    </row>
    <row r="871" spans="1:34" x14ac:dyDescent="0.2">
      <c r="A871" s="347">
        <f t="shared" ca="1" si="383"/>
        <v>1E-4</v>
      </c>
      <c r="B871" s="304">
        <f t="shared" ca="1" si="384"/>
        <v>34.616100000000714</v>
      </c>
      <c r="D871" s="306">
        <f t="shared" ca="1" si="385"/>
        <v>-0.81958081686799811</v>
      </c>
      <c r="E871" s="307">
        <f t="shared" ca="1" si="386"/>
        <v>-2.5124257519101381</v>
      </c>
      <c r="F871" s="304">
        <f t="shared" ca="1" si="387"/>
        <v>2.6427250848772066</v>
      </c>
      <c r="G871" s="306">
        <f t="shared" ca="1" si="388"/>
        <v>13.707624575157773</v>
      </c>
      <c r="H871" s="307">
        <f t="shared" ca="1" si="389"/>
        <v>-122.05411602141962</v>
      </c>
      <c r="I871" s="304">
        <f t="shared" ca="1" si="390"/>
        <v>122.82144034843277</v>
      </c>
      <c r="J871" s="306">
        <f t="shared" ca="1" si="391"/>
        <v>869.5436471607087</v>
      </c>
      <c r="K871" s="307">
        <f t="shared" ca="1" si="392"/>
        <v>-5.1404612267422438</v>
      </c>
      <c r="L871" s="304">
        <f t="shared" ca="1" si="377"/>
        <v>869.55884140129979</v>
      </c>
      <c r="M871" s="306">
        <f t="shared" ca="1" si="393"/>
        <v>-1.458957204124941</v>
      </c>
      <c r="N871" s="304">
        <f t="shared" ca="1" si="394"/>
        <v>-83.592090286565664</v>
      </c>
      <c r="P871" s="310">
        <f t="shared" ca="1" si="395"/>
        <v>23</v>
      </c>
      <c r="Q871" s="304">
        <f t="shared" ca="1" si="396"/>
        <v>0</v>
      </c>
      <c r="R871" s="306">
        <f t="shared" ca="1" si="397"/>
        <v>0</v>
      </c>
      <c r="S871" s="307">
        <f t="shared" ca="1" si="398"/>
        <v>8.1249999999999982</v>
      </c>
      <c r="T871" s="304">
        <f t="shared" ca="1" si="378"/>
        <v>79.706249999999983</v>
      </c>
      <c r="U871" s="311">
        <f t="shared" ca="1" si="379"/>
        <v>0</v>
      </c>
      <c r="V871" s="306">
        <f t="shared" ca="1" si="380"/>
        <v>1.2256298683909783</v>
      </c>
      <c r="W871" s="304">
        <f t="shared" ca="1" si="381"/>
        <v>59.665862505161883</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2.4052582135609342</v>
      </c>
      <c r="AH871" s="304">
        <f t="shared" ca="1" si="405"/>
        <v>-7.343453044839487</v>
      </c>
    </row>
    <row r="872" spans="1:34" x14ac:dyDescent="0.2">
      <c r="A872" s="347">
        <f t="shared" ca="1" si="383"/>
        <v>1E-4</v>
      </c>
      <c r="B872" s="304">
        <f t="shared" ca="1" si="384"/>
        <v>34.616200000000717</v>
      </c>
      <c r="D872" s="306">
        <f t="shared" ca="1" si="385"/>
        <v>-0.8195785219493642</v>
      </c>
      <c r="E872" s="307">
        <f t="shared" ca="1" si="386"/>
        <v>-2.5123875319754347</v>
      </c>
      <c r="F872" s="304">
        <f t="shared" ca="1" si="387"/>
        <v>2.6426880376742012</v>
      </c>
      <c r="G872" s="306">
        <f t="shared" ca="1" si="388"/>
        <v>13.707542617305577</v>
      </c>
      <c r="H872" s="307">
        <f t="shared" ca="1" si="389"/>
        <v>-122.05436726017281</v>
      </c>
      <c r="I872" s="304">
        <f t="shared" ca="1" si="390"/>
        <v>122.82168087062801</v>
      </c>
      <c r="J872" s="306">
        <f t="shared" ca="1" si="391"/>
        <v>869.5436471607087</v>
      </c>
      <c r="K872" s="307">
        <f t="shared" ca="1" si="392"/>
        <v>-5.1526666509063235</v>
      </c>
      <c r="L872" s="304">
        <f t="shared" ca="1" si="377"/>
        <v>869.55891364022159</v>
      </c>
      <c r="M872" s="306">
        <f t="shared" ca="1" si="393"/>
        <v>-1.4589580955441455</v>
      </c>
      <c r="N872" s="304">
        <f t="shared" ca="1" si="394"/>
        <v>-83.592141361123851</v>
      </c>
      <c r="P872" s="310">
        <f t="shared" ca="1" si="395"/>
        <v>23</v>
      </c>
      <c r="Q872" s="304">
        <f t="shared" ca="1" si="396"/>
        <v>0</v>
      </c>
      <c r="R872" s="306">
        <f t="shared" ca="1" si="397"/>
        <v>0</v>
      </c>
      <c r="S872" s="307">
        <f t="shared" ca="1" si="398"/>
        <v>8.1249999999999982</v>
      </c>
      <c r="T872" s="304">
        <f t="shared" ca="1" si="378"/>
        <v>79.706249999999983</v>
      </c>
      <c r="U872" s="311">
        <f t="shared" ca="1" si="379"/>
        <v>0</v>
      </c>
      <c r="V872" s="306">
        <f t="shared" ca="1" si="380"/>
        <v>1.225631364325231</v>
      </c>
      <c r="W872" s="304">
        <f t="shared" ca="1" si="381"/>
        <v>59.666169018699343</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2.4052214645235814</v>
      </c>
      <c r="AH872" s="304">
        <f t="shared" ca="1" si="405"/>
        <v>-7.3434907698660794</v>
      </c>
    </row>
    <row r="873" spans="1:34" x14ac:dyDescent="0.2">
      <c r="A873" s="347">
        <f t="shared" ca="1" si="383"/>
        <v>1E-4</v>
      </c>
      <c r="B873" s="304">
        <f t="shared" ca="1" si="384"/>
        <v>34.61630000000072</v>
      </c>
      <c r="D873" s="306">
        <f t="shared" ca="1" si="385"/>
        <v>-0.81957622699597243</v>
      </c>
      <c r="E873" s="307">
        <f t="shared" ca="1" si="386"/>
        <v>-2.5123493123280021</v>
      </c>
      <c r="F873" s="304">
        <f t="shared" ca="1" si="387"/>
        <v>2.6426509907689169</v>
      </c>
      <c r="G873" s="306">
        <f t="shared" ca="1" si="388"/>
        <v>13.707460659682878</v>
      </c>
      <c r="H873" s="307">
        <f t="shared" ca="1" si="389"/>
        <v>-122.05461849510404</v>
      </c>
      <c r="I873" s="304">
        <f t="shared" ca="1" si="390"/>
        <v>122.82192138914839</v>
      </c>
      <c r="J873" s="306">
        <f t="shared" ca="1" si="391"/>
        <v>869.5436471607087</v>
      </c>
      <c r="K873" s="307">
        <f t="shared" ca="1" si="392"/>
        <v>-5.1648721001940876</v>
      </c>
      <c r="L873" s="304">
        <f t="shared" ca="1" si="377"/>
        <v>869.55898605060622</v>
      </c>
      <c r="M873" s="306">
        <f t="shared" ca="1" si="393"/>
        <v>-1.4589589869545285</v>
      </c>
      <c r="N873" s="304">
        <f t="shared" ca="1" si="394"/>
        <v>-83.592192435176614</v>
      </c>
      <c r="P873" s="310">
        <f t="shared" ca="1" si="395"/>
        <v>23</v>
      </c>
      <c r="Q873" s="304">
        <f t="shared" ca="1" si="396"/>
        <v>0</v>
      </c>
      <c r="R873" s="306">
        <f t="shared" ca="1" si="397"/>
        <v>0</v>
      </c>
      <c r="S873" s="307">
        <f t="shared" ca="1" si="398"/>
        <v>8.1249999999999982</v>
      </c>
      <c r="T873" s="304">
        <f t="shared" ca="1" si="378"/>
        <v>79.706249999999983</v>
      </c>
      <c r="U873" s="311">
        <f t="shared" ca="1" si="379"/>
        <v>0</v>
      </c>
      <c r="V873" s="306">
        <f t="shared" ca="1" si="380"/>
        <v>1.2256328602643902</v>
      </c>
      <c r="W873" s="304">
        <f t="shared" ca="1" si="381"/>
        <v>59.66647552993328</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2.4051847157523465</v>
      </c>
      <c r="AH873" s="304">
        <f t="shared" ca="1" si="405"/>
        <v>-7.343528494609151</v>
      </c>
    </row>
    <row r="874" spans="1:34" x14ac:dyDescent="0.2">
      <c r="A874" s="347">
        <f t="shared" ca="1" si="383"/>
        <v>1E-4</v>
      </c>
      <c r="B874" s="304">
        <f t="shared" ca="1" si="384"/>
        <v>34.616400000000723</v>
      </c>
      <c r="D874" s="306">
        <f t="shared" ca="1" si="385"/>
        <v>-0.81957393200782713</v>
      </c>
      <c r="E874" s="307">
        <f t="shared" ca="1" si="386"/>
        <v>-2.5123110929678312</v>
      </c>
      <c r="F874" s="304">
        <f t="shared" ca="1" si="387"/>
        <v>2.6426139441613468</v>
      </c>
      <c r="G874" s="306">
        <f t="shared" ca="1" si="388"/>
        <v>13.707378702289677</v>
      </c>
      <c r="H874" s="307">
        <f t="shared" ca="1" si="389"/>
        <v>-122.05486972621334</v>
      </c>
      <c r="I874" s="304">
        <f t="shared" ca="1" si="390"/>
        <v>122.82216190399392</v>
      </c>
      <c r="J874" s="306">
        <f t="shared" ca="1" si="391"/>
        <v>869.5436471607087</v>
      </c>
      <c r="K874" s="307">
        <f t="shared" ca="1" si="392"/>
        <v>-5.1770775746051534</v>
      </c>
      <c r="L874" s="304">
        <f t="shared" ca="1" si="377"/>
        <v>869.55905863245459</v>
      </c>
      <c r="M874" s="306">
        <f t="shared" ca="1" si="393"/>
        <v>-1.4589598783560909</v>
      </c>
      <c r="N874" s="304">
        <f t="shared" ca="1" si="394"/>
        <v>-83.592243508723982</v>
      </c>
      <c r="P874" s="310">
        <f t="shared" ca="1" si="395"/>
        <v>23</v>
      </c>
      <c r="Q874" s="304">
        <f t="shared" ca="1" si="396"/>
        <v>0</v>
      </c>
      <c r="R874" s="306">
        <f t="shared" ca="1" si="397"/>
        <v>0</v>
      </c>
      <c r="S874" s="307">
        <f t="shared" ca="1" si="398"/>
        <v>8.1249999999999982</v>
      </c>
      <c r="T874" s="304">
        <f t="shared" ca="1" si="378"/>
        <v>79.706249999999983</v>
      </c>
      <c r="U874" s="311">
        <f t="shared" ca="1" si="379"/>
        <v>0</v>
      </c>
      <c r="V874" s="306">
        <f t="shared" ca="1" si="380"/>
        <v>1.2256343562084542</v>
      </c>
      <c r="W874" s="304">
        <f t="shared" ca="1" si="381"/>
        <v>59.666782038863587</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2.4051479672472169</v>
      </c>
      <c r="AH874" s="304">
        <f t="shared" ca="1" si="405"/>
        <v>-7.3435662190687125</v>
      </c>
    </row>
    <row r="875" spans="1:34" x14ac:dyDescent="0.2">
      <c r="A875" s="347">
        <f t="shared" ca="1" si="383"/>
        <v>1E-4</v>
      </c>
      <c r="B875" s="304">
        <f t="shared" ca="1" si="384"/>
        <v>34.616500000000727</v>
      </c>
      <c r="D875" s="306">
        <f t="shared" ca="1" si="385"/>
        <v>-0.81957163698492386</v>
      </c>
      <c r="E875" s="307">
        <f t="shared" ca="1" si="386"/>
        <v>-2.5122728738949345</v>
      </c>
      <c r="F875" s="304">
        <f t="shared" ca="1" si="387"/>
        <v>2.6425768978515007</v>
      </c>
      <c r="G875" s="306">
        <f t="shared" ca="1" si="388"/>
        <v>13.707296745125978</v>
      </c>
      <c r="H875" s="307">
        <f t="shared" ca="1" si="389"/>
        <v>-122.05512095350073</v>
      </c>
      <c r="I875" s="304">
        <f t="shared" ca="1" si="390"/>
        <v>122.82240241516462</v>
      </c>
      <c r="J875" s="306">
        <f t="shared" ca="1" si="391"/>
        <v>869.5436471607087</v>
      </c>
      <c r="K875" s="307">
        <f t="shared" ca="1" si="392"/>
        <v>-5.1892830741391389</v>
      </c>
      <c r="L875" s="304">
        <f t="shared" ca="1" si="377"/>
        <v>869.55913138576761</v>
      </c>
      <c r="M875" s="306">
        <f t="shared" ca="1" si="393"/>
        <v>-1.4589607697488325</v>
      </c>
      <c r="N875" s="304">
        <f t="shared" ca="1" si="394"/>
        <v>-83.592294581765969</v>
      </c>
      <c r="P875" s="310">
        <f t="shared" ca="1" si="395"/>
        <v>23</v>
      </c>
      <c r="Q875" s="304">
        <f t="shared" ca="1" si="396"/>
        <v>0</v>
      </c>
      <c r="R875" s="306">
        <f t="shared" ca="1" si="397"/>
        <v>0</v>
      </c>
      <c r="S875" s="307">
        <f t="shared" ca="1" si="398"/>
        <v>8.1249999999999982</v>
      </c>
      <c r="T875" s="304">
        <f t="shared" ca="1" si="378"/>
        <v>79.706249999999983</v>
      </c>
      <c r="U875" s="311">
        <f t="shared" ca="1" si="379"/>
        <v>0</v>
      </c>
      <c r="V875" s="306">
        <f t="shared" ca="1" si="380"/>
        <v>1.2256358521574238</v>
      </c>
      <c r="W875" s="304">
        <f t="shared" ca="1" si="381"/>
        <v>59.667088545490316</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2.405111219008206</v>
      </c>
      <c r="AH875" s="304">
        <f t="shared" ca="1" si="405"/>
        <v>-7.3436039432447506</v>
      </c>
    </row>
    <row r="876" spans="1:34" x14ac:dyDescent="0.2">
      <c r="A876" s="347">
        <f t="shared" ca="1" si="383"/>
        <v>1E-4</v>
      </c>
      <c r="B876" s="304">
        <f t="shared" ca="1" si="384"/>
        <v>34.61660000000073</v>
      </c>
      <c r="D876" s="306">
        <f t="shared" ca="1" si="385"/>
        <v>-0.81956934192726516</v>
      </c>
      <c r="E876" s="307">
        <f t="shared" ca="1" si="386"/>
        <v>-2.5122346551093067</v>
      </c>
      <c r="F876" s="304">
        <f t="shared" ca="1" si="387"/>
        <v>2.6425398518393752</v>
      </c>
      <c r="G876" s="306">
        <f t="shared" ca="1" si="388"/>
        <v>13.707214788191786</v>
      </c>
      <c r="H876" s="307">
        <f t="shared" ca="1" si="389"/>
        <v>-122.05537217696624</v>
      </c>
      <c r="I876" s="304">
        <f t="shared" ca="1" si="390"/>
        <v>122.82264292266052</v>
      </c>
      <c r="J876" s="306">
        <f t="shared" ca="1" si="391"/>
        <v>869.5436471607087</v>
      </c>
      <c r="K876" s="307">
        <f t="shared" ca="1" si="392"/>
        <v>-5.2014885987956623</v>
      </c>
      <c r="L876" s="304">
        <f t="shared" ca="1" si="377"/>
        <v>869.55920431054642</v>
      </c>
      <c r="M876" s="306">
        <f t="shared" ca="1" si="393"/>
        <v>-1.4589616611327534</v>
      </c>
      <c r="N876" s="304">
        <f t="shared" ca="1" si="394"/>
        <v>-83.592345654302562</v>
      </c>
      <c r="P876" s="310">
        <f t="shared" ca="1" si="395"/>
        <v>23</v>
      </c>
      <c r="Q876" s="304">
        <f t="shared" ca="1" si="396"/>
        <v>0</v>
      </c>
      <c r="R876" s="306">
        <f t="shared" ca="1" si="397"/>
        <v>0</v>
      </c>
      <c r="S876" s="307">
        <f t="shared" ca="1" si="398"/>
        <v>8.1249999999999982</v>
      </c>
      <c r="T876" s="304">
        <f t="shared" ca="1" si="378"/>
        <v>79.706249999999983</v>
      </c>
      <c r="U876" s="311">
        <f t="shared" ca="1" si="379"/>
        <v>0</v>
      </c>
      <c r="V876" s="306">
        <f t="shared" ca="1" si="380"/>
        <v>1.2256373481112992</v>
      </c>
      <c r="W876" s="304">
        <f t="shared" ca="1" si="381"/>
        <v>59.66739504981345</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2.4050744710353094</v>
      </c>
      <c r="AH876" s="304">
        <f t="shared" ca="1" si="405"/>
        <v>-7.3436416671372715</v>
      </c>
    </row>
    <row r="877" spans="1:34" x14ac:dyDescent="0.2">
      <c r="A877" s="347">
        <f t="shared" ca="1" si="383"/>
        <v>1E-4</v>
      </c>
      <c r="B877" s="304">
        <f t="shared" ca="1" si="384"/>
        <v>34.616700000000733</v>
      </c>
      <c r="D877" s="306">
        <f t="shared" ca="1" si="385"/>
        <v>-0.81956704683485226</v>
      </c>
      <c r="E877" s="307">
        <f t="shared" ca="1" si="386"/>
        <v>-2.5121964366109486</v>
      </c>
      <c r="F877" s="304">
        <f t="shared" ca="1" si="387"/>
        <v>2.6425028061249716</v>
      </c>
      <c r="G877" s="306">
        <f t="shared" ca="1" si="388"/>
        <v>13.707132831487103</v>
      </c>
      <c r="H877" s="307">
        <f t="shared" ca="1" si="389"/>
        <v>-122.0556233966099</v>
      </c>
      <c r="I877" s="304">
        <f t="shared" ca="1" si="390"/>
        <v>122.82288342648164</v>
      </c>
      <c r="J877" s="306">
        <f t="shared" ca="1" si="391"/>
        <v>869.5436471607087</v>
      </c>
      <c r="K877" s="307">
        <f t="shared" ca="1" si="392"/>
        <v>-5.2136941485743407</v>
      </c>
      <c r="L877" s="304">
        <f t="shared" ca="1" si="377"/>
        <v>869.55927740679181</v>
      </c>
      <c r="M877" s="306">
        <f t="shared" ca="1" si="393"/>
        <v>-1.4589625525078536</v>
      </c>
      <c r="N877" s="304">
        <f t="shared" ca="1" si="394"/>
        <v>-83.592396726333774</v>
      </c>
      <c r="P877" s="310">
        <f t="shared" ca="1" si="395"/>
        <v>23</v>
      </c>
      <c r="Q877" s="304">
        <f t="shared" ca="1" si="396"/>
        <v>0</v>
      </c>
      <c r="R877" s="306">
        <f t="shared" ca="1" si="397"/>
        <v>0</v>
      </c>
      <c r="S877" s="307">
        <f t="shared" ca="1" si="398"/>
        <v>8.1249999999999982</v>
      </c>
      <c r="T877" s="304">
        <f t="shared" ca="1" si="378"/>
        <v>79.706249999999983</v>
      </c>
      <c r="U877" s="311">
        <f t="shared" ca="1" si="379"/>
        <v>0</v>
      </c>
      <c r="V877" s="306">
        <f t="shared" ca="1" si="380"/>
        <v>1.2256388440700798</v>
      </c>
      <c r="W877" s="304">
        <f t="shared" ca="1" si="381"/>
        <v>59.667701551832955</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2.4050377233285296</v>
      </c>
      <c r="AH877" s="304">
        <f t="shared" ca="1" si="405"/>
        <v>-7.3436793907462725</v>
      </c>
    </row>
    <row r="878" spans="1:34" x14ac:dyDescent="0.2">
      <c r="A878" s="347">
        <f t="shared" ca="1" si="383"/>
        <v>1E-4</v>
      </c>
      <c r="B878" s="304">
        <f t="shared" ca="1" si="384"/>
        <v>34.616800000000737</v>
      </c>
      <c r="D878" s="306">
        <f t="shared" ca="1" si="385"/>
        <v>-0.81956475170768672</v>
      </c>
      <c r="E878" s="307">
        <f t="shared" ca="1" si="386"/>
        <v>-2.5121582183998656</v>
      </c>
      <c r="F878" s="304">
        <f t="shared" ca="1" si="387"/>
        <v>2.6424657607082951</v>
      </c>
      <c r="G878" s="306">
        <f t="shared" ca="1" si="388"/>
        <v>13.707050875011932</v>
      </c>
      <c r="H878" s="307">
        <f t="shared" ca="1" si="389"/>
        <v>-122.05587461243174</v>
      </c>
      <c r="I878" s="304">
        <f t="shared" ca="1" si="390"/>
        <v>122.82312392662801</v>
      </c>
      <c r="J878" s="306">
        <f t="shared" ca="1" si="391"/>
        <v>869.5436471607087</v>
      </c>
      <c r="K878" s="307">
        <f t="shared" ca="1" si="392"/>
        <v>-5.225899723474793</v>
      </c>
      <c r="L878" s="304">
        <f t="shared" ca="1" si="377"/>
        <v>869.55935067450514</v>
      </c>
      <c r="M878" s="306">
        <f t="shared" ca="1" si="393"/>
        <v>-1.4589634438741335</v>
      </c>
      <c r="N878" s="304">
        <f t="shared" ca="1" si="394"/>
        <v>-83.592447797859606</v>
      </c>
      <c r="P878" s="310">
        <f t="shared" ca="1" si="395"/>
        <v>23</v>
      </c>
      <c r="Q878" s="304">
        <f t="shared" ca="1" si="396"/>
        <v>0</v>
      </c>
      <c r="R878" s="306">
        <f t="shared" ca="1" si="397"/>
        <v>0</v>
      </c>
      <c r="S878" s="307">
        <f t="shared" ca="1" si="398"/>
        <v>8.1249999999999982</v>
      </c>
      <c r="T878" s="304">
        <f t="shared" ca="1" si="378"/>
        <v>79.706249999999983</v>
      </c>
      <c r="U878" s="311">
        <f t="shared" ca="1" si="379"/>
        <v>0</v>
      </c>
      <c r="V878" s="306">
        <f t="shared" ca="1" si="380"/>
        <v>1.2256403400337659</v>
      </c>
      <c r="W878" s="304">
        <f t="shared" ca="1" si="381"/>
        <v>59.668008051548838</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2.4050009758878703</v>
      </c>
      <c r="AH878" s="304">
        <f t="shared" ca="1" si="405"/>
        <v>-7.3437171140717501</v>
      </c>
    </row>
    <row r="879" spans="1:34" x14ac:dyDescent="0.2">
      <c r="A879" s="347">
        <f t="shared" ca="1" si="383"/>
        <v>1E-4</v>
      </c>
      <c r="B879" s="304">
        <f t="shared" ca="1" si="384"/>
        <v>34.61690000000074</v>
      </c>
      <c r="D879" s="306">
        <f t="shared" ca="1" si="385"/>
        <v>-0.81956245654576698</v>
      </c>
      <c r="E879" s="307">
        <f t="shared" ca="1" si="386"/>
        <v>-2.512120000476056</v>
      </c>
      <c r="F879" s="304">
        <f t="shared" ca="1" si="387"/>
        <v>2.6424287155893444</v>
      </c>
      <c r="G879" s="306">
        <f t="shared" ca="1" si="388"/>
        <v>13.706968918766277</v>
      </c>
      <c r="H879" s="307">
        <f t="shared" ca="1" si="389"/>
        <v>-122.05612582443179</v>
      </c>
      <c r="I879" s="304">
        <f t="shared" ca="1" si="390"/>
        <v>122.82336442309968</v>
      </c>
      <c r="J879" s="306">
        <f t="shared" ca="1" si="391"/>
        <v>869.5436471607087</v>
      </c>
      <c r="K879" s="307">
        <f t="shared" ca="1" si="392"/>
        <v>-5.2381053234966366</v>
      </c>
      <c r="L879" s="304">
        <f t="shared" ca="1" si="377"/>
        <v>869.5594241136871</v>
      </c>
      <c r="M879" s="306">
        <f t="shared" ca="1" si="393"/>
        <v>-1.4589643352315929</v>
      </c>
      <c r="N879" s="304">
        <f t="shared" ca="1" si="394"/>
        <v>-83.592498868880071</v>
      </c>
      <c r="P879" s="310">
        <f t="shared" ca="1" si="395"/>
        <v>23</v>
      </c>
      <c r="Q879" s="304">
        <f t="shared" ca="1" si="396"/>
        <v>0</v>
      </c>
      <c r="R879" s="306">
        <f t="shared" ca="1" si="397"/>
        <v>0</v>
      </c>
      <c r="S879" s="307">
        <f t="shared" ca="1" si="398"/>
        <v>8.1249999999999982</v>
      </c>
      <c r="T879" s="304">
        <f t="shared" ca="1" si="378"/>
        <v>79.706249999999983</v>
      </c>
      <c r="U879" s="311">
        <f t="shared" ca="1" si="379"/>
        <v>0</v>
      </c>
      <c r="V879" s="306">
        <f t="shared" ca="1" si="380"/>
        <v>1.2256418360023573</v>
      </c>
      <c r="W879" s="304">
        <f t="shared" ca="1" si="381"/>
        <v>59.668314548961114</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2.4049642287133306</v>
      </c>
      <c r="AH879" s="304">
        <f t="shared" ca="1" si="405"/>
        <v>-7.3437548371137051</v>
      </c>
    </row>
    <row r="880" spans="1:34" x14ac:dyDescent="0.2">
      <c r="A880" s="347">
        <f t="shared" ca="1" si="383"/>
        <v>1E-4</v>
      </c>
      <c r="B880" s="304">
        <f t="shared" ca="1" si="384"/>
        <v>34.617000000000743</v>
      </c>
      <c r="D880" s="306">
        <f t="shared" ca="1" si="385"/>
        <v>-0.81956016134909659</v>
      </c>
      <c r="E880" s="307">
        <f t="shared" ca="1" si="386"/>
        <v>-2.5120817828395197</v>
      </c>
      <c r="F880" s="304">
        <f t="shared" ca="1" si="387"/>
        <v>2.6423916707681201</v>
      </c>
      <c r="G880" s="306">
        <f t="shared" ca="1" si="388"/>
        <v>13.706886962750142</v>
      </c>
      <c r="H880" s="307">
        <f t="shared" ca="1" si="389"/>
        <v>-122.05637703261007</v>
      </c>
      <c r="I880" s="304">
        <f t="shared" ca="1" si="390"/>
        <v>122.82360491589665</v>
      </c>
      <c r="J880" s="306">
        <f t="shared" ca="1" si="391"/>
        <v>869.5436471607087</v>
      </c>
      <c r="K880" s="307">
        <f t="shared" ca="1" si="392"/>
        <v>-5.2503109486394886</v>
      </c>
      <c r="L880" s="304">
        <f t="shared" ca="1" si="377"/>
        <v>869.55949772433894</v>
      </c>
      <c r="M880" s="306">
        <f t="shared" ca="1" si="393"/>
        <v>-1.4589652265802322</v>
      </c>
      <c r="N880" s="304">
        <f t="shared" ca="1" si="394"/>
        <v>-83.592549939395184</v>
      </c>
      <c r="P880" s="310">
        <f t="shared" ca="1" si="395"/>
        <v>23</v>
      </c>
      <c r="Q880" s="304">
        <f t="shared" ca="1" si="396"/>
        <v>0</v>
      </c>
      <c r="R880" s="306">
        <f t="shared" ca="1" si="397"/>
        <v>0</v>
      </c>
      <c r="S880" s="307">
        <f t="shared" ca="1" si="398"/>
        <v>8.1249999999999982</v>
      </c>
      <c r="T880" s="304">
        <f t="shared" ca="1" si="378"/>
        <v>79.706249999999983</v>
      </c>
      <c r="U880" s="311">
        <f t="shared" ca="1" si="379"/>
        <v>0</v>
      </c>
      <c r="V880" s="306">
        <f t="shared" ca="1" si="380"/>
        <v>1.2256433319758542</v>
      </c>
      <c r="W880" s="304">
        <f t="shared" ca="1" si="381"/>
        <v>59.668621044069795</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2.4049274818049096</v>
      </c>
      <c r="AH880" s="304">
        <f t="shared" ca="1" si="405"/>
        <v>-7.3437925598721385</v>
      </c>
    </row>
    <row r="881" spans="1:34" x14ac:dyDescent="0.2">
      <c r="A881" s="347">
        <f t="shared" ca="1" si="383"/>
        <v>1E-4</v>
      </c>
      <c r="B881" s="304">
        <f t="shared" ca="1" si="384"/>
        <v>34.617100000000747</v>
      </c>
      <c r="D881" s="306">
        <f t="shared" ca="1" si="385"/>
        <v>-0.81955786611767445</v>
      </c>
      <c r="E881" s="307">
        <f t="shared" ca="1" si="386"/>
        <v>-2.5120435654902522</v>
      </c>
      <c r="F881" s="304">
        <f t="shared" ca="1" si="387"/>
        <v>2.642354626244618</v>
      </c>
      <c r="G881" s="306">
        <f t="shared" ca="1" si="388"/>
        <v>13.706805006963529</v>
      </c>
      <c r="H881" s="307">
        <f t="shared" ca="1" si="389"/>
        <v>-122.05662823696662</v>
      </c>
      <c r="I881" s="304">
        <f t="shared" ca="1" si="390"/>
        <v>122.82384540501896</v>
      </c>
      <c r="J881" s="306">
        <f t="shared" ca="1" si="391"/>
        <v>869.5436471607087</v>
      </c>
      <c r="K881" s="307">
        <f t="shared" ca="1" si="392"/>
        <v>-5.262516598902967</v>
      </c>
      <c r="L881" s="304">
        <f t="shared" ca="1" si="377"/>
        <v>869.55957150646145</v>
      </c>
      <c r="M881" s="306">
        <f t="shared" ca="1" si="393"/>
        <v>-1.4589661179200517</v>
      </c>
      <c r="N881" s="304">
        <f t="shared" ca="1" si="394"/>
        <v>-83.592601009404945</v>
      </c>
      <c r="P881" s="310">
        <f t="shared" ca="1" si="395"/>
        <v>23</v>
      </c>
      <c r="Q881" s="304">
        <f t="shared" ca="1" si="396"/>
        <v>0</v>
      </c>
      <c r="R881" s="306">
        <f t="shared" ca="1" si="397"/>
        <v>0</v>
      </c>
      <c r="S881" s="307">
        <f t="shared" ca="1" si="398"/>
        <v>8.1249999999999982</v>
      </c>
      <c r="T881" s="304">
        <f t="shared" ca="1" si="378"/>
        <v>79.706249999999983</v>
      </c>
      <c r="U881" s="311">
        <f t="shared" ca="1" si="379"/>
        <v>0</v>
      </c>
      <c r="V881" s="306">
        <f t="shared" ca="1" si="380"/>
        <v>1.2256448279542567</v>
      </c>
      <c r="W881" s="304">
        <f t="shared" ca="1" si="381"/>
        <v>59.668927536874854</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2.4048907351626099</v>
      </c>
      <c r="AH881" s="304">
        <f t="shared" ca="1" si="405"/>
        <v>-7.3438302823470529</v>
      </c>
    </row>
    <row r="882" spans="1:34" x14ac:dyDescent="0.2">
      <c r="A882" s="347">
        <f t="shared" ca="1" si="383"/>
        <v>1E-4</v>
      </c>
      <c r="B882" s="304">
        <f t="shared" ca="1" si="384"/>
        <v>34.61720000000075</v>
      </c>
      <c r="D882" s="306">
        <f t="shared" ca="1" si="385"/>
        <v>-0.81955557085150033</v>
      </c>
      <c r="E882" s="307">
        <f t="shared" ca="1" si="386"/>
        <v>-2.5120053484282581</v>
      </c>
      <c r="F882" s="304">
        <f t="shared" ca="1" si="387"/>
        <v>2.6423175820188427</v>
      </c>
      <c r="G882" s="306">
        <f t="shared" ca="1" si="388"/>
        <v>13.706723051406444</v>
      </c>
      <c r="H882" s="307">
        <f t="shared" ca="1" si="389"/>
        <v>-122.05687943750146</v>
      </c>
      <c r="I882" s="304">
        <f t="shared" ca="1" si="390"/>
        <v>122.82408589046663</v>
      </c>
      <c r="J882" s="306">
        <f t="shared" ca="1" si="391"/>
        <v>869.5436471607087</v>
      </c>
      <c r="K882" s="307">
        <f t="shared" ca="1" si="392"/>
        <v>-5.2747222742866899</v>
      </c>
      <c r="L882" s="304">
        <f t="shared" ca="1" si="377"/>
        <v>869.55964546005578</v>
      </c>
      <c r="M882" s="306">
        <f t="shared" ca="1" si="393"/>
        <v>-1.4589670092510512</v>
      </c>
      <c r="N882" s="304">
        <f t="shared" ca="1" si="394"/>
        <v>-83.592652078909367</v>
      </c>
      <c r="P882" s="310">
        <f t="shared" ca="1" si="395"/>
        <v>23</v>
      </c>
      <c r="Q882" s="304">
        <f t="shared" ca="1" si="396"/>
        <v>0</v>
      </c>
      <c r="R882" s="306">
        <f t="shared" ca="1" si="397"/>
        <v>0</v>
      </c>
      <c r="S882" s="307">
        <f t="shared" ca="1" si="398"/>
        <v>8.1249999999999982</v>
      </c>
      <c r="T882" s="304">
        <f t="shared" ca="1" si="378"/>
        <v>79.706249999999983</v>
      </c>
      <c r="U882" s="311">
        <f t="shared" ca="1" si="379"/>
        <v>0</v>
      </c>
      <c r="V882" s="306">
        <f t="shared" ca="1" si="380"/>
        <v>1.2256463239375639</v>
      </c>
      <c r="W882" s="304">
        <f t="shared" ca="1" si="381"/>
        <v>59.669234027376262</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2.4048539887864298</v>
      </c>
      <c r="AH882" s="304">
        <f t="shared" ca="1" si="405"/>
        <v>-7.3438680045384448</v>
      </c>
    </row>
    <row r="883" spans="1:34" x14ac:dyDescent="0.2">
      <c r="A883" s="347">
        <f t="shared" ca="1" si="383"/>
        <v>1E-4</v>
      </c>
      <c r="B883" s="304">
        <f t="shared" ca="1" si="384"/>
        <v>34.617300000000753</v>
      </c>
      <c r="D883" s="306">
        <f t="shared" ca="1" si="385"/>
        <v>-0.819553275550577</v>
      </c>
      <c r="E883" s="307">
        <f t="shared" ca="1" si="386"/>
        <v>-2.5119671316535426</v>
      </c>
      <c r="F883" s="304">
        <f t="shared" ca="1" si="387"/>
        <v>2.6422805380907999</v>
      </c>
      <c r="G883" s="306">
        <f t="shared" ca="1" si="388"/>
        <v>13.706641096078888</v>
      </c>
      <c r="H883" s="307">
        <f t="shared" ca="1" si="389"/>
        <v>-122.05713063421463</v>
      </c>
      <c r="I883" s="304">
        <f t="shared" ca="1" si="390"/>
        <v>122.8243263722397</v>
      </c>
      <c r="J883" s="306">
        <f t="shared" ca="1" si="391"/>
        <v>869.5436471607087</v>
      </c>
      <c r="K883" s="307">
        <f t="shared" ca="1" si="392"/>
        <v>-5.2869279747902755</v>
      </c>
      <c r="L883" s="304">
        <f t="shared" ca="1" si="377"/>
        <v>869.55971958512293</v>
      </c>
      <c r="M883" s="306">
        <f t="shared" ca="1" si="393"/>
        <v>-1.4589679005732308</v>
      </c>
      <c r="N883" s="304">
        <f t="shared" ca="1" si="394"/>
        <v>-83.592703147908438</v>
      </c>
      <c r="P883" s="310">
        <f t="shared" ca="1" si="395"/>
        <v>23</v>
      </c>
      <c r="Q883" s="304">
        <f t="shared" ca="1" si="396"/>
        <v>0</v>
      </c>
      <c r="R883" s="306">
        <f t="shared" ca="1" si="397"/>
        <v>0</v>
      </c>
      <c r="S883" s="307">
        <f t="shared" ca="1" si="398"/>
        <v>8.1249999999999982</v>
      </c>
      <c r="T883" s="304">
        <f t="shared" ca="1" si="378"/>
        <v>79.706249999999983</v>
      </c>
      <c r="U883" s="311">
        <f t="shared" ca="1" si="379"/>
        <v>0</v>
      </c>
      <c r="V883" s="306">
        <f t="shared" ca="1" si="380"/>
        <v>1.2256478199257763</v>
      </c>
      <c r="W883" s="304">
        <f t="shared" ca="1" si="381"/>
        <v>59.669540515574027</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2.4048172426763728</v>
      </c>
      <c r="AH883" s="304">
        <f t="shared" ca="1" si="405"/>
        <v>-7.3439057264463106</v>
      </c>
    </row>
    <row r="884" spans="1:34" x14ac:dyDescent="0.2">
      <c r="A884" s="347">
        <f t="shared" ca="1" si="383"/>
        <v>1E-4</v>
      </c>
      <c r="B884" s="304">
        <f t="shared" ca="1" si="384"/>
        <v>34.617400000000757</v>
      </c>
      <c r="D884" s="306">
        <f t="shared" ca="1" si="385"/>
        <v>-0.81955098021490491</v>
      </c>
      <c r="E884" s="307">
        <f t="shared" ca="1" si="386"/>
        <v>-2.5119289151661022</v>
      </c>
      <c r="F884" s="304">
        <f t="shared" ca="1" si="387"/>
        <v>2.6422434944604865</v>
      </c>
      <c r="G884" s="306">
        <f t="shared" ca="1" si="388"/>
        <v>13.706559140980866</v>
      </c>
      <c r="H884" s="307">
        <f t="shared" ca="1" si="389"/>
        <v>-122.05738182710614</v>
      </c>
      <c r="I884" s="304">
        <f t="shared" ca="1" si="390"/>
        <v>122.82456685033816</v>
      </c>
      <c r="J884" s="306">
        <f t="shared" ca="1" si="391"/>
        <v>869.5436471607087</v>
      </c>
      <c r="K884" s="307">
        <f t="shared" ca="1" si="392"/>
        <v>-5.2991337004133419</v>
      </c>
      <c r="L884" s="304">
        <f t="shared" ca="1" si="377"/>
        <v>869.55979388166395</v>
      </c>
      <c r="M884" s="306">
        <f t="shared" ca="1" si="393"/>
        <v>-1.4589687918865908</v>
      </c>
      <c r="N884" s="304">
        <f t="shared" ca="1" si="394"/>
        <v>-83.592754216402199</v>
      </c>
      <c r="P884" s="310">
        <f t="shared" ca="1" si="395"/>
        <v>23</v>
      </c>
      <c r="Q884" s="304">
        <f t="shared" ca="1" si="396"/>
        <v>0</v>
      </c>
      <c r="R884" s="306">
        <f t="shared" ca="1" si="397"/>
        <v>0</v>
      </c>
      <c r="S884" s="307">
        <f t="shared" ca="1" si="398"/>
        <v>8.1249999999999982</v>
      </c>
      <c r="T884" s="304">
        <f t="shared" ca="1" si="378"/>
        <v>79.706249999999983</v>
      </c>
      <c r="U884" s="311">
        <f t="shared" ca="1" si="379"/>
        <v>0</v>
      </c>
      <c r="V884" s="306">
        <f t="shared" ca="1" si="380"/>
        <v>1.2256493159188941</v>
      </c>
      <c r="W884" s="304">
        <f t="shared" ca="1" si="381"/>
        <v>59.669847001468156</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2.4047804968324415</v>
      </c>
      <c r="AH884" s="304">
        <f t="shared" ca="1" si="405"/>
        <v>-7.3439434480706511</v>
      </c>
    </row>
    <row r="885" spans="1:34" x14ac:dyDescent="0.2">
      <c r="A885" s="347">
        <f t="shared" ca="1" si="383"/>
        <v>1E-4</v>
      </c>
      <c r="B885" s="304">
        <f t="shared" ca="1" si="384"/>
        <v>34.61750000000076</v>
      </c>
      <c r="D885" s="306">
        <f t="shared" ca="1" si="385"/>
        <v>-0.81954868484448418</v>
      </c>
      <c r="E885" s="307">
        <f t="shared" ca="1" si="386"/>
        <v>-2.5118906989659369</v>
      </c>
      <c r="F885" s="304">
        <f t="shared" ca="1" si="387"/>
        <v>2.6422064511279029</v>
      </c>
      <c r="G885" s="306">
        <f t="shared" ca="1" si="388"/>
        <v>13.706477186112382</v>
      </c>
      <c r="H885" s="307">
        <f t="shared" ca="1" si="389"/>
        <v>-122.05763301617604</v>
      </c>
      <c r="I885" s="304">
        <f t="shared" ca="1" si="390"/>
        <v>122.82480732476206</v>
      </c>
      <c r="J885" s="306">
        <f t="shared" ca="1" si="391"/>
        <v>869.5436471607087</v>
      </c>
      <c r="K885" s="307">
        <f t="shared" ca="1" si="392"/>
        <v>-5.3113394511555061</v>
      </c>
      <c r="L885" s="304">
        <f t="shared" ca="1" si="377"/>
        <v>869.55986834967985</v>
      </c>
      <c r="M885" s="306">
        <f t="shared" ca="1" si="393"/>
        <v>-1.4589696831911312</v>
      </c>
      <c r="N885" s="304">
        <f t="shared" ca="1" si="394"/>
        <v>-83.592805284390622</v>
      </c>
      <c r="P885" s="310">
        <f t="shared" ca="1" si="395"/>
        <v>23</v>
      </c>
      <c r="Q885" s="304">
        <f t="shared" ca="1" si="396"/>
        <v>0</v>
      </c>
      <c r="R885" s="306">
        <f t="shared" ca="1" si="397"/>
        <v>0</v>
      </c>
      <c r="S885" s="307">
        <f t="shared" ca="1" si="398"/>
        <v>8.1249999999999982</v>
      </c>
      <c r="T885" s="304">
        <f t="shared" ca="1" si="378"/>
        <v>79.706249999999983</v>
      </c>
      <c r="U885" s="311">
        <f t="shared" ca="1" si="379"/>
        <v>0</v>
      </c>
      <c r="V885" s="306">
        <f t="shared" ca="1" si="380"/>
        <v>1.2256508119169172</v>
      </c>
      <c r="W885" s="304">
        <f t="shared" ca="1" si="381"/>
        <v>59.67015348505862</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2.4047437512546352</v>
      </c>
      <c r="AH885" s="304">
        <f t="shared" ca="1" si="405"/>
        <v>-7.3439811694114674</v>
      </c>
    </row>
    <row r="886" spans="1:34" x14ac:dyDescent="0.2">
      <c r="A886" s="347">
        <f t="shared" ca="1" si="383"/>
        <v>1E-4</v>
      </c>
      <c r="B886" s="304">
        <f t="shared" ca="1" si="384"/>
        <v>34.617600000000763</v>
      </c>
      <c r="D886" s="306">
        <f t="shared" ca="1" si="385"/>
        <v>-0.81954638943931613</v>
      </c>
      <c r="E886" s="307">
        <f t="shared" ca="1" si="386"/>
        <v>-2.5118524830530529</v>
      </c>
      <c r="F886" s="304">
        <f t="shared" ca="1" si="387"/>
        <v>2.6421694080930553</v>
      </c>
      <c r="G886" s="306">
        <f t="shared" ca="1" si="388"/>
        <v>13.706395231473438</v>
      </c>
      <c r="H886" s="307">
        <f t="shared" ca="1" si="389"/>
        <v>-122.05788420142434</v>
      </c>
      <c r="I886" s="304">
        <f t="shared" ca="1" si="390"/>
        <v>122.82504779551145</v>
      </c>
      <c r="J886" s="306">
        <f t="shared" ca="1" si="391"/>
        <v>869.5436471607087</v>
      </c>
      <c r="K886" s="307">
        <f t="shared" ca="1" si="392"/>
        <v>-5.3235452270163863</v>
      </c>
      <c r="L886" s="304">
        <f t="shared" ca="1" si="377"/>
        <v>869.55994298917153</v>
      </c>
      <c r="M886" s="306">
        <f t="shared" ca="1" si="393"/>
        <v>-1.4589705744868524</v>
      </c>
      <c r="N886" s="304">
        <f t="shared" ca="1" si="394"/>
        <v>-83.592856351873749</v>
      </c>
      <c r="P886" s="310">
        <f t="shared" ca="1" si="395"/>
        <v>23</v>
      </c>
      <c r="Q886" s="304">
        <f t="shared" ca="1" si="396"/>
        <v>0</v>
      </c>
      <c r="R886" s="306">
        <f t="shared" ca="1" si="397"/>
        <v>0</v>
      </c>
      <c r="S886" s="307">
        <f t="shared" ca="1" si="398"/>
        <v>8.1249999999999982</v>
      </c>
      <c r="T886" s="304">
        <f t="shared" ca="1" si="378"/>
        <v>79.706249999999983</v>
      </c>
      <c r="U886" s="311">
        <f t="shared" ca="1" si="379"/>
        <v>0</v>
      </c>
      <c r="V886" s="306">
        <f t="shared" ca="1" si="380"/>
        <v>1.2256523079198451</v>
      </c>
      <c r="W886" s="304">
        <f t="shared" ca="1" si="381"/>
        <v>59.67045996634544</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2.4047070059429565</v>
      </c>
      <c r="AH886" s="304">
        <f t="shared" ca="1" si="405"/>
        <v>-7.3440188904687549</v>
      </c>
    </row>
    <row r="887" spans="1:34" x14ac:dyDescent="0.2">
      <c r="A887" s="347">
        <f t="shared" ca="1" si="383"/>
        <v>1E-4</v>
      </c>
      <c r="B887" s="304">
        <f t="shared" ca="1" si="384"/>
        <v>34.617700000000767</v>
      </c>
      <c r="D887" s="306">
        <f t="shared" ca="1" si="385"/>
        <v>-0.81954409399939965</v>
      </c>
      <c r="E887" s="307">
        <f t="shared" ca="1" si="386"/>
        <v>-2.5118142674274431</v>
      </c>
      <c r="F887" s="304">
        <f t="shared" ca="1" si="387"/>
        <v>2.6421323653559372</v>
      </c>
      <c r="G887" s="306">
        <f t="shared" ca="1" si="388"/>
        <v>13.706313277064039</v>
      </c>
      <c r="H887" s="307">
        <f t="shared" ca="1" si="389"/>
        <v>-122.05813538285109</v>
      </c>
      <c r="I887" s="304">
        <f t="shared" ca="1" si="390"/>
        <v>122.82528826258633</v>
      </c>
      <c r="J887" s="306">
        <f t="shared" ca="1" si="391"/>
        <v>869.5436471607087</v>
      </c>
      <c r="K887" s="307">
        <f t="shared" ca="1" si="392"/>
        <v>-5.3357510279955997</v>
      </c>
      <c r="L887" s="304">
        <f t="shared" ca="1" si="377"/>
        <v>869.56001780014003</v>
      </c>
      <c r="M887" s="306">
        <f t="shared" ca="1" si="393"/>
        <v>-1.4589714657737543</v>
      </c>
      <c r="N887" s="304">
        <f t="shared" ca="1" si="394"/>
        <v>-83.592907418851553</v>
      </c>
      <c r="P887" s="310">
        <f t="shared" ca="1" si="395"/>
        <v>23</v>
      </c>
      <c r="Q887" s="304">
        <f t="shared" ca="1" si="396"/>
        <v>0</v>
      </c>
      <c r="R887" s="306">
        <f t="shared" ca="1" si="397"/>
        <v>0</v>
      </c>
      <c r="S887" s="307">
        <f t="shared" ca="1" si="398"/>
        <v>8.1249999999999982</v>
      </c>
      <c r="T887" s="304">
        <f t="shared" ca="1" si="378"/>
        <v>79.706249999999983</v>
      </c>
      <c r="U887" s="311">
        <f t="shared" ca="1" si="379"/>
        <v>0</v>
      </c>
      <c r="V887" s="306">
        <f t="shared" ca="1" si="380"/>
        <v>1.2256538039276785</v>
      </c>
      <c r="W887" s="304">
        <f t="shared" ca="1" si="381"/>
        <v>59.67076644532861</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2.4046702608974053</v>
      </c>
      <c r="AH887" s="304">
        <f t="shared" ca="1" si="405"/>
        <v>-7.3440566112425172</v>
      </c>
    </row>
    <row r="888" spans="1:34" x14ac:dyDescent="0.2">
      <c r="A888" s="347">
        <f t="shared" ca="1" si="383"/>
        <v>1E-4</v>
      </c>
      <c r="B888" s="304">
        <f t="shared" ca="1" si="384"/>
        <v>34.61780000000077</v>
      </c>
      <c r="D888" s="306">
        <f t="shared" ca="1" si="385"/>
        <v>-0.81954179852473807</v>
      </c>
      <c r="E888" s="307">
        <f t="shared" ca="1" si="386"/>
        <v>-2.5117760520891119</v>
      </c>
      <c r="F888" s="304">
        <f t="shared" ca="1" si="387"/>
        <v>2.6420953229165534</v>
      </c>
      <c r="G888" s="306">
        <f t="shared" ca="1" si="388"/>
        <v>13.706231322884186</v>
      </c>
      <c r="H888" s="307">
        <f t="shared" ca="1" si="389"/>
        <v>-122.0583865604563</v>
      </c>
      <c r="I888" s="304">
        <f t="shared" ca="1" si="390"/>
        <v>122.82552872598673</v>
      </c>
      <c r="J888" s="306">
        <f t="shared" ca="1" si="391"/>
        <v>869.5436471607087</v>
      </c>
      <c r="K888" s="307">
        <f t="shared" ca="1" si="392"/>
        <v>-5.3479568540927653</v>
      </c>
      <c r="L888" s="304">
        <f t="shared" ca="1" si="377"/>
        <v>869.56009278258648</v>
      </c>
      <c r="M888" s="306">
        <f t="shared" ca="1" si="393"/>
        <v>-1.4589723570518369</v>
      </c>
      <c r="N888" s="304">
        <f t="shared" ca="1" si="394"/>
        <v>-83.592958485324061</v>
      </c>
      <c r="P888" s="310">
        <f t="shared" ca="1" si="395"/>
        <v>23</v>
      </c>
      <c r="Q888" s="304">
        <f t="shared" ca="1" si="396"/>
        <v>0</v>
      </c>
      <c r="R888" s="306">
        <f t="shared" ca="1" si="397"/>
        <v>0</v>
      </c>
      <c r="S888" s="307">
        <f t="shared" ca="1" si="398"/>
        <v>8.1249999999999982</v>
      </c>
      <c r="T888" s="304">
        <f t="shared" ca="1" si="378"/>
        <v>79.706249999999983</v>
      </c>
      <c r="U888" s="311">
        <f t="shared" ca="1" si="379"/>
        <v>0</v>
      </c>
      <c r="V888" s="306">
        <f t="shared" ca="1" si="380"/>
        <v>1.2256552999404169</v>
      </c>
      <c r="W888" s="304">
        <f t="shared" ca="1" si="381"/>
        <v>59.671072922008129</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2.4046335161179808</v>
      </c>
      <c r="AH888" s="304">
        <f t="shared" ca="1" si="405"/>
        <v>-7.3440943317327534</v>
      </c>
    </row>
    <row r="889" spans="1:34" x14ac:dyDescent="0.2">
      <c r="A889" s="347">
        <f t="shared" ca="1" si="383"/>
        <v>1E-4</v>
      </c>
      <c r="B889" s="304">
        <f t="shared" ca="1" si="384"/>
        <v>34.617900000000773</v>
      </c>
      <c r="D889" s="306">
        <f t="shared" ca="1" si="385"/>
        <v>-0.81953950301533141</v>
      </c>
      <c r="E889" s="307">
        <f t="shared" ca="1" si="386"/>
        <v>-2.5117378370380576</v>
      </c>
      <c r="F889" s="304">
        <f t="shared" ca="1" si="387"/>
        <v>2.6420582807749029</v>
      </c>
      <c r="G889" s="306">
        <f t="shared" ca="1" si="388"/>
        <v>13.706149368933884</v>
      </c>
      <c r="H889" s="307">
        <f t="shared" ca="1" si="389"/>
        <v>-122.05863773424001</v>
      </c>
      <c r="I889" s="304">
        <f t="shared" ca="1" si="390"/>
        <v>122.82576918571267</v>
      </c>
      <c r="J889" s="306">
        <f t="shared" ca="1" si="391"/>
        <v>869.5436471607087</v>
      </c>
      <c r="K889" s="307">
        <f t="shared" ca="1" si="392"/>
        <v>-5.3601627053075003</v>
      </c>
      <c r="L889" s="304">
        <f t="shared" ca="1" si="377"/>
        <v>869.56016793651168</v>
      </c>
      <c r="M889" s="306">
        <f t="shared" ca="1" si="393"/>
        <v>-1.4589732483211009</v>
      </c>
      <c r="N889" s="304">
        <f t="shared" ca="1" si="394"/>
        <v>-83.593009551291303</v>
      </c>
      <c r="P889" s="310">
        <f t="shared" ca="1" si="395"/>
        <v>23</v>
      </c>
      <c r="Q889" s="304">
        <f t="shared" ca="1" si="396"/>
        <v>0</v>
      </c>
      <c r="R889" s="306">
        <f t="shared" ca="1" si="397"/>
        <v>0</v>
      </c>
      <c r="S889" s="307">
        <f t="shared" ca="1" si="398"/>
        <v>8.1249999999999982</v>
      </c>
      <c r="T889" s="304">
        <f t="shared" ca="1" si="378"/>
        <v>79.706249999999983</v>
      </c>
      <c r="U889" s="311">
        <f t="shared" ca="1" si="379"/>
        <v>0</v>
      </c>
      <c r="V889" s="306">
        <f t="shared" ca="1" si="380"/>
        <v>1.2256567959580602</v>
      </c>
      <c r="W889" s="304">
        <f t="shared" ca="1" si="381"/>
        <v>59.671379396383962</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2.404596771604683</v>
      </c>
      <c r="AH889" s="304">
        <f t="shared" ca="1" si="405"/>
        <v>-7.3441320519394635</v>
      </c>
    </row>
    <row r="890" spans="1:34" x14ac:dyDescent="0.2">
      <c r="A890" s="347">
        <f t="shared" ca="1" si="383"/>
        <v>1E-4</v>
      </c>
      <c r="B890" s="304">
        <f t="shared" ca="1" si="384"/>
        <v>34.618000000000777</v>
      </c>
      <c r="D890" s="306">
        <f t="shared" ca="1" si="385"/>
        <v>-0.81953720747117775</v>
      </c>
      <c r="E890" s="307">
        <f t="shared" ca="1" si="386"/>
        <v>-2.5116996222742847</v>
      </c>
      <c r="F890" s="304">
        <f t="shared" ca="1" si="387"/>
        <v>2.6420212389309894</v>
      </c>
      <c r="G890" s="306">
        <f t="shared" ca="1" si="388"/>
        <v>13.706067415213138</v>
      </c>
      <c r="H890" s="307">
        <f t="shared" ca="1" si="389"/>
        <v>-122.05888890420223</v>
      </c>
      <c r="I890" s="304">
        <f t="shared" ca="1" si="390"/>
        <v>122.8260096417642</v>
      </c>
      <c r="J890" s="306">
        <f t="shared" ca="1" si="391"/>
        <v>869.5436471607087</v>
      </c>
      <c r="K890" s="307">
        <f t="shared" ca="1" si="392"/>
        <v>-5.3723685816394227</v>
      </c>
      <c r="L890" s="304">
        <f t="shared" ca="1" si="377"/>
        <v>869.56024326191687</v>
      </c>
      <c r="M890" s="306">
        <f t="shared" ca="1" si="393"/>
        <v>-1.4589741395815456</v>
      </c>
      <c r="N890" s="304">
        <f t="shared" ca="1" si="394"/>
        <v>-83.593060616753235</v>
      </c>
      <c r="P890" s="310">
        <f t="shared" ca="1" si="395"/>
        <v>23</v>
      </c>
      <c r="Q890" s="304">
        <f t="shared" ca="1" si="396"/>
        <v>0</v>
      </c>
      <c r="R890" s="306">
        <f t="shared" ca="1" si="397"/>
        <v>0</v>
      </c>
      <c r="S890" s="307">
        <f t="shared" ca="1" si="398"/>
        <v>8.1249999999999982</v>
      </c>
      <c r="T890" s="304">
        <f t="shared" ca="1" si="378"/>
        <v>79.706249999999983</v>
      </c>
      <c r="U890" s="311">
        <f t="shared" ca="1" si="379"/>
        <v>0</v>
      </c>
      <c r="V890" s="306">
        <f t="shared" ca="1" si="380"/>
        <v>1.2256582919806087</v>
      </c>
      <c r="W890" s="304">
        <f t="shared" ca="1" si="381"/>
        <v>59.671685868456137</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2.4045600273575181</v>
      </c>
      <c r="AH890" s="304">
        <f t="shared" ca="1" si="405"/>
        <v>-7.3441697718626431</v>
      </c>
    </row>
    <row r="891" spans="1:34" x14ac:dyDescent="0.2">
      <c r="A891" s="347">
        <f t="shared" ca="1" si="383"/>
        <v>1E-4</v>
      </c>
      <c r="B891" s="304">
        <f t="shared" ca="1" si="384"/>
        <v>34.61810000000078</v>
      </c>
      <c r="D891" s="306">
        <f t="shared" ca="1" si="385"/>
        <v>-0.81953491189228256</v>
      </c>
      <c r="E891" s="307">
        <f t="shared" ca="1" si="386"/>
        <v>-2.5116614077977895</v>
      </c>
      <c r="F891" s="304">
        <f t="shared" ca="1" si="387"/>
        <v>2.6419841973848111</v>
      </c>
      <c r="G891" s="306">
        <f t="shared" ca="1" si="388"/>
        <v>13.705985461721948</v>
      </c>
      <c r="H891" s="307">
        <f t="shared" ca="1" si="389"/>
        <v>-122.05914007034302</v>
      </c>
      <c r="I891" s="304">
        <f t="shared" ca="1" si="390"/>
        <v>122.82625009414132</v>
      </c>
      <c r="J891" s="306">
        <f t="shared" ca="1" si="391"/>
        <v>869.5436471607087</v>
      </c>
      <c r="K891" s="307">
        <f t="shared" ca="1" si="392"/>
        <v>-5.3845744830881497</v>
      </c>
      <c r="L891" s="304">
        <f t="shared" ca="1" si="377"/>
        <v>869.56031875880296</v>
      </c>
      <c r="M891" s="306">
        <f t="shared" ca="1" si="393"/>
        <v>-1.4589750308331719</v>
      </c>
      <c r="N891" s="304">
        <f t="shared" ca="1" si="394"/>
        <v>-83.5931116817099</v>
      </c>
      <c r="P891" s="310">
        <f t="shared" ca="1" si="395"/>
        <v>23</v>
      </c>
      <c r="Q891" s="304">
        <f t="shared" ca="1" si="396"/>
        <v>0</v>
      </c>
      <c r="R891" s="306">
        <f t="shared" ca="1" si="397"/>
        <v>0</v>
      </c>
      <c r="S891" s="307">
        <f t="shared" ca="1" si="398"/>
        <v>8.1249999999999982</v>
      </c>
      <c r="T891" s="304">
        <f t="shared" ca="1" si="378"/>
        <v>79.706249999999983</v>
      </c>
      <c r="U891" s="311">
        <f t="shared" ca="1" si="379"/>
        <v>0</v>
      </c>
      <c r="V891" s="306">
        <f t="shared" ca="1" si="380"/>
        <v>1.225659788008062</v>
      </c>
      <c r="W891" s="304">
        <f t="shared" ca="1" si="381"/>
        <v>59.671992338224598</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2.4045232833764807</v>
      </c>
      <c r="AH891" s="304">
        <f t="shared" ca="1" si="405"/>
        <v>-7.3442074915022957</v>
      </c>
    </row>
    <row r="892" spans="1:34" x14ac:dyDescent="0.2">
      <c r="A892" s="347">
        <f t="shared" ca="1" si="383"/>
        <v>1E-4</v>
      </c>
      <c r="B892" s="304">
        <f t="shared" ca="1" si="384"/>
        <v>34.618200000000783</v>
      </c>
      <c r="D892" s="306">
        <f t="shared" ca="1" si="385"/>
        <v>-0.81953261627864171</v>
      </c>
      <c r="E892" s="307">
        <f t="shared" ca="1" si="386"/>
        <v>-2.5116231936085809</v>
      </c>
      <c r="F892" s="304">
        <f t="shared" ca="1" si="387"/>
        <v>2.6419471561363754</v>
      </c>
      <c r="G892" s="306">
        <f t="shared" ca="1" si="388"/>
        <v>13.70590350846032</v>
      </c>
      <c r="H892" s="307">
        <f t="shared" ca="1" si="389"/>
        <v>-122.05939123266238</v>
      </c>
      <c r="I892" s="304">
        <f t="shared" ca="1" si="390"/>
        <v>122.82649054284407</v>
      </c>
      <c r="J892" s="306">
        <f t="shared" ca="1" si="391"/>
        <v>869.5436471607087</v>
      </c>
      <c r="K892" s="307">
        <f t="shared" ca="1" si="392"/>
        <v>-5.3967804096533003</v>
      </c>
      <c r="L892" s="304">
        <f t="shared" ca="1" si="377"/>
        <v>869.56039442717099</v>
      </c>
      <c r="M892" s="306">
        <f t="shared" ca="1" si="393"/>
        <v>-1.4589759220759795</v>
      </c>
      <c r="N892" s="304">
        <f t="shared" ca="1" si="394"/>
        <v>-83.593162746161298</v>
      </c>
      <c r="P892" s="310">
        <f t="shared" ca="1" si="395"/>
        <v>23</v>
      </c>
      <c r="Q892" s="304">
        <f t="shared" ca="1" si="396"/>
        <v>0</v>
      </c>
      <c r="R892" s="306">
        <f t="shared" ca="1" si="397"/>
        <v>0</v>
      </c>
      <c r="S892" s="307">
        <f t="shared" ca="1" si="398"/>
        <v>8.1249999999999982</v>
      </c>
      <c r="T892" s="304">
        <f t="shared" ca="1" si="378"/>
        <v>79.706249999999983</v>
      </c>
      <c r="U892" s="311">
        <f t="shared" ca="1" si="379"/>
        <v>0</v>
      </c>
      <c r="V892" s="306">
        <f t="shared" ca="1" si="380"/>
        <v>1.2256612840404204</v>
      </c>
      <c r="W892" s="304">
        <f t="shared" ca="1" si="381"/>
        <v>59.672298805689408</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2.4044865396615824</v>
      </c>
      <c r="AH892" s="304">
        <f t="shared" ca="1" si="405"/>
        <v>-7.3442452108584133</v>
      </c>
    </row>
    <row r="893" spans="1:34" x14ac:dyDescent="0.2">
      <c r="A893" s="347">
        <f t="shared" ca="1" si="383"/>
        <v>1E-4</v>
      </c>
      <c r="B893" s="304">
        <f t="shared" ca="1" si="384"/>
        <v>34.618300000000787</v>
      </c>
      <c r="D893" s="306">
        <f t="shared" ca="1" si="385"/>
        <v>-0.81953032063025988</v>
      </c>
      <c r="E893" s="307">
        <f t="shared" ca="1" si="386"/>
        <v>-2.5115849797066483</v>
      </c>
      <c r="F893" s="304">
        <f t="shared" ca="1" si="387"/>
        <v>2.6419101151856741</v>
      </c>
      <c r="G893" s="306">
        <f t="shared" ca="1" si="388"/>
        <v>13.705821555428257</v>
      </c>
      <c r="H893" s="307">
        <f t="shared" ca="1" si="389"/>
        <v>-122.05964239116035</v>
      </c>
      <c r="I893" s="304">
        <f t="shared" ca="1" si="390"/>
        <v>122.82673098787247</v>
      </c>
      <c r="J893" s="306">
        <f t="shared" ca="1" si="391"/>
        <v>869.5436471607087</v>
      </c>
      <c r="K893" s="307">
        <f t="shared" ca="1" si="392"/>
        <v>-5.4089863613344917</v>
      </c>
      <c r="L893" s="304">
        <f t="shared" ca="1" si="377"/>
        <v>869.56047026702186</v>
      </c>
      <c r="M893" s="306">
        <f t="shared" ca="1" si="393"/>
        <v>-1.4589768133099685</v>
      </c>
      <c r="N893" s="304">
        <f t="shared" ca="1" si="394"/>
        <v>-83.593213810107429</v>
      </c>
      <c r="P893" s="310">
        <f t="shared" ca="1" si="395"/>
        <v>23</v>
      </c>
      <c r="Q893" s="304">
        <f t="shared" ca="1" si="396"/>
        <v>0</v>
      </c>
      <c r="R893" s="306">
        <f t="shared" ca="1" si="397"/>
        <v>0</v>
      </c>
      <c r="S893" s="307">
        <f t="shared" ca="1" si="398"/>
        <v>8.1249999999999982</v>
      </c>
      <c r="T893" s="304">
        <f t="shared" ca="1" si="378"/>
        <v>79.706249999999983</v>
      </c>
      <c r="U893" s="311">
        <f t="shared" ca="1" si="379"/>
        <v>0</v>
      </c>
      <c r="V893" s="306">
        <f t="shared" ca="1" si="380"/>
        <v>1.2256627800776834</v>
      </c>
      <c r="W893" s="304">
        <f t="shared" ca="1" si="381"/>
        <v>59.672605270850497</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2.4044497962128117</v>
      </c>
      <c r="AH893" s="304">
        <f t="shared" ca="1" si="405"/>
        <v>-7.3442829299310057</v>
      </c>
    </row>
    <row r="894" spans="1:34" x14ac:dyDescent="0.2">
      <c r="A894" s="347">
        <f t="shared" ca="1" si="383"/>
        <v>1E-4</v>
      </c>
      <c r="B894" s="304">
        <f t="shared" ca="1" si="384"/>
        <v>34.61840000000079</v>
      </c>
      <c r="D894" s="306">
        <f t="shared" ca="1" si="385"/>
        <v>-0.81952802494713572</v>
      </c>
      <c r="E894" s="307">
        <f t="shared" ca="1" si="386"/>
        <v>-2.5115467660920023</v>
      </c>
      <c r="F894" s="304">
        <f t="shared" ca="1" si="387"/>
        <v>2.6418730745327164</v>
      </c>
      <c r="G894" s="306">
        <f t="shared" ca="1" si="388"/>
        <v>13.705739602625762</v>
      </c>
      <c r="H894" s="307">
        <f t="shared" ca="1" si="389"/>
        <v>-122.05989354583696</v>
      </c>
      <c r="I894" s="304">
        <f t="shared" ca="1" si="390"/>
        <v>122.82697142922655</v>
      </c>
      <c r="J894" s="306">
        <f t="shared" ca="1" si="391"/>
        <v>869.5436471607087</v>
      </c>
      <c r="K894" s="307">
        <f t="shared" ca="1" si="392"/>
        <v>-5.4211923381313412</v>
      </c>
      <c r="L894" s="304">
        <f t="shared" ca="1" si="377"/>
        <v>869.5605462783567</v>
      </c>
      <c r="M894" s="306">
        <f t="shared" ca="1" si="393"/>
        <v>-1.4589777045351393</v>
      </c>
      <c r="N894" s="304">
        <f t="shared" ca="1" si="394"/>
        <v>-83.593264873548307</v>
      </c>
      <c r="P894" s="310">
        <f t="shared" ca="1" si="395"/>
        <v>23</v>
      </c>
      <c r="Q894" s="304">
        <f t="shared" ca="1" si="396"/>
        <v>0</v>
      </c>
      <c r="R894" s="306">
        <f t="shared" ca="1" si="397"/>
        <v>0</v>
      </c>
      <c r="S894" s="307">
        <f t="shared" ca="1" si="398"/>
        <v>8.1249999999999982</v>
      </c>
      <c r="T894" s="304">
        <f t="shared" ca="1" si="378"/>
        <v>79.706249999999983</v>
      </c>
      <c r="U894" s="311">
        <f t="shared" ca="1" si="379"/>
        <v>0</v>
      </c>
      <c r="V894" s="306">
        <f t="shared" ca="1" si="380"/>
        <v>1.2256642761198515</v>
      </c>
      <c r="W894" s="304">
        <f t="shared" ca="1" si="381"/>
        <v>59.672911733707906</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2.4044130530301793</v>
      </c>
      <c r="AH894" s="304">
        <f t="shared" ca="1" si="405"/>
        <v>-7.3443206487200623</v>
      </c>
    </row>
    <row r="895" spans="1:34" x14ac:dyDescent="0.2">
      <c r="A895" s="347">
        <f t="shared" ca="1" si="383"/>
        <v>1E-4</v>
      </c>
      <c r="B895" s="304">
        <f t="shared" ca="1" si="384"/>
        <v>34.618500000000793</v>
      </c>
      <c r="D895" s="306">
        <f t="shared" ca="1" si="385"/>
        <v>-0.81952572922927058</v>
      </c>
      <c r="E895" s="307">
        <f t="shared" ca="1" si="386"/>
        <v>-2.5115085527646359</v>
      </c>
      <c r="F895" s="304">
        <f t="shared" ca="1" si="387"/>
        <v>2.6418360341774969</v>
      </c>
      <c r="G895" s="306">
        <f t="shared" ca="1" si="388"/>
        <v>13.705657650052839</v>
      </c>
      <c r="H895" s="307">
        <f t="shared" ca="1" si="389"/>
        <v>-122.06014469669223</v>
      </c>
      <c r="I895" s="304">
        <f t="shared" ca="1" si="390"/>
        <v>122.82721186690634</v>
      </c>
      <c r="J895" s="306">
        <f t="shared" ca="1" si="391"/>
        <v>869.5436471607087</v>
      </c>
      <c r="K895" s="307">
        <f t="shared" ca="1" si="392"/>
        <v>-5.4333983400434676</v>
      </c>
      <c r="L895" s="304">
        <f t="shared" ca="1" si="377"/>
        <v>869.56062246117642</v>
      </c>
      <c r="M895" s="306">
        <f t="shared" ca="1" si="393"/>
        <v>-1.4589785957514918</v>
      </c>
      <c r="N895" s="304">
        <f t="shared" ca="1" si="394"/>
        <v>-83.593315936483947</v>
      </c>
      <c r="P895" s="310">
        <f t="shared" ca="1" si="395"/>
        <v>23</v>
      </c>
      <c r="Q895" s="304">
        <f t="shared" ca="1" si="396"/>
        <v>0</v>
      </c>
      <c r="R895" s="306">
        <f t="shared" ca="1" si="397"/>
        <v>0</v>
      </c>
      <c r="S895" s="307">
        <f t="shared" ca="1" si="398"/>
        <v>8.1249999999999982</v>
      </c>
      <c r="T895" s="304">
        <f t="shared" ca="1" si="378"/>
        <v>79.706249999999983</v>
      </c>
      <c r="U895" s="311">
        <f t="shared" ca="1" si="379"/>
        <v>0</v>
      </c>
      <c r="V895" s="306">
        <f t="shared" ca="1" si="380"/>
        <v>1.2256657721669246</v>
      </c>
      <c r="W895" s="304">
        <f t="shared" ca="1" si="381"/>
        <v>59.673218194261615</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2.4043763101136779</v>
      </c>
      <c r="AH895" s="304">
        <f t="shared" ca="1" si="405"/>
        <v>-7.3443583672255901</v>
      </c>
    </row>
    <row r="896" spans="1:34" x14ac:dyDescent="0.2">
      <c r="A896" s="347">
        <f t="shared" ca="1" si="383"/>
        <v>1E-4</v>
      </c>
      <c r="B896" s="304">
        <f t="shared" ca="1" si="384"/>
        <v>34.618600000000797</v>
      </c>
      <c r="D896" s="306">
        <f t="shared" ca="1" si="385"/>
        <v>-0.81952343347666523</v>
      </c>
      <c r="E896" s="307">
        <f t="shared" ca="1" si="386"/>
        <v>-2.5114703397245544</v>
      </c>
      <c r="F896" s="304">
        <f t="shared" ca="1" si="387"/>
        <v>2.6417989941200202</v>
      </c>
      <c r="G896" s="306">
        <f t="shared" ca="1" si="388"/>
        <v>13.705575697709492</v>
      </c>
      <c r="H896" s="307">
        <f t="shared" ca="1" si="389"/>
        <v>-122.06039584372621</v>
      </c>
      <c r="I896" s="304">
        <f t="shared" ca="1" si="390"/>
        <v>122.82745230091186</v>
      </c>
      <c r="J896" s="306">
        <f t="shared" ca="1" si="391"/>
        <v>869.5436471607087</v>
      </c>
      <c r="K896" s="307">
        <f t="shared" ca="1" si="392"/>
        <v>-5.4456043670704881</v>
      </c>
      <c r="L896" s="304">
        <f t="shared" ca="1" si="377"/>
        <v>869.56069881548217</v>
      </c>
      <c r="M896" s="306">
        <f t="shared" ca="1" si="393"/>
        <v>-1.4589794869590265</v>
      </c>
      <c r="N896" s="304">
        <f t="shared" ca="1" si="394"/>
        <v>-83.593366998914348</v>
      </c>
      <c r="P896" s="310">
        <f t="shared" ca="1" si="395"/>
        <v>23</v>
      </c>
      <c r="Q896" s="304">
        <f t="shared" ca="1" si="396"/>
        <v>0</v>
      </c>
      <c r="R896" s="306">
        <f t="shared" ca="1" si="397"/>
        <v>0</v>
      </c>
      <c r="S896" s="307">
        <f t="shared" ca="1" si="398"/>
        <v>8.1249999999999982</v>
      </c>
      <c r="T896" s="304">
        <f t="shared" ca="1" si="378"/>
        <v>79.706249999999983</v>
      </c>
      <c r="U896" s="311">
        <f t="shared" ca="1" si="379"/>
        <v>0</v>
      </c>
      <c r="V896" s="306">
        <f t="shared" ca="1" si="380"/>
        <v>1.2256672682189023</v>
      </c>
      <c r="W896" s="304">
        <f t="shared" ca="1" si="381"/>
        <v>59.673524652511595</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2.4043395674633157</v>
      </c>
      <c r="AH896" s="304">
        <f t="shared" ca="1" si="405"/>
        <v>-7.3443960854475847</v>
      </c>
    </row>
    <row r="897" spans="1:34" x14ac:dyDescent="0.2">
      <c r="A897" s="347">
        <f t="shared" ca="1" si="383"/>
        <v>1E-4</v>
      </c>
      <c r="B897" s="304">
        <f t="shared" ca="1" si="384"/>
        <v>34.6187000000008</v>
      </c>
      <c r="D897" s="306">
        <f t="shared" ca="1" si="385"/>
        <v>-0.81952113768931834</v>
      </c>
      <c r="E897" s="307">
        <f t="shared" ca="1" si="386"/>
        <v>-2.5114321269717577</v>
      </c>
      <c r="F897" s="304">
        <f t="shared" ca="1" si="387"/>
        <v>2.6417619543602866</v>
      </c>
      <c r="G897" s="306">
        <f t="shared" ca="1" si="388"/>
        <v>13.705493745595723</v>
      </c>
      <c r="H897" s="307">
        <f t="shared" ca="1" si="389"/>
        <v>-122.06064698693891</v>
      </c>
      <c r="I897" s="304">
        <f t="shared" ca="1" si="390"/>
        <v>122.82769273124315</v>
      </c>
      <c r="J897" s="306">
        <f t="shared" ca="1" si="391"/>
        <v>869.5436471607087</v>
      </c>
      <c r="K897" s="307">
        <f t="shared" ca="1" si="392"/>
        <v>-5.4578104192120218</v>
      </c>
      <c r="L897" s="304">
        <f t="shared" ca="1" si="377"/>
        <v>869.56077534127485</v>
      </c>
      <c r="M897" s="306">
        <f t="shared" ca="1" si="393"/>
        <v>-1.4589803781577428</v>
      </c>
      <c r="N897" s="304">
        <f t="shared" ca="1" si="394"/>
        <v>-83.593418060839497</v>
      </c>
      <c r="P897" s="310">
        <f t="shared" ca="1" si="395"/>
        <v>23</v>
      </c>
      <c r="Q897" s="304">
        <f t="shared" ca="1" si="396"/>
        <v>0</v>
      </c>
      <c r="R897" s="306">
        <f t="shared" ca="1" si="397"/>
        <v>0</v>
      </c>
      <c r="S897" s="307">
        <f t="shared" ca="1" si="398"/>
        <v>8.1249999999999982</v>
      </c>
      <c r="T897" s="304">
        <f t="shared" ca="1" si="378"/>
        <v>79.706249999999983</v>
      </c>
      <c r="U897" s="311">
        <f t="shared" ca="1" si="379"/>
        <v>0</v>
      </c>
      <c r="V897" s="306">
        <f t="shared" ca="1" si="380"/>
        <v>1.2256687642757851</v>
      </c>
      <c r="W897" s="304">
        <f t="shared" ca="1" si="381"/>
        <v>59.673831108457918</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2.4043028250790925</v>
      </c>
      <c r="AH897" s="304">
        <f t="shared" ca="1" si="405"/>
        <v>-7.3444338033860443</v>
      </c>
    </row>
    <row r="898" spans="1:34" x14ac:dyDescent="0.2">
      <c r="A898" s="347">
        <f t="shared" ca="1" si="383"/>
        <v>1E-4</v>
      </c>
      <c r="B898" s="304">
        <f t="shared" ca="1" si="384"/>
        <v>34.618800000000803</v>
      </c>
      <c r="D898" s="306">
        <f t="shared" ca="1" si="385"/>
        <v>-0.81951884186723556</v>
      </c>
      <c r="E898" s="307">
        <f t="shared" ca="1" si="386"/>
        <v>-2.5113939145062414</v>
      </c>
      <c r="F898" s="304">
        <f t="shared" ca="1" si="387"/>
        <v>2.641724914898294</v>
      </c>
      <c r="G898" s="306">
        <f t="shared" ca="1" si="388"/>
        <v>13.705411793711535</v>
      </c>
      <c r="H898" s="307">
        <f t="shared" ca="1" si="389"/>
        <v>-122.06089812633036</v>
      </c>
      <c r="I898" s="304">
        <f t="shared" ca="1" si="390"/>
        <v>122.82793315790023</v>
      </c>
      <c r="J898" s="306">
        <f t="shared" ca="1" si="391"/>
        <v>869.5436471607087</v>
      </c>
      <c r="K898" s="307">
        <f t="shared" ca="1" si="392"/>
        <v>-5.470016496467685</v>
      </c>
      <c r="L898" s="304">
        <f t="shared" ca="1" si="377"/>
        <v>869.56085203855559</v>
      </c>
      <c r="M898" s="306">
        <f t="shared" ca="1" si="393"/>
        <v>-1.4589812693476416</v>
      </c>
      <c r="N898" s="304">
        <f t="shared" ca="1" si="394"/>
        <v>-83.593469122259449</v>
      </c>
      <c r="P898" s="310">
        <f t="shared" ca="1" si="395"/>
        <v>23</v>
      </c>
      <c r="Q898" s="304">
        <f t="shared" ca="1" si="396"/>
        <v>0</v>
      </c>
      <c r="R898" s="306">
        <f t="shared" ca="1" si="397"/>
        <v>0</v>
      </c>
      <c r="S898" s="307">
        <f t="shared" ca="1" si="398"/>
        <v>8.1249999999999982</v>
      </c>
      <c r="T898" s="304">
        <f t="shared" ca="1" si="378"/>
        <v>79.706249999999983</v>
      </c>
      <c r="U898" s="311">
        <f t="shared" ca="1" si="379"/>
        <v>0</v>
      </c>
      <c r="V898" s="306">
        <f t="shared" ca="1" si="380"/>
        <v>1.2256702603375726</v>
      </c>
      <c r="W898" s="304">
        <f t="shared" ca="1" si="381"/>
        <v>59.674137562100512</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2.4042660829610032</v>
      </c>
      <c r="AH898" s="304">
        <f t="shared" ca="1" si="405"/>
        <v>-7.3444715210409761</v>
      </c>
    </row>
    <row r="899" spans="1:34" x14ac:dyDescent="0.2">
      <c r="A899" s="347">
        <f t="shared" ca="1" si="383"/>
        <v>1E-4</v>
      </c>
      <c r="B899" s="304">
        <f t="shared" ca="1" si="384"/>
        <v>34.618900000000806</v>
      </c>
      <c r="D899" s="306">
        <f t="shared" ca="1" si="385"/>
        <v>-0.81951654601041302</v>
      </c>
      <c r="E899" s="307">
        <f t="shared" ca="1" si="386"/>
        <v>-2.5113557023280118</v>
      </c>
      <c r="F899" s="304">
        <f t="shared" ca="1" si="387"/>
        <v>2.6416878757340463</v>
      </c>
      <c r="G899" s="306">
        <f t="shared" ca="1" si="388"/>
        <v>13.705329842056935</v>
      </c>
      <c r="H899" s="307">
        <f t="shared" ca="1" si="389"/>
        <v>-122.0611492619006</v>
      </c>
      <c r="I899" s="304">
        <f t="shared" ca="1" si="390"/>
        <v>122.82817358088312</v>
      </c>
      <c r="J899" s="306">
        <f t="shared" ca="1" si="391"/>
        <v>869.5436471607087</v>
      </c>
      <c r="K899" s="307">
        <f t="shared" ca="1" si="392"/>
        <v>-5.4822225988370965</v>
      </c>
      <c r="L899" s="304">
        <f t="shared" ca="1" si="377"/>
        <v>869.56092890732521</v>
      </c>
      <c r="M899" s="306">
        <f t="shared" ca="1" si="393"/>
        <v>-1.4589821605287228</v>
      </c>
      <c r="N899" s="304">
        <f t="shared" ca="1" si="394"/>
        <v>-83.593520183174178</v>
      </c>
      <c r="P899" s="310">
        <f t="shared" ca="1" si="395"/>
        <v>23</v>
      </c>
      <c r="Q899" s="304">
        <f t="shared" ca="1" si="396"/>
        <v>0</v>
      </c>
      <c r="R899" s="306">
        <f t="shared" ca="1" si="397"/>
        <v>0</v>
      </c>
      <c r="S899" s="307">
        <f t="shared" ca="1" si="398"/>
        <v>8.1249999999999982</v>
      </c>
      <c r="T899" s="304">
        <f t="shared" ca="1" si="378"/>
        <v>79.706249999999983</v>
      </c>
      <c r="U899" s="311">
        <f t="shared" ca="1" si="379"/>
        <v>0</v>
      </c>
      <c r="V899" s="306">
        <f t="shared" ca="1" si="380"/>
        <v>1.2256717564042645</v>
      </c>
      <c r="W899" s="304">
        <f t="shared" ca="1" si="381"/>
        <v>59.674444013439356</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2.4042293411090538</v>
      </c>
      <c r="AH899" s="304">
        <f t="shared" ca="1" si="405"/>
        <v>-7.344509238412372</v>
      </c>
    </row>
    <row r="900" spans="1:34" x14ac:dyDescent="0.2">
      <c r="A900" s="347">
        <f t="shared" ca="1" si="383"/>
        <v>1E-4</v>
      </c>
      <c r="B900" s="304">
        <f t="shared" ca="1" si="384"/>
        <v>34.61900000000081</v>
      </c>
      <c r="D900" s="306">
        <f t="shared" ca="1" si="385"/>
        <v>-0.81951425011885215</v>
      </c>
      <c r="E900" s="307">
        <f t="shared" ca="1" si="386"/>
        <v>-2.5113174904370696</v>
      </c>
      <c r="F900" s="304">
        <f t="shared" ca="1" si="387"/>
        <v>2.6416508368675458</v>
      </c>
      <c r="G900" s="306">
        <f t="shared" ca="1" si="388"/>
        <v>13.705247890631924</v>
      </c>
      <c r="H900" s="307">
        <f t="shared" ca="1" si="389"/>
        <v>-122.06140039364963</v>
      </c>
      <c r="I900" s="304">
        <f t="shared" ca="1" si="390"/>
        <v>122.82841400019184</v>
      </c>
      <c r="J900" s="306">
        <f t="shared" ca="1" si="391"/>
        <v>869.5436471607087</v>
      </c>
      <c r="K900" s="307">
        <f t="shared" ca="1" si="392"/>
        <v>-5.4944287263198737</v>
      </c>
      <c r="L900" s="304">
        <f t="shared" ref="L900:L963" ca="1" si="406">SQRT(pos_x^2+pos_z^2)</f>
        <v>869.56100594758482</v>
      </c>
      <c r="M900" s="306">
        <f t="shared" ca="1" si="393"/>
        <v>-1.4589830517009861</v>
      </c>
      <c r="N900" s="304">
        <f t="shared" ca="1" si="394"/>
        <v>-83.593571243583682</v>
      </c>
      <c r="P900" s="310">
        <f t="shared" ca="1" si="395"/>
        <v>23</v>
      </c>
      <c r="Q900" s="304">
        <f t="shared" ca="1" si="396"/>
        <v>0</v>
      </c>
      <c r="R900" s="306">
        <f t="shared" ca="1" si="397"/>
        <v>0</v>
      </c>
      <c r="S900" s="307">
        <f t="shared" ca="1" si="398"/>
        <v>8.1249999999999982</v>
      </c>
      <c r="T900" s="304">
        <f t="shared" ref="T900:T963" ca="1" si="407">m*g</f>
        <v>79.706249999999983</v>
      </c>
      <c r="U900" s="311">
        <f t="shared" ref="U900:U963" ca="1" si="408">IF(pos_xz&lt;L_rampe,Poids*COS(Beta),0)</f>
        <v>0</v>
      </c>
      <c r="V900" s="306">
        <f t="shared" ref="V900:V963" ca="1" si="409">Rho_moyen*(20000-Alt_rampe-pos_z)/(20000+Alt_rampe+pos_z)</f>
        <v>1.2256732524758616</v>
      </c>
      <c r="W900" s="304">
        <f t="shared" ref="W900:W963" ca="1" si="410">1/2*Rho*Sref*Cx*vit_xz^2</f>
        <v>59.674750462474485</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2.4041925995232463</v>
      </c>
      <c r="AH900" s="304">
        <f t="shared" ca="1" si="405"/>
        <v>-7.3445469555002303</v>
      </c>
    </row>
    <row r="901" spans="1:34" x14ac:dyDescent="0.2">
      <c r="A901" s="347">
        <f t="shared" ref="A901:A964" ca="1" si="412">IF(B900+0.01&lt;=T_ini+ROUNDUP(Temps_fin_propu,0), 0.01, IF(K900&gt;0, 0.1, 0.0001))</f>
        <v>1E-4</v>
      </c>
      <c r="B901" s="304">
        <f t="shared" ref="B901:B964" ca="1" si="413">B900+pas</f>
        <v>34.619100000000813</v>
      </c>
      <c r="D901" s="306">
        <f t="shared" ref="D901:D964" ca="1" si="414">IF(AND(L900&lt;L_rampe,Poussee&lt;Poids*SIN(M900)),0,(-W900+Poussee)/m*COS(M900)-U900/m*SIN(M900))</f>
        <v>-0.81951195419255662</v>
      </c>
      <c r="E901" s="307">
        <f t="shared" ref="E901:E964" ca="1" si="415">IF(AND(L900&lt;L_rampe,Poussee&lt;Poids*SIN(M900)),0,(-W900+Poussee)/m*SIN(M900)+U900/m*COS(M900)-Poids/m)</f>
        <v>-2.5112792788334151</v>
      </c>
      <c r="F901" s="304">
        <f t="shared" ref="F901:F964" ca="1" si="416">SQRT(acc_x^2+acc_z^2)</f>
        <v>2.6416137982987937</v>
      </c>
      <c r="G901" s="306">
        <f t="shared" ref="G901:G964" ca="1" si="417">G900+acc_x*pas</f>
        <v>13.705165939436505</v>
      </c>
      <c r="H901" s="307">
        <f t="shared" ref="H901:H964" ca="1" si="418">H900+acc_z*pas</f>
        <v>-122.06165152157752</v>
      </c>
      <c r="I901" s="304">
        <f t="shared" ref="I901:I964" ca="1" si="419">SQRT(vit_x^2+vit_z^2)</f>
        <v>122.82865441582643</v>
      </c>
      <c r="J901" s="306">
        <f t="shared" ref="J901:J964" ca="1" si="420">J900+0.5*(vit_x+G900)*pas*(K900&gt;=0)</f>
        <v>869.5436471607087</v>
      </c>
      <c r="K901" s="307">
        <f t="shared" ref="K901:K964" ca="1" si="421">K900+0.5*(vit_z+H900)*pas</f>
        <v>-5.5066348789156354</v>
      </c>
      <c r="L901" s="304">
        <f t="shared" ca="1" si="406"/>
        <v>869.56108315933557</v>
      </c>
      <c r="M901" s="306">
        <f t="shared" ref="M901:M964" ca="1" si="422">IF(AND(L900&gt;L_rampe,G901&gt;0),ATAN2(G901,H901),$M$4)</f>
        <v>-1.4589839428644322</v>
      </c>
      <c r="N901" s="304">
        <f t="shared" ref="N901:N964" ca="1" si="423">DEGREES(Beta)</f>
        <v>-83.593622303488004</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8.1249999999999982</v>
      </c>
      <c r="T901" s="304">
        <f t="shared" ca="1" si="407"/>
        <v>79.706249999999983</v>
      </c>
      <c r="U901" s="311">
        <f t="shared" ca="1" si="408"/>
        <v>0</v>
      </c>
      <c r="V901" s="306">
        <f t="shared" ca="1" si="409"/>
        <v>1.2256747485523627</v>
      </c>
      <c r="W901" s="304">
        <f t="shared" ca="1" si="410"/>
        <v>59.675056909205871</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2.4041558582035796</v>
      </c>
      <c r="AH901" s="304">
        <f t="shared" ref="AH901:AH964" ca="1" si="434">IF(AND(L900&lt;L_rampe,Poussee&lt;Poids*SIN(M900)), g*SIN(M900), (-W900+Poussee)/m)</f>
        <v>-7.3445846723045536</v>
      </c>
    </row>
    <row r="902" spans="1:34" x14ac:dyDescent="0.2">
      <c r="A902" s="347">
        <f t="shared" ca="1" si="412"/>
        <v>1E-4</v>
      </c>
      <c r="B902" s="304">
        <f t="shared" ca="1" si="413"/>
        <v>34.619200000000816</v>
      </c>
      <c r="D902" s="306">
        <f t="shared" ca="1" si="414"/>
        <v>-0.81950965823152311</v>
      </c>
      <c r="E902" s="307">
        <f t="shared" ca="1" si="415"/>
        <v>-2.511241067517048</v>
      </c>
      <c r="F902" s="304">
        <f t="shared" ca="1" si="416"/>
        <v>2.6415767600277889</v>
      </c>
      <c r="G902" s="306">
        <f t="shared" ca="1" si="417"/>
        <v>13.705083988470681</v>
      </c>
      <c r="H902" s="307">
        <f t="shared" ca="1" si="418"/>
        <v>-122.06190264568427</v>
      </c>
      <c r="I902" s="304">
        <f t="shared" ca="1" si="419"/>
        <v>122.82889482778693</v>
      </c>
      <c r="J902" s="306">
        <f t="shared" ca="1" si="420"/>
        <v>869.5436471607087</v>
      </c>
      <c r="K902" s="307">
        <f t="shared" ca="1" si="421"/>
        <v>-5.5188410566239989</v>
      </c>
      <c r="L902" s="304">
        <f t="shared" ca="1" si="406"/>
        <v>869.56116054257814</v>
      </c>
      <c r="M902" s="306">
        <f t="shared" ca="1" si="422"/>
        <v>-1.458984834019061</v>
      </c>
      <c r="N902" s="304">
        <f t="shared" ca="1" si="423"/>
        <v>-83.593673362887131</v>
      </c>
      <c r="P902" s="310">
        <f t="shared" ca="1" si="424"/>
        <v>23</v>
      </c>
      <c r="Q902" s="304">
        <f t="shared" ca="1" si="425"/>
        <v>0</v>
      </c>
      <c r="R902" s="306">
        <f t="shared" ca="1" si="426"/>
        <v>0</v>
      </c>
      <c r="S902" s="307">
        <f t="shared" ca="1" si="427"/>
        <v>8.1249999999999982</v>
      </c>
      <c r="T902" s="304">
        <f t="shared" ca="1" si="407"/>
        <v>79.706249999999983</v>
      </c>
      <c r="U902" s="311">
        <f t="shared" ca="1" si="408"/>
        <v>0</v>
      </c>
      <c r="V902" s="306">
        <f t="shared" ca="1" si="409"/>
        <v>1.2256762446337688</v>
      </c>
      <c r="W902" s="304">
        <f t="shared" ca="1" si="410"/>
        <v>59.675363353633522</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2.40411911715006</v>
      </c>
      <c r="AH902" s="304">
        <f t="shared" ca="1" si="434"/>
        <v>-7.3446223888253392</v>
      </c>
    </row>
    <row r="903" spans="1:34" x14ac:dyDescent="0.2">
      <c r="A903" s="347">
        <f t="shared" ca="1" si="412"/>
        <v>1E-4</v>
      </c>
      <c r="B903" s="304">
        <f t="shared" ca="1" si="413"/>
        <v>34.61930000000082</v>
      </c>
      <c r="D903" s="306">
        <f t="shared" ca="1" si="414"/>
        <v>-0.81950736223575527</v>
      </c>
      <c r="E903" s="307">
        <f t="shared" ca="1" si="415"/>
        <v>-2.5112028564879685</v>
      </c>
      <c r="F903" s="304">
        <f t="shared" ca="1" si="416"/>
        <v>2.6415397220545329</v>
      </c>
      <c r="G903" s="306">
        <f t="shared" ca="1" si="417"/>
        <v>13.705002037734458</v>
      </c>
      <c r="H903" s="307">
        <f t="shared" ca="1" si="418"/>
        <v>-122.06215376596992</v>
      </c>
      <c r="I903" s="304">
        <f t="shared" ca="1" si="419"/>
        <v>122.82913523607333</v>
      </c>
      <c r="J903" s="306">
        <f t="shared" ca="1" si="420"/>
        <v>869.5436471607087</v>
      </c>
      <c r="K903" s="307">
        <f t="shared" ca="1" si="421"/>
        <v>-5.5310472594445814</v>
      </c>
      <c r="L903" s="304">
        <f t="shared" ca="1" si="406"/>
        <v>869.56123809731378</v>
      </c>
      <c r="M903" s="306">
        <f t="shared" ca="1" si="422"/>
        <v>-1.4589857251648726</v>
      </c>
      <c r="N903" s="304">
        <f t="shared" ca="1" si="423"/>
        <v>-83.593724421781062</v>
      </c>
      <c r="P903" s="310">
        <f t="shared" ca="1" si="424"/>
        <v>23</v>
      </c>
      <c r="Q903" s="304">
        <f t="shared" ca="1" si="425"/>
        <v>0</v>
      </c>
      <c r="R903" s="306">
        <f t="shared" ca="1" si="426"/>
        <v>0</v>
      </c>
      <c r="S903" s="307">
        <f t="shared" ca="1" si="427"/>
        <v>8.1249999999999982</v>
      </c>
      <c r="T903" s="304">
        <f t="shared" ca="1" si="407"/>
        <v>79.706249999999983</v>
      </c>
      <c r="U903" s="311">
        <f t="shared" ca="1" si="408"/>
        <v>0</v>
      </c>
      <c r="V903" s="306">
        <f t="shared" ca="1" si="409"/>
        <v>1.2256777407200794</v>
      </c>
      <c r="W903" s="304">
        <f t="shared" ca="1" si="410"/>
        <v>59.675669795757443</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2.4040823763626786</v>
      </c>
      <c r="AH903" s="304">
        <f t="shared" ca="1" si="434"/>
        <v>-7.344660105062589</v>
      </c>
    </row>
    <row r="904" spans="1:34" x14ac:dyDescent="0.2">
      <c r="A904" s="347">
        <f t="shared" ca="1" si="412"/>
        <v>1E-4</v>
      </c>
      <c r="B904" s="304">
        <f t="shared" ca="1" si="413"/>
        <v>34.619400000000823</v>
      </c>
      <c r="D904" s="306">
        <f t="shared" ca="1" si="414"/>
        <v>-0.81950506620525299</v>
      </c>
      <c r="E904" s="307">
        <f t="shared" ca="1" si="415"/>
        <v>-2.5111646457461774</v>
      </c>
      <c r="F904" s="304">
        <f t="shared" ca="1" si="416"/>
        <v>2.6415026843790264</v>
      </c>
      <c r="G904" s="306">
        <f t="shared" ca="1" si="417"/>
        <v>13.704920087227837</v>
      </c>
      <c r="H904" s="307">
        <f t="shared" ca="1" si="418"/>
        <v>-122.06240488243449</v>
      </c>
      <c r="I904" s="304">
        <f t="shared" ca="1" si="419"/>
        <v>122.82937564068568</v>
      </c>
      <c r="J904" s="306">
        <f t="shared" ca="1" si="420"/>
        <v>869.5436471607087</v>
      </c>
      <c r="K904" s="307">
        <f t="shared" ca="1" si="421"/>
        <v>-5.5432534873770019</v>
      </c>
      <c r="L904" s="304">
        <f t="shared" ca="1" si="406"/>
        <v>869.56131582354351</v>
      </c>
      <c r="M904" s="306">
        <f t="shared" ca="1" si="422"/>
        <v>-1.4589866163018672</v>
      </c>
      <c r="N904" s="304">
        <f t="shared" ca="1" si="423"/>
        <v>-83.593775480169825</v>
      </c>
      <c r="P904" s="310">
        <f t="shared" ca="1" si="424"/>
        <v>23</v>
      </c>
      <c r="Q904" s="304">
        <f t="shared" ca="1" si="425"/>
        <v>0</v>
      </c>
      <c r="R904" s="306">
        <f t="shared" ca="1" si="426"/>
        <v>0</v>
      </c>
      <c r="S904" s="307">
        <f t="shared" ca="1" si="427"/>
        <v>8.1249999999999982</v>
      </c>
      <c r="T904" s="304">
        <f t="shared" ca="1" si="407"/>
        <v>79.706249999999983</v>
      </c>
      <c r="U904" s="311">
        <f t="shared" ca="1" si="408"/>
        <v>0</v>
      </c>
      <c r="V904" s="306">
        <f t="shared" ca="1" si="409"/>
        <v>1.2256792368112948</v>
      </c>
      <c r="W904" s="304">
        <f t="shared" ca="1" si="410"/>
        <v>59.6759762355776</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2.4040456358414417</v>
      </c>
      <c r="AH904" s="304">
        <f t="shared" ca="1" si="434"/>
        <v>-7.3446978210163021</v>
      </c>
    </row>
    <row r="905" spans="1:34" x14ac:dyDescent="0.2">
      <c r="A905" s="347">
        <f t="shared" ca="1" si="412"/>
        <v>1E-4</v>
      </c>
      <c r="B905" s="304">
        <f t="shared" ca="1" si="413"/>
        <v>34.619500000000826</v>
      </c>
      <c r="D905" s="306">
        <f t="shared" ca="1" si="414"/>
        <v>-0.81950277014001616</v>
      </c>
      <c r="E905" s="307">
        <f t="shared" ca="1" si="415"/>
        <v>-2.5111264352916756</v>
      </c>
      <c r="F905" s="304">
        <f t="shared" ca="1" si="416"/>
        <v>2.6414656470012701</v>
      </c>
      <c r="G905" s="306">
        <f t="shared" ca="1" si="417"/>
        <v>13.704838136950823</v>
      </c>
      <c r="H905" s="307">
        <f t="shared" ca="1" si="418"/>
        <v>-122.06265599507802</v>
      </c>
      <c r="I905" s="304">
        <f t="shared" ca="1" si="419"/>
        <v>122.82961604162401</v>
      </c>
      <c r="J905" s="306">
        <f t="shared" ca="1" si="420"/>
        <v>869.5436471607087</v>
      </c>
      <c r="K905" s="307">
        <f t="shared" ca="1" si="421"/>
        <v>-5.5554597404208774</v>
      </c>
      <c r="L905" s="304">
        <f t="shared" ca="1" si="406"/>
        <v>869.56139372126825</v>
      </c>
      <c r="M905" s="306">
        <f t="shared" ca="1" si="422"/>
        <v>-1.4589875074300447</v>
      </c>
      <c r="N905" s="304">
        <f t="shared" ca="1" si="423"/>
        <v>-83.593826538053392</v>
      </c>
      <c r="P905" s="310">
        <f t="shared" ca="1" si="424"/>
        <v>23</v>
      </c>
      <c r="Q905" s="304">
        <f t="shared" ca="1" si="425"/>
        <v>0</v>
      </c>
      <c r="R905" s="306">
        <f t="shared" ca="1" si="426"/>
        <v>0</v>
      </c>
      <c r="S905" s="307">
        <f t="shared" ca="1" si="427"/>
        <v>8.1249999999999982</v>
      </c>
      <c r="T905" s="304">
        <f t="shared" ca="1" si="407"/>
        <v>79.706249999999983</v>
      </c>
      <c r="U905" s="311">
        <f t="shared" ca="1" si="408"/>
        <v>0</v>
      </c>
      <c r="V905" s="306">
        <f t="shared" ca="1" si="409"/>
        <v>1.2256807329074149</v>
      </c>
      <c r="W905" s="304">
        <f t="shared" ca="1" si="410"/>
        <v>59.676282673094036</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2.4040088955863519</v>
      </c>
      <c r="AH905" s="304">
        <f t="shared" ca="1" si="434"/>
        <v>-7.3447355366864757</v>
      </c>
    </row>
    <row r="906" spans="1:34" x14ac:dyDescent="0.2">
      <c r="A906" s="347">
        <f t="shared" ca="1" si="412"/>
        <v>1E-4</v>
      </c>
      <c r="B906" s="304">
        <f t="shared" ca="1" si="413"/>
        <v>34.61960000000083</v>
      </c>
      <c r="D906" s="306">
        <f t="shared" ca="1" si="414"/>
        <v>-0.81950047404004855</v>
      </c>
      <c r="E906" s="307">
        <f t="shared" ca="1" si="415"/>
        <v>-2.5110882251244613</v>
      </c>
      <c r="F906" s="304">
        <f t="shared" ca="1" si="416"/>
        <v>2.641428609921264</v>
      </c>
      <c r="G906" s="306">
        <f t="shared" ca="1" si="417"/>
        <v>13.704756186903419</v>
      </c>
      <c r="H906" s="307">
        <f t="shared" ca="1" si="418"/>
        <v>-122.06290710390053</v>
      </c>
      <c r="I906" s="304">
        <f t="shared" ca="1" si="419"/>
        <v>122.82985643888833</v>
      </c>
      <c r="J906" s="306">
        <f t="shared" ca="1" si="420"/>
        <v>869.5436471607087</v>
      </c>
      <c r="K906" s="307">
        <f t="shared" ca="1" si="421"/>
        <v>-5.5676660185758262</v>
      </c>
      <c r="L906" s="304">
        <f t="shared" ca="1" si="406"/>
        <v>869.56147179048912</v>
      </c>
      <c r="M906" s="306">
        <f t="shared" ca="1" si="422"/>
        <v>-1.4589883985494057</v>
      </c>
      <c r="N906" s="304">
        <f t="shared" ca="1" si="423"/>
        <v>-83.59387759543182</v>
      </c>
      <c r="P906" s="310">
        <f t="shared" ca="1" si="424"/>
        <v>23</v>
      </c>
      <c r="Q906" s="304">
        <f t="shared" ca="1" si="425"/>
        <v>0</v>
      </c>
      <c r="R906" s="306">
        <f t="shared" ca="1" si="426"/>
        <v>0</v>
      </c>
      <c r="S906" s="307">
        <f t="shared" ca="1" si="427"/>
        <v>8.1249999999999982</v>
      </c>
      <c r="T906" s="304">
        <f t="shared" ca="1" si="407"/>
        <v>79.706249999999983</v>
      </c>
      <c r="U906" s="311">
        <f t="shared" ca="1" si="408"/>
        <v>0</v>
      </c>
      <c r="V906" s="306">
        <f t="shared" ca="1" si="409"/>
        <v>1.2256822290084388</v>
      </c>
      <c r="W906" s="304">
        <f t="shared" ca="1" si="410"/>
        <v>59.676589108306658</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2.4039721555974074</v>
      </c>
      <c r="AH906" s="304">
        <f t="shared" ca="1" si="434"/>
        <v>-7.3447732520731135</v>
      </c>
    </row>
    <row r="907" spans="1:34" x14ac:dyDescent="0.2">
      <c r="A907" s="347">
        <f t="shared" ca="1" si="412"/>
        <v>1E-4</v>
      </c>
      <c r="B907" s="304">
        <f t="shared" ca="1" si="413"/>
        <v>34.619700000000833</v>
      </c>
      <c r="D907" s="306">
        <f t="shared" ca="1" si="414"/>
        <v>-0.81949817790534596</v>
      </c>
      <c r="E907" s="307">
        <f t="shared" ca="1" si="415"/>
        <v>-2.5110500152445434</v>
      </c>
      <c r="F907" s="304">
        <f t="shared" ca="1" si="416"/>
        <v>2.6413915731390154</v>
      </c>
      <c r="G907" s="306">
        <f t="shared" ca="1" si="417"/>
        <v>13.704674237085628</v>
      </c>
      <c r="H907" s="307">
        <f t="shared" ca="1" si="418"/>
        <v>-122.06315820890205</v>
      </c>
      <c r="I907" s="304">
        <f t="shared" ca="1" si="419"/>
        <v>122.83009683247869</v>
      </c>
      <c r="J907" s="306">
        <f t="shared" ca="1" si="420"/>
        <v>869.5436471607087</v>
      </c>
      <c r="K907" s="307">
        <f t="shared" ca="1" si="421"/>
        <v>-5.5798723218414663</v>
      </c>
      <c r="L907" s="304">
        <f t="shared" ca="1" si="406"/>
        <v>869.56155003120693</v>
      </c>
      <c r="M907" s="306">
        <f t="shared" ca="1" si="422"/>
        <v>-1.4589892896599499</v>
      </c>
      <c r="N907" s="304">
        <f t="shared" ca="1" si="423"/>
        <v>-83.593928652305081</v>
      </c>
      <c r="P907" s="310">
        <f t="shared" ca="1" si="424"/>
        <v>23</v>
      </c>
      <c r="Q907" s="304">
        <f t="shared" ca="1" si="425"/>
        <v>0</v>
      </c>
      <c r="R907" s="306">
        <f t="shared" ca="1" si="426"/>
        <v>0</v>
      </c>
      <c r="S907" s="307">
        <f t="shared" ca="1" si="427"/>
        <v>8.1249999999999982</v>
      </c>
      <c r="T907" s="304">
        <f t="shared" ca="1" si="407"/>
        <v>79.706249999999983</v>
      </c>
      <c r="U907" s="311">
        <f t="shared" ca="1" si="408"/>
        <v>0</v>
      </c>
      <c r="V907" s="306">
        <f t="shared" ca="1" si="409"/>
        <v>1.225683725114368</v>
      </c>
      <c r="W907" s="304">
        <f t="shared" ca="1" si="410"/>
        <v>59.676895541215558</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2.4039354158746145</v>
      </c>
      <c r="AH907" s="304">
        <f t="shared" ca="1" si="434"/>
        <v>-7.3448109671762056</v>
      </c>
    </row>
    <row r="908" spans="1:34" x14ac:dyDescent="0.2">
      <c r="A908" s="347">
        <f t="shared" ca="1" si="412"/>
        <v>1E-4</v>
      </c>
      <c r="B908" s="304">
        <f t="shared" ca="1" si="413"/>
        <v>34.619800000000836</v>
      </c>
      <c r="D908" s="306">
        <f t="shared" ca="1" si="414"/>
        <v>-0.81949588173591292</v>
      </c>
      <c r="E908" s="307">
        <f t="shared" ca="1" si="415"/>
        <v>-2.5110118056519122</v>
      </c>
      <c r="F908" s="304">
        <f t="shared" ca="1" si="416"/>
        <v>2.641354536654517</v>
      </c>
      <c r="G908" s="306">
        <f t="shared" ca="1" si="417"/>
        <v>13.704592287497455</v>
      </c>
      <c r="H908" s="307">
        <f t="shared" ca="1" si="418"/>
        <v>-122.06340931008262</v>
      </c>
      <c r="I908" s="304">
        <f t="shared" ca="1" si="419"/>
        <v>122.8303372223951</v>
      </c>
      <c r="J908" s="306">
        <f t="shared" ca="1" si="420"/>
        <v>869.5436471607087</v>
      </c>
      <c r="K908" s="307">
        <f t="shared" ca="1" si="421"/>
        <v>-5.5920786502174158</v>
      </c>
      <c r="L908" s="304">
        <f t="shared" ca="1" si="406"/>
        <v>869.56162844342282</v>
      </c>
      <c r="M908" s="306">
        <f t="shared" ca="1" si="422"/>
        <v>-1.4589901807616776</v>
      </c>
      <c r="N908" s="304">
        <f t="shared" ca="1" si="423"/>
        <v>-83.593979708673203</v>
      </c>
      <c r="P908" s="310">
        <f t="shared" ca="1" si="424"/>
        <v>23</v>
      </c>
      <c r="Q908" s="304">
        <f t="shared" ca="1" si="425"/>
        <v>0</v>
      </c>
      <c r="R908" s="306">
        <f t="shared" ca="1" si="426"/>
        <v>0</v>
      </c>
      <c r="S908" s="307">
        <f t="shared" ca="1" si="427"/>
        <v>8.1249999999999982</v>
      </c>
      <c r="T908" s="304">
        <f t="shared" ca="1" si="407"/>
        <v>79.706249999999983</v>
      </c>
      <c r="U908" s="311">
        <f t="shared" ca="1" si="408"/>
        <v>0</v>
      </c>
      <c r="V908" s="306">
        <f t="shared" ca="1" si="409"/>
        <v>1.225685221225201</v>
      </c>
      <c r="W908" s="304">
        <f t="shared" ca="1" si="410"/>
        <v>59.677201971820686</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2.403898676417966</v>
      </c>
      <c r="AH908" s="304">
        <f t="shared" ca="1" si="434"/>
        <v>-7.3448486819957628</v>
      </c>
    </row>
    <row r="909" spans="1:34" x14ac:dyDescent="0.2">
      <c r="A909" s="347">
        <f t="shared" ca="1" si="412"/>
        <v>1E-4</v>
      </c>
      <c r="B909" s="304">
        <f t="shared" ca="1" si="413"/>
        <v>34.61990000000084</v>
      </c>
      <c r="D909" s="306">
        <f t="shared" ca="1" si="414"/>
        <v>-0.819493585531749</v>
      </c>
      <c r="E909" s="307">
        <f t="shared" ca="1" si="415"/>
        <v>-2.510973596346572</v>
      </c>
      <c r="F909" s="304">
        <f t="shared" ca="1" si="416"/>
        <v>2.6413175004677725</v>
      </c>
      <c r="G909" s="306">
        <f t="shared" ca="1" si="417"/>
        <v>13.704510338138903</v>
      </c>
      <c r="H909" s="307">
        <f t="shared" ca="1" si="418"/>
        <v>-122.06366040744226</v>
      </c>
      <c r="I909" s="304">
        <f t="shared" ca="1" si="419"/>
        <v>122.83057760863758</v>
      </c>
      <c r="J909" s="306">
        <f t="shared" ca="1" si="420"/>
        <v>869.5436471607087</v>
      </c>
      <c r="K909" s="307">
        <f t="shared" ca="1" si="421"/>
        <v>-5.6042850037032919</v>
      </c>
      <c r="L909" s="304">
        <f t="shared" ca="1" si="406"/>
        <v>869.5617070271378</v>
      </c>
      <c r="M909" s="306">
        <f t="shared" ca="1" si="422"/>
        <v>-1.4589910718545891</v>
      </c>
      <c r="N909" s="304">
        <f t="shared" ca="1" si="423"/>
        <v>-83.594030764536186</v>
      </c>
      <c r="P909" s="310">
        <f t="shared" ca="1" si="424"/>
        <v>23</v>
      </c>
      <c r="Q909" s="304">
        <f t="shared" ca="1" si="425"/>
        <v>0</v>
      </c>
      <c r="R909" s="306">
        <f t="shared" ca="1" si="426"/>
        <v>0</v>
      </c>
      <c r="S909" s="307">
        <f t="shared" ca="1" si="427"/>
        <v>8.1249999999999982</v>
      </c>
      <c r="T909" s="304">
        <f t="shared" ca="1" si="407"/>
        <v>79.706249999999983</v>
      </c>
      <c r="U909" s="311">
        <f t="shared" ca="1" si="408"/>
        <v>0</v>
      </c>
      <c r="V909" s="306">
        <f t="shared" ca="1" si="409"/>
        <v>1.2256867173409387</v>
      </c>
      <c r="W909" s="304">
        <f t="shared" ca="1" si="410"/>
        <v>59.677508400122029</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2.4038619372274681</v>
      </c>
      <c r="AH909" s="304">
        <f t="shared" ca="1" si="434"/>
        <v>-7.3448863965317788</v>
      </c>
    </row>
    <row r="910" spans="1:34" x14ac:dyDescent="0.2">
      <c r="A910" s="347">
        <f t="shared" ca="1" si="412"/>
        <v>1E-4</v>
      </c>
      <c r="B910" s="304">
        <f t="shared" ca="1" si="413"/>
        <v>34.620000000000843</v>
      </c>
      <c r="D910" s="306">
        <f t="shared" ca="1" si="414"/>
        <v>-0.81949128929285397</v>
      </c>
      <c r="E910" s="307">
        <f t="shared" ca="1" si="415"/>
        <v>-2.5109353873285274</v>
      </c>
      <c r="F910" s="304">
        <f t="shared" ca="1" si="416"/>
        <v>2.6412804645787857</v>
      </c>
      <c r="G910" s="306">
        <f t="shared" ca="1" si="417"/>
        <v>13.704428389009973</v>
      </c>
      <c r="H910" s="307">
        <f t="shared" ca="1" si="418"/>
        <v>-122.06391150098099</v>
      </c>
      <c r="I910" s="304">
        <f t="shared" ca="1" si="419"/>
        <v>122.83081799120619</v>
      </c>
      <c r="J910" s="306">
        <f t="shared" ca="1" si="420"/>
        <v>869.5436471607087</v>
      </c>
      <c r="K910" s="307">
        <f t="shared" ca="1" si="421"/>
        <v>-5.6164913822987126</v>
      </c>
      <c r="L910" s="304">
        <f t="shared" ca="1" si="406"/>
        <v>869.5617857823529</v>
      </c>
      <c r="M910" s="306">
        <f t="shared" ca="1" si="422"/>
        <v>-1.4589919629386841</v>
      </c>
      <c r="N910" s="304">
        <f t="shared" ca="1" si="423"/>
        <v>-83.594081819894015</v>
      </c>
      <c r="P910" s="310">
        <f t="shared" ca="1" si="424"/>
        <v>23</v>
      </c>
      <c r="Q910" s="304">
        <f t="shared" ca="1" si="425"/>
        <v>0</v>
      </c>
      <c r="R910" s="306">
        <f t="shared" ca="1" si="426"/>
        <v>0</v>
      </c>
      <c r="S910" s="307">
        <f t="shared" ca="1" si="427"/>
        <v>8.1249999999999982</v>
      </c>
      <c r="T910" s="304">
        <f t="shared" ca="1" si="407"/>
        <v>79.706249999999983</v>
      </c>
      <c r="U910" s="311">
        <f t="shared" ca="1" si="408"/>
        <v>0</v>
      </c>
      <c r="V910" s="306">
        <f t="shared" ca="1" si="409"/>
        <v>1.2256882134615803</v>
      </c>
      <c r="W910" s="304">
        <f t="shared" ca="1" si="410"/>
        <v>59.677814826119587</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2.4038251983031209</v>
      </c>
      <c r="AH910" s="304">
        <f t="shared" ca="1" si="434"/>
        <v>-7.3449241107842518</v>
      </c>
    </row>
    <row r="911" spans="1:34" x14ac:dyDescent="0.2">
      <c r="A911" s="347">
        <f t="shared" ca="1" si="412"/>
        <v>1E-4</v>
      </c>
      <c r="B911" s="304">
        <f t="shared" ca="1" si="413"/>
        <v>34.620100000000846</v>
      </c>
      <c r="D911" s="306">
        <f t="shared" ca="1" si="414"/>
        <v>-0.81948899301923139</v>
      </c>
      <c r="E911" s="307">
        <f t="shared" ca="1" si="415"/>
        <v>-2.5108971785977756</v>
      </c>
      <c r="F911" s="304">
        <f t="shared" ca="1" si="416"/>
        <v>2.6412434289875564</v>
      </c>
      <c r="G911" s="306">
        <f t="shared" ca="1" si="417"/>
        <v>13.704346440110671</v>
      </c>
      <c r="H911" s="307">
        <f t="shared" ca="1" si="418"/>
        <v>-122.06416259069886</v>
      </c>
      <c r="I911" s="304">
        <f t="shared" ca="1" si="419"/>
        <v>122.83105837010092</v>
      </c>
      <c r="J911" s="306">
        <f t="shared" ca="1" si="420"/>
        <v>869.5436471607087</v>
      </c>
      <c r="K911" s="307">
        <f t="shared" ca="1" si="421"/>
        <v>-5.628697786003297</v>
      </c>
      <c r="L911" s="304">
        <f t="shared" ca="1" si="406"/>
        <v>869.56186470906903</v>
      </c>
      <c r="M911" s="306">
        <f t="shared" ca="1" si="422"/>
        <v>-1.4589928540139632</v>
      </c>
      <c r="N911" s="304">
        <f t="shared" ca="1" si="423"/>
        <v>-83.594132874746734</v>
      </c>
      <c r="P911" s="310">
        <f t="shared" ca="1" si="424"/>
        <v>23</v>
      </c>
      <c r="Q911" s="304">
        <f t="shared" ca="1" si="425"/>
        <v>0</v>
      </c>
      <c r="R911" s="306">
        <f t="shared" ca="1" si="426"/>
        <v>0</v>
      </c>
      <c r="S911" s="307">
        <f t="shared" ca="1" si="427"/>
        <v>8.1249999999999982</v>
      </c>
      <c r="T911" s="304">
        <f t="shared" ca="1" si="407"/>
        <v>79.706249999999983</v>
      </c>
      <c r="U911" s="311">
        <f t="shared" ca="1" si="408"/>
        <v>0</v>
      </c>
      <c r="V911" s="306">
        <f t="shared" ca="1" si="409"/>
        <v>1.2256897095871269</v>
      </c>
      <c r="W911" s="304">
        <f t="shared" ca="1" si="410"/>
        <v>59.678121249813394</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2.4037884596449262</v>
      </c>
      <c r="AH911" s="304">
        <f t="shared" ca="1" si="434"/>
        <v>-7.3449618247531818</v>
      </c>
    </row>
    <row r="912" spans="1:34" x14ac:dyDescent="0.2">
      <c r="A912" s="347">
        <f t="shared" ca="1" si="412"/>
        <v>1E-4</v>
      </c>
      <c r="B912" s="304">
        <f t="shared" ca="1" si="413"/>
        <v>34.62020000000085</v>
      </c>
      <c r="D912" s="306">
        <f t="shared" ca="1" si="414"/>
        <v>-0.81948669671087859</v>
      </c>
      <c r="E912" s="307">
        <f t="shared" ca="1" si="415"/>
        <v>-2.510858970154314</v>
      </c>
      <c r="F912" s="304">
        <f t="shared" ca="1" si="416"/>
        <v>2.6412063936940804</v>
      </c>
      <c r="G912" s="306">
        <f t="shared" ca="1" si="417"/>
        <v>13.704264491441</v>
      </c>
      <c r="H912" s="307">
        <f t="shared" ca="1" si="418"/>
        <v>-122.06441367659588</v>
      </c>
      <c r="I912" s="304">
        <f t="shared" ca="1" si="419"/>
        <v>122.83129874532182</v>
      </c>
      <c r="J912" s="306">
        <f t="shared" ca="1" si="420"/>
        <v>869.5436471607087</v>
      </c>
      <c r="K912" s="307">
        <f t="shared" ca="1" si="421"/>
        <v>-5.6409042148166613</v>
      </c>
      <c r="L912" s="304">
        <f t="shared" ca="1" si="406"/>
        <v>869.56194380728721</v>
      </c>
      <c r="M912" s="306">
        <f t="shared" ca="1" si="422"/>
        <v>-1.458993745080426</v>
      </c>
      <c r="N912" s="304">
        <f t="shared" ca="1" si="423"/>
        <v>-83.594183929094328</v>
      </c>
      <c r="P912" s="310">
        <f t="shared" ca="1" si="424"/>
        <v>23</v>
      </c>
      <c r="Q912" s="304">
        <f t="shared" ca="1" si="425"/>
        <v>0</v>
      </c>
      <c r="R912" s="306">
        <f t="shared" ca="1" si="426"/>
        <v>0</v>
      </c>
      <c r="S912" s="307">
        <f t="shared" ca="1" si="427"/>
        <v>8.1249999999999982</v>
      </c>
      <c r="T912" s="304">
        <f t="shared" ca="1" si="407"/>
        <v>79.706249999999983</v>
      </c>
      <c r="U912" s="311">
        <f t="shared" ca="1" si="408"/>
        <v>0</v>
      </c>
      <c r="V912" s="306">
        <f t="shared" ca="1" si="409"/>
        <v>1.2256912057175771</v>
      </c>
      <c r="W912" s="304">
        <f t="shared" ca="1" si="410"/>
        <v>59.678427671203352</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2.4037517212528794</v>
      </c>
      <c r="AH912" s="304">
        <f t="shared" ca="1" si="434"/>
        <v>-7.3449995384385733</v>
      </c>
    </row>
    <row r="913" spans="1:34" x14ac:dyDescent="0.2">
      <c r="A913" s="347">
        <f t="shared" ca="1" si="412"/>
        <v>1E-4</v>
      </c>
      <c r="B913" s="304">
        <f t="shared" ca="1" si="413"/>
        <v>34.620300000000853</v>
      </c>
      <c r="D913" s="306">
        <f t="shared" ca="1" si="414"/>
        <v>-0.81948440036779924</v>
      </c>
      <c r="E913" s="307">
        <f t="shared" ca="1" si="415"/>
        <v>-2.5108207619981551</v>
      </c>
      <c r="F913" s="304">
        <f t="shared" ca="1" si="416"/>
        <v>2.6411693586983715</v>
      </c>
      <c r="G913" s="306">
        <f t="shared" ca="1" si="417"/>
        <v>13.704182543000963</v>
      </c>
      <c r="H913" s="307">
        <f t="shared" ca="1" si="418"/>
        <v>-122.06466475867208</v>
      </c>
      <c r="I913" s="304">
        <f t="shared" ca="1" si="419"/>
        <v>122.8315391168689</v>
      </c>
      <c r="J913" s="306">
        <f t="shared" ca="1" si="420"/>
        <v>869.5436471607087</v>
      </c>
      <c r="K913" s="307">
        <f t="shared" ca="1" si="421"/>
        <v>-5.6531106687384245</v>
      </c>
      <c r="L913" s="304">
        <f t="shared" ca="1" si="406"/>
        <v>869.56202307700869</v>
      </c>
      <c r="M913" s="306">
        <f t="shared" ca="1" si="422"/>
        <v>-1.4589946361380732</v>
      </c>
      <c r="N913" s="304">
        <f t="shared" ca="1" si="423"/>
        <v>-83.594234982936811</v>
      </c>
      <c r="P913" s="310">
        <f t="shared" ca="1" si="424"/>
        <v>23</v>
      </c>
      <c r="Q913" s="304">
        <f t="shared" ca="1" si="425"/>
        <v>0</v>
      </c>
      <c r="R913" s="306">
        <f t="shared" ca="1" si="426"/>
        <v>0</v>
      </c>
      <c r="S913" s="307">
        <f t="shared" ca="1" si="427"/>
        <v>8.1249999999999982</v>
      </c>
      <c r="T913" s="304">
        <f t="shared" ca="1" si="407"/>
        <v>79.706249999999983</v>
      </c>
      <c r="U913" s="311">
        <f t="shared" ca="1" si="408"/>
        <v>0</v>
      </c>
      <c r="V913" s="306">
        <f t="shared" ca="1" si="409"/>
        <v>1.2256927018529324</v>
      </c>
      <c r="W913" s="304">
        <f t="shared" ca="1" si="410"/>
        <v>59.678734090289581</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2.4037149831269948</v>
      </c>
      <c r="AH913" s="304">
        <f t="shared" ca="1" si="434"/>
        <v>-7.3450372518404139</v>
      </c>
    </row>
    <row r="914" spans="1:34" x14ac:dyDescent="0.2">
      <c r="A914" s="347">
        <f t="shared" ca="1" si="412"/>
        <v>1E-4</v>
      </c>
      <c r="B914" s="304">
        <f t="shared" ca="1" si="413"/>
        <v>34.620400000000856</v>
      </c>
      <c r="D914" s="306">
        <f t="shared" ca="1" si="414"/>
        <v>-0.81948210398999177</v>
      </c>
      <c r="E914" s="307">
        <f t="shared" ca="1" si="415"/>
        <v>-2.510782554129281</v>
      </c>
      <c r="F914" s="304">
        <f t="shared" ca="1" si="416"/>
        <v>2.6411323240004125</v>
      </c>
      <c r="G914" s="306">
        <f t="shared" ca="1" si="417"/>
        <v>13.704100594790564</v>
      </c>
      <c r="H914" s="307">
        <f t="shared" ca="1" si="418"/>
        <v>-122.0649158369275</v>
      </c>
      <c r="I914" s="304">
        <f t="shared" ca="1" si="419"/>
        <v>122.83177948474219</v>
      </c>
      <c r="J914" s="306">
        <f t="shared" ca="1" si="420"/>
        <v>869.5436471607087</v>
      </c>
      <c r="K914" s="307">
        <f t="shared" ca="1" si="421"/>
        <v>-5.6653171477682047</v>
      </c>
      <c r="L914" s="304">
        <f t="shared" ca="1" si="406"/>
        <v>869.56210251823416</v>
      </c>
      <c r="M914" s="306">
        <f t="shared" ca="1" si="422"/>
        <v>-1.4589955271869046</v>
      </c>
      <c r="N914" s="304">
        <f t="shared" ca="1" si="423"/>
        <v>-83.594286036274198</v>
      </c>
      <c r="P914" s="310">
        <f t="shared" ca="1" si="424"/>
        <v>23</v>
      </c>
      <c r="Q914" s="304">
        <f t="shared" ca="1" si="425"/>
        <v>0</v>
      </c>
      <c r="R914" s="306">
        <f t="shared" ca="1" si="426"/>
        <v>0</v>
      </c>
      <c r="S914" s="307">
        <f t="shared" ca="1" si="427"/>
        <v>8.1249999999999982</v>
      </c>
      <c r="T914" s="304">
        <f t="shared" ca="1" si="407"/>
        <v>79.706249999999983</v>
      </c>
      <c r="U914" s="311">
        <f t="shared" ca="1" si="408"/>
        <v>0</v>
      </c>
      <c r="V914" s="306">
        <f t="shared" ca="1" si="409"/>
        <v>1.2256941979931912</v>
      </c>
      <c r="W914" s="304">
        <f t="shared" ca="1" si="410"/>
        <v>59.679040507071967</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2.4036782452672565</v>
      </c>
      <c r="AH914" s="304">
        <f t="shared" ca="1" si="434"/>
        <v>-7.3450749649587195</v>
      </c>
    </row>
    <row r="915" spans="1:34" x14ac:dyDescent="0.2">
      <c r="A915" s="347">
        <f t="shared" ca="1" si="412"/>
        <v>1E-4</v>
      </c>
      <c r="B915" s="304">
        <f t="shared" ca="1" si="413"/>
        <v>34.62050000000086</v>
      </c>
      <c r="D915" s="306">
        <f t="shared" ca="1" si="414"/>
        <v>-0.81947980757745809</v>
      </c>
      <c r="E915" s="307">
        <f t="shared" ca="1" si="415"/>
        <v>-2.5107443465477095</v>
      </c>
      <c r="F915" s="304">
        <f t="shared" ca="1" si="416"/>
        <v>2.6410952896002207</v>
      </c>
      <c r="G915" s="306">
        <f t="shared" ca="1" si="417"/>
        <v>13.704018646809805</v>
      </c>
      <c r="H915" s="307">
        <f t="shared" ca="1" si="418"/>
        <v>-122.06516691136216</v>
      </c>
      <c r="I915" s="304">
        <f t="shared" ca="1" si="419"/>
        <v>122.83201984894173</v>
      </c>
      <c r="J915" s="306">
        <f t="shared" ca="1" si="420"/>
        <v>869.5436471607087</v>
      </c>
      <c r="K915" s="307">
        <f t="shared" ca="1" si="421"/>
        <v>-5.6775236519056191</v>
      </c>
      <c r="L915" s="304">
        <f t="shared" ca="1" si="406"/>
        <v>869.56218213096474</v>
      </c>
      <c r="M915" s="306">
        <f t="shared" ca="1" si="422"/>
        <v>-1.4589964182269204</v>
      </c>
      <c r="N915" s="304">
        <f t="shared" ca="1" si="423"/>
        <v>-83.594337089106475</v>
      </c>
      <c r="P915" s="310">
        <f t="shared" ca="1" si="424"/>
        <v>23</v>
      </c>
      <c r="Q915" s="304">
        <f t="shared" ca="1" si="425"/>
        <v>0</v>
      </c>
      <c r="R915" s="306">
        <f t="shared" ca="1" si="426"/>
        <v>0</v>
      </c>
      <c r="S915" s="307">
        <f t="shared" ca="1" si="427"/>
        <v>8.1249999999999982</v>
      </c>
      <c r="T915" s="304">
        <f t="shared" ca="1" si="407"/>
        <v>79.706249999999983</v>
      </c>
      <c r="U915" s="311">
        <f t="shared" ca="1" si="408"/>
        <v>0</v>
      </c>
      <c r="V915" s="306">
        <f t="shared" ca="1" si="409"/>
        <v>1.2256956941383548</v>
      </c>
      <c r="W915" s="304">
        <f t="shared" ca="1" si="410"/>
        <v>59.679346921550582</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2.4036415076736803</v>
      </c>
      <c r="AH915" s="304">
        <f t="shared" ca="1" si="434"/>
        <v>-7.3451126777934741</v>
      </c>
    </row>
    <row r="916" spans="1:34" x14ac:dyDescent="0.2">
      <c r="A916" s="347">
        <f t="shared" ca="1" si="412"/>
        <v>1E-4</v>
      </c>
      <c r="B916" s="304">
        <f t="shared" ca="1" si="413"/>
        <v>34.620600000000863</v>
      </c>
      <c r="D916" s="306">
        <f t="shared" ca="1" si="414"/>
        <v>-0.81947751113019929</v>
      </c>
      <c r="E916" s="307">
        <f t="shared" ca="1" si="415"/>
        <v>-2.5107061392534291</v>
      </c>
      <c r="F916" s="304">
        <f t="shared" ca="1" si="416"/>
        <v>2.6410582554977853</v>
      </c>
      <c r="G916" s="306">
        <f t="shared" ca="1" si="417"/>
        <v>13.703936699058692</v>
      </c>
      <c r="H916" s="307">
        <f t="shared" ca="1" si="418"/>
        <v>-122.06541798197608</v>
      </c>
      <c r="I916" s="304">
        <f t="shared" ca="1" si="419"/>
        <v>122.83226020946752</v>
      </c>
      <c r="J916" s="306">
        <f t="shared" ca="1" si="420"/>
        <v>869.5436471607087</v>
      </c>
      <c r="K916" s="307">
        <f t="shared" ca="1" si="421"/>
        <v>-5.6897301811502858</v>
      </c>
      <c r="L916" s="304">
        <f t="shared" ca="1" si="406"/>
        <v>869.56226191520136</v>
      </c>
      <c r="M916" s="306">
        <f t="shared" ca="1" si="422"/>
        <v>-1.4589973092581208</v>
      </c>
      <c r="N916" s="304">
        <f t="shared" ca="1" si="423"/>
        <v>-83.594388141433669</v>
      </c>
      <c r="P916" s="310">
        <f t="shared" ca="1" si="424"/>
        <v>23</v>
      </c>
      <c r="Q916" s="304">
        <f t="shared" ca="1" si="425"/>
        <v>0</v>
      </c>
      <c r="R916" s="306">
        <f t="shared" ca="1" si="426"/>
        <v>0</v>
      </c>
      <c r="S916" s="307">
        <f t="shared" ca="1" si="427"/>
        <v>8.1249999999999982</v>
      </c>
      <c r="T916" s="304">
        <f t="shared" ca="1" si="407"/>
        <v>79.706249999999983</v>
      </c>
      <c r="U916" s="311">
        <f t="shared" ca="1" si="408"/>
        <v>0</v>
      </c>
      <c r="V916" s="306">
        <f t="shared" ca="1" si="409"/>
        <v>1.2256971902884224</v>
      </c>
      <c r="W916" s="304">
        <f t="shared" ca="1" si="410"/>
        <v>59.679653333725355</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2.4036047703462522</v>
      </c>
      <c r="AH916" s="304">
        <f t="shared" ca="1" si="434"/>
        <v>-7.3451503903446884</v>
      </c>
    </row>
    <row r="917" spans="1:34" x14ac:dyDescent="0.2">
      <c r="A917" s="347">
        <f t="shared" ca="1" si="412"/>
        <v>1E-4</v>
      </c>
      <c r="B917" s="304">
        <f t="shared" ca="1" si="413"/>
        <v>34.620700000000866</v>
      </c>
      <c r="D917" s="306">
        <f t="shared" ca="1" si="414"/>
        <v>-0.8194752146482146</v>
      </c>
      <c r="E917" s="307">
        <f t="shared" ca="1" si="415"/>
        <v>-2.5106679322464505</v>
      </c>
      <c r="F917" s="304">
        <f t="shared" ca="1" si="416"/>
        <v>2.641021221693117</v>
      </c>
      <c r="G917" s="306">
        <f t="shared" ca="1" si="417"/>
        <v>13.703854751537227</v>
      </c>
      <c r="H917" s="307">
        <f t="shared" ca="1" si="418"/>
        <v>-122.06566904876931</v>
      </c>
      <c r="I917" s="304">
        <f t="shared" ca="1" si="419"/>
        <v>122.83250056631961</v>
      </c>
      <c r="J917" s="306">
        <f t="shared" ca="1" si="420"/>
        <v>869.5436471607087</v>
      </c>
      <c r="K917" s="307">
        <f t="shared" ca="1" si="421"/>
        <v>-5.7019367355018229</v>
      </c>
      <c r="L917" s="304">
        <f t="shared" ca="1" si="406"/>
        <v>869.56234187094526</v>
      </c>
      <c r="M917" s="306">
        <f t="shared" ca="1" si="422"/>
        <v>-1.4589982002805058</v>
      </c>
      <c r="N917" s="304">
        <f t="shared" ca="1" si="423"/>
        <v>-83.594439193255781</v>
      </c>
      <c r="P917" s="310">
        <f t="shared" ca="1" si="424"/>
        <v>23</v>
      </c>
      <c r="Q917" s="304">
        <f t="shared" ca="1" si="425"/>
        <v>0</v>
      </c>
      <c r="R917" s="306">
        <f t="shared" ca="1" si="426"/>
        <v>0</v>
      </c>
      <c r="S917" s="307">
        <f t="shared" ca="1" si="427"/>
        <v>8.1249999999999982</v>
      </c>
      <c r="T917" s="304">
        <f t="shared" ca="1" si="407"/>
        <v>79.706249999999983</v>
      </c>
      <c r="U917" s="311">
        <f t="shared" ca="1" si="408"/>
        <v>0</v>
      </c>
      <c r="V917" s="306">
        <f t="shared" ca="1" si="409"/>
        <v>1.2256986864433939</v>
      </c>
      <c r="W917" s="304">
        <f t="shared" ca="1" si="410"/>
        <v>59.679959743596299</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2.4035680332849889</v>
      </c>
      <c r="AH917" s="304">
        <f t="shared" ca="1" si="434"/>
        <v>-7.3451881026123527</v>
      </c>
    </row>
    <row r="918" spans="1:34" x14ac:dyDescent="0.2">
      <c r="A918" s="347">
        <f t="shared" ca="1" si="412"/>
        <v>1E-4</v>
      </c>
      <c r="B918" s="304">
        <f t="shared" ca="1" si="413"/>
        <v>34.62080000000087</v>
      </c>
      <c r="D918" s="306">
        <f t="shared" ca="1" si="414"/>
        <v>-0.8194729181315058</v>
      </c>
      <c r="E918" s="307">
        <f t="shared" ca="1" si="415"/>
        <v>-2.51062972552677</v>
      </c>
      <c r="F918" s="304">
        <f t="shared" ca="1" si="416"/>
        <v>2.6409841881862128</v>
      </c>
      <c r="G918" s="306">
        <f t="shared" ca="1" si="417"/>
        <v>13.703772804245414</v>
      </c>
      <c r="H918" s="307">
        <f t="shared" ca="1" si="418"/>
        <v>-122.06592011174186</v>
      </c>
      <c r="I918" s="304">
        <f t="shared" ca="1" si="419"/>
        <v>122.83274091949802</v>
      </c>
      <c r="J918" s="306">
        <f t="shared" ca="1" si="420"/>
        <v>869.5436471607087</v>
      </c>
      <c r="K918" s="307">
        <f t="shared" ca="1" si="421"/>
        <v>-5.7141433149598484</v>
      </c>
      <c r="L918" s="304">
        <f t="shared" ca="1" si="406"/>
        <v>869.56242199819735</v>
      </c>
      <c r="M918" s="306">
        <f t="shared" ca="1" si="422"/>
        <v>-1.4589990912940756</v>
      </c>
      <c r="N918" s="304">
        <f t="shared" ca="1" si="423"/>
        <v>-83.594490244572825</v>
      </c>
      <c r="P918" s="310">
        <f t="shared" ca="1" si="424"/>
        <v>23</v>
      </c>
      <c r="Q918" s="304">
        <f t="shared" ca="1" si="425"/>
        <v>0</v>
      </c>
      <c r="R918" s="306">
        <f t="shared" ca="1" si="426"/>
        <v>0</v>
      </c>
      <c r="S918" s="307">
        <f t="shared" ca="1" si="427"/>
        <v>8.1249999999999982</v>
      </c>
      <c r="T918" s="304">
        <f t="shared" ca="1" si="407"/>
        <v>79.706249999999983</v>
      </c>
      <c r="U918" s="311">
        <f t="shared" ca="1" si="408"/>
        <v>0</v>
      </c>
      <c r="V918" s="306">
        <f t="shared" ca="1" si="409"/>
        <v>1.2257001826032696</v>
      </c>
      <c r="W918" s="304">
        <f t="shared" ca="1" si="410"/>
        <v>59.680266151163444</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2.4035312964898843</v>
      </c>
      <c r="AH918" s="304">
        <f t="shared" ca="1" si="434"/>
        <v>-7.3452258145964695</v>
      </c>
    </row>
    <row r="919" spans="1:34" x14ac:dyDescent="0.2">
      <c r="A919" s="347">
        <f t="shared" ca="1" si="412"/>
        <v>1E-4</v>
      </c>
      <c r="B919" s="304">
        <f t="shared" ca="1" si="413"/>
        <v>34.620900000000873</v>
      </c>
      <c r="D919" s="306">
        <f t="shared" ca="1" si="414"/>
        <v>-0.81947062158007367</v>
      </c>
      <c r="E919" s="307">
        <f t="shared" ca="1" si="415"/>
        <v>-2.5105915190943859</v>
      </c>
      <c r="F919" s="304">
        <f t="shared" ca="1" si="416"/>
        <v>2.6409471549770718</v>
      </c>
      <c r="G919" s="306">
        <f t="shared" ca="1" si="417"/>
        <v>13.703690857183256</v>
      </c>
      <c r="H919" s="307">
        <f t="shared" ca="1" si="418"/>
        <v>-122.06617117089377</v>
      </c>
      <c r="I919" s="304">
        <f t="shared" ca="1" si="419"/>
        <v>122.83298126900277</v>
      </c>
      <c r="J919" s="306">
        <f t="shared" ca="1" si="420"/>
        <v>869.5436471607087</v>
      </c>
      <c r="K919" s="307">
        <f t="shared" ca="1" si="421"/>
        <v>-5.7263499195239804</v>
      </c>
      <c r="L919" s="304">
        <f t="shared" ca="1" si="406"/>
        <v>869.56250229695854</v>
      </c>
      <c r="M919" s="306">
        <f t="shared" ca="1" si="422"/>
        <v>-1.4589999822988302</v>
      </c>
      <c r="N919" s="304">
        <f t="shared" ca="1" si="423"/>
        <v>-83.594541295384786</v>
      </c>
      <c r="P919" s="310">
        <f t="shared" ca="1" si="424"/>
        <v>23</v>
      </c>
      <c r="Q919" s="304">
        <f t="shared" ca="1" si="425"/>
        <v>0</v>
      </c>
      <c r="R919" s="306">
        <f t="shared" ca="1" si="426"/>
        <v>0</v>
      </c>
      <c r="S919" s="307">
        <f t="shared" ca="1" si="427"/>
        <v>8.1249999999999982</v>
      </c>
      <c r="T919" s="304">
        <f t="shared" ca="1" si="407"/>
        <v>79.706249999999983</v>
      </c>
      <c r="U919" s="311">
        <f t="shared" ca="1" si="408"/>
        <v>0</v>
      </c>
      <c r="V919" s="306">
        <f t="shared" ca="1" si="409"/>
        <v>1.2257016787680497</v>
      </c>
      <c r="W919" s="304">
        <f t="shared" ca="1" si="410"/>
        <v>59.68057255642676</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2.4034945599609401</v>
      </c>
      <c r="AH919" s="304">
        <f t="shared" ca="1" si="434"/>
        <v>-7.3452635262970407</v>
      </c>
    </row>
    <row r="920" spans="1:34" x14ac:dyDescent="0.2">
      <c r="A920" s="347">
        <f t="shared" ca="1" si="412"/>
        <v>1E-4</v>
      </c>
      <c r="B920" s="304">
        <f t="shared" ca="1" si="413"/>
        <v>34.621000000000876</v>
      </c>
      <c r="D920" s="306">
        <f t="shared" ca="1" si="414"/>
        <v>-0.81946832499391931</v>
      </c>
      <c r="E920" s="307">
        <f t="shared" ca="1" si="415"/>
        <v>-2.5105533129493018</v>
      </c>
      <c r="F920" s="304">
        <f t="shared" ca="1" si="416"/>
        <v>2.640910122065697</v>
      </c>
      <c r="G920" s="306">
        <f t="shared" ca="1" si="417"/>
        <v>13.703608910350756</v>
      </c>
      <c r="H920" s="307">
        <f t="shared" ca="1" si="418"/>
        <v>-122.06642222622506</v>
      </c>
      <c r="I920" s="304">
        <f t="shared" ca="1" si="419"/>
        <v>122.83322161483389</v>
      </c>
      <c r="J920" s="306">
        <f t="shared" ca="1" si="420"/>
        <v>869.5436471607087</v>
      </c>
      <c r="K920" s="307">
        <f t="shared" ca="1" si="421"/>
        <v>-5.7385565491938362</v>
      </c>
      <c r="L920" s="304">
        <f t="shared" ca="1" si="406"/>
        <v>869.56258276722986</v>
      </c>
      <c r="M920" s="306">
        <f t="shared" ca="1" si="422"/>
        <v>-1.4590008732947701</v>
      </c>
      <c r="N920" s="304">
        <f t="shared" ca="1" si="423"/>
        <v>-83.594592345691709</v>
      </c>
      <c r="P920" s="310">
        <f t="shared" ca="1" si="424"/>
        <v>23</v>
      </c>
      <c r="Q920" s="304">
        <f t="shared" ca="1" si="425"/>
        <v>0</v>
      </c>
      <c r="R920" s="306">
        <f t="shared" ca="1" si="426"/>
        <v>0</v>
      </c>
      <c r="S920" s="307">
        <f t="shared" ca="1" si="427"/>
        <v>8.1249999999999982</v>
      </c>
      <c r="T920" s="304">
        <f t="shared" ca="1" si="407"/>
        <v>79.706249999999983</v>
      </c>
      <c r="U920" s="311">
        <f t="shared" ca="1" si="408"/>
        <v>0</v>
      </c>
      <c r="V920" s="306">
        <f t="shared" ca="1" si="409"/>
        <v>1.2257031749377334</v>
      </c>
      <c r="W920" s="304">
        <f t="shared" ca="1" si="410"/>
        <v>59.68087895938622</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2.403457823698151</v>
      </c>
      <c r="AH920" s="304">
        <f t="shared" ca="1" si="434"/>
        <v>-7.3453012377140645</v>
      </c>
    </row>
    <row r="921" spans="1:34" x14ac:dyDescent="0.2">
      <c r="A921" s="347">
        <f t="shared" ca="1" si="412"/>
        <v>1E-4</v>
      </c>
      <c r="B921" s="304">
        <f t="shared" ca="1" si="413"/>
        <v>34.62110000000088</v>
      </c>
      <c r="D921" s="306">
        <f t="shared" ca="1" si="414"/>
        <v>-0.81946602837304106</v>
      </c>
      <c r="E921" s="307">
        <f t="shared" ca="1" si="415"/>
        <v>-2.5105151070915186</v>
      </c>
      <c r="F921" s="304">
        <f t="shared" ca="1" si="416"/>
        <v>2.6408730894520898</v>
      </c>
      <c r="G921" s="306">
        <f t="shared" ca="1" si="417"/>
        <v>13.703526963747919</v>
      </c>
      <c r="H921" s="307">
        <f t="shared" ca="1" si="418"/>
        <v>-122.06667327773577</v>
      </c>
      <c r="I921" s="304">
        <f t="shared" ca="1" si="419"/>
        <v>122.83346195699143</v>
      </c>
      <c r="J921" s="306">
        <f t="shared" ca="1" si="420"/>
        <v>869.5436471607087</v>
      </c>
      <c r="K921" s="307">
        <f t="shared" ca="1" si="421"/>
        <v>-5.7507632039690346</v>
      </c>
      <c r="L921" s="304">
        <f t="shared" ca="1" si="406"/>
        <v>869.56266340901232</v>
      </c>
      <c r="M921" s="306">
        <f t="shared" ca="1" si="422"/>
        <v>-1.4590017642818951</v>
      </c>
      <c r="N921" s="304">
        <f t="shared" ca="1" si="423"/>
        <v>-83.594643395493563</v>
      </c>
      <c r="P921" s="310">
        <f t="shared" ca="1" si="424"/>
        <v>23</v>
      </c>
      <c r="Q921" s="304">
        <f t="shared" ca="1" si="425"/>
        <v>0</v>
      </c>
      <c r="R921" s="306">
        <f t="shared" ca="1" si="426"/>
        <v>0</v>
      </c>
      <c r="S921" s="307">
        <f t="shared" ca="1" si="427"/>
        <v>8.1249999999999982</v>
      </c>
      <c r="T921" s="304">
        <f t="shared" ca="1" si="407"/>
        <v>79.706249999999983</v>
      </c>
      <c r="U921" s="311">
        <f t="shared" ca="1" si="408"/>
        <v>0</v>
      </c>
      <c r="V921" s="306">
        <f t="shared" ca="1" si="409"/>
        <v>1.2257046711123216</v>
      </c>
      <c r="W921" s="304">
        <f t="shared" ca="1" si="410"/>
        <v>59.681185360041887</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2.4034210877015321</v>
      </c>
      <c r="AH921" s="304">
        <f t="shared" ca="1" si="434"/>
        <v>-7.3453389488475365</v>
      </c>
    </row>
    <row r="922" spans="1:34" x14ac:dyDescent="0.2">
      <c r="A922" s="347">
        <f t="shared" ca="1" si="412"/>
        <v>1E-4</v>
      </c>
      <c r="B922" s="304">
        <f t="shared" ca="1" si="413"/>
        <v>34.621200000000883</v>
      </c>
      <c r="D922" s="306">
        <f t="shared" ca="1" si="414"/>
        <v>-0.81946373171744313</v>
      </c>
      <c r="E922" s="307">
        <f t="shared" ca="1" si="415"/>
        <v>-2.5104769015210318</v>
      </c>
      <c r="F922" s="304">
        <f t="shared" ca="1" si="416"/>
        <v>2.6408360571362466</v>
      </c>
      <c r="G922" s="306">
        <f t="shared" ca="1" si="417"/>
        <v>13.703445017374747</v>
      </c>
      <c r="H922" s="307">
        <f t="shared" ca="1" si="418"/>
        <v>-122.06692432542593</v>
      </c>
      <c r="I922" s="304">
        <f t="shared" ca="1" si="419"/>
        <v>122.83370229547539</v>
      </c>
      <c r="J922" s="306">
        <f t="shared" ca="1" si="420"/>
        <v>869.5436471607087</v>
      </c>
      <c r="K922" s="307">
        <f t="shared" ca="1" si="421"/>
        <v>-5.762969883849193</v>
      </c>
      <c r="L922" s="304">
        <f t="shared" ca="1" si="406"/>
        <v>869.56274422230695</v>
      </c>
      <c r="M922" s="306">
        <f t="shared" ca="1" si="422"/>
        <v>-1.4590026552602053</v>
      </c>
      <c r="N922" s="304">
        <f t="shared" ca="1" si="423"/>
        <v>-83.594694444790377</v>
      </c>
      <c r="P922" s="310">
        <f t="shared" ca="1" si="424"/>
        <v>23</v>
      </c>
      <c r="Q922" s="304">
        <f t="shared" ca="1" si="425"/>
        <v>0</v>
      </c>
      <c r="R922" s="306">
        <f t="shared" ca="1" si="426"/>
        <v>0</v>
      </c>
      <c r="S922" s="307">
        <f t="shared" ca="1" si="427"/>
        <v>8.1249999999999982</v>
      </c>
      <c r="T922" s="304">
        <f t="shared" ca="1" si="407"/>
        <v>79.706249999999983</v>
      </c>
      <c r="U922" s="311">
        <f t="shared" ca="1" si="408"/>
        <v>0</v>
      </c>
      <c r="V922" s="306">
        <f t="shared" ca="1" si="409"/>
        <v>1.2257061672918135</v>
      </c>
      <c r="W922" s="304">
        <f t="shared" ca="1" si="410"/>
        <v>59.681491758393705</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2.4033843519710683</v>
      </c>
      <c r="AH922" s="304">
        <f t="shared" ca="1" si="434"/>
        <v>-7.3453766596974646</v>
      </c>
    </row>
    <row r="923" spans="1:34" x14ac:dyDescent="0.2">
      <c r="A923" s="347">
        <f t="shared" ca="1" si="412"/>
        <v>1E-4</v>
      </c>
      <c r="B923" s="304">
        <f t="shared" ca="1" si="413"/>
        <v>34.621300000000886</v>
      </c>
      <c r="D923" s="306">
        <f t="shared" ca="1" si="414"/>
        <v>-0.81946143502712487</v>
      </c>
      <c r="E923" s="307">
        <f t="shared" ca="1" si="415"/>
        <v>-2.5104386962378458</v>
      </c>
      <c r="F923" s="304">
        <f t="shared" ca="1" si="416"/>
        <v>2.6407990251181723</v>
      </c>
      <c r="G923" s="306">
        <f t="shared" ca="1" si="417"/>
        <v>13.703363071231244</v>
      </c>
      <c r="H923" s="307">
        <f t="shared" ca="1" si="418"/>
        <v>-122.06717536929555</v>
      </c>
      <c r="I923" s="304">
        <f t="shared" ca="1" si="419"/>
        <v>122.83394263028578</v>
      </c>
      <c r="J923" s="306">
        <f t="shared" ca="1" si="420"/>
        <v>869.5436471607087</v>
      </c>
      <c r="K923" s="307">
        <f t="shared" ca="1" si="421"/>
        <v>-5.7751765888339293</v>
      </c>
      <c r="L923" s="304">
        <f t="shared" ca="1" si="406"/>
        <v>869.56282520711488</v>
      </c>
      <c r="M923" s="306">
        <f t="shared" ca="1" si="422"/>
        <v>-1.4590035462297011</v>
      </c>
      <c r="N923" s="304">
        <f t="shared" ca="1" si="423"/>
        <v>-83.594745493582167</v>
      </c>
      <c r="P923" s="310">
        <f t="shared" ca="1" si="424"/>
        <v>23</v>
      </c>
      <c r="Q923" s="304">
        <f t="shared" ca="1" si="425"/>
        <v>0</v>
      </c>
      <c r="R923" s="306">
        <f t="shared" ca="1" si="426"/>
        <v>0</v>
      </c>
      <c r="S923" s="307">
        <f t="shared" ca="1" si="427"/>
        <v>8.1249999999999982</v>
      </c>
      <c r="T923" s="304">
        <f t="shared" ca="1" si="407"/>
        <v>79.706249999999983</v>
      </c>
      <c r="U923" s="311">
        <f t="shared" ca="1" si="408"/>
        <v>0</v>
      </c>
      <c r="V923" s="306">
        <f t="shared" ca="1" si="409"/>
        <v>1.2257076634762094</v>
      </c>
      <c r="W923" s="304">
        <f t="shared" ca="1" si="410"/>
        <v>59.681798154441644</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2.4033476165067693</v>
      </c>
      <c r="AH923" s="304">
        <f t="shared" ca="1" si="434"/>
        <v>-7.3454143702638426</v>
      </c>
    </row>
    <row r="924" spans="1:34" x14ac:dyDescent="0.2">
      <c r="A924" s="347">
        <f t="shared" ca="1" si="412"/>
        <v>1E-4</v>
      </c>
      <c r="B924" s="304">
        <f t="shared" ca="1" si="413"/>
        <v>34.621400000000889</v>
      </c>
      <c r="D924" s="306">
        <f t="shared" ca="1" si="414"/>
        <v>-0.81945913830208583</v>
      </c>
      <c r="E924" s="307">
        <f t="shared" ca="1" si="415"/>
        <v>-2.5104004912419668</v>
      </c>
      <c r="F924" s="304">
        <f t="shared" ca="1" si="416"/>
        <v>2.6407619933978728</v>
      </c>
      <c r="G924" s="306">
        <f t="shared" ca="1" si="417"/>
        <v>13.703281125317414</v>
      </c>
      <c r="H924" s="307">
        <f t="shared" ca="1" si="418"/>
        <v>-122.06742640934468</v>
      </c>
      <c r="I924" s="304">
        <f t="shared" ca="1" si="419"/>
        <v>122.83418296142267</v>
      </c>
      <c r="J924" s="306">
        <f t="shared" ca="1" si="420"/>
        <v>869.5436471607087</v>
      </c>
      <c r="K924" s="307">
        <f t="shared" ca="1" si="421"/>
        <v>-5.7873833189228616</v>
      </c>
      <c r="L924" s="304">
        <f t="shared" ca="1" si="406"/>
        <v>869.56290636343692</v>
      </c>
      <c r="M924" s="306">
        <f t="shared" ca="1" si="422"/>
        <v>-1.4590044371903823</v>
      </c>
      <c r="N924" s="304">
        <f t="shared" ca="1" si="423"/>
        <v>-83.594796541868917</v>
      </c>
      <c r="P924" s="310">
        <f t="shared" ca="1" si="424"/>
        <v>23</v>
      </c>
      <c r="Q924" s="304">
        <f t="shared" ca="1" si="425"/>
        <v>0</v>
      </c>
      <c r="R924" s="306">
        <f t="shared" ca="1" si="426"/>
        <v>0</v>
      </c>
      <c r="S924" s="307">
        <f t="shared" ca="1" si="427"/>
        <v>8.1249999999999982</v>
      </c>
      <c r="T924" s="304">
        <f t="shared" ca="1" si="407"/>
        <v>79.706249999999983</v>
      </c>
      <c r="U924" s="311">
        <f t="shared" ca="1" si="408"/>
        <v>0</v>
      </c>
      <c r="V924" s="306">
        <f t="shared" ca="1" si="409"/>
        <v>1.225709159665509</v>
      </c>
      <c r="W924" s="304">
        <f t="shared" ca="1" si="410"/>
        <v>59.682104548185734</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2.4033108813086388</v>
      </c>
      <c r="AH924" s="304">
        <f t="shared" ca="1" si="434"/>
        <v>-7.3454520805466652</v>
      </c>
    </row>
    <row r="925" spans="1:34" x14ac:dyDescent="0.2">
      <c r="A925" s="347">
        <f t="shared" ca="1" si="412"/>
        <v>1E-4</v>
      </c>
      <c r="B925" s="304">
        <f t="shared" ca="1" si="413"/>
        <v>34.621500000000893</v>
      </c>
      <c r="D925" s="306">
        <f t="shared" ca="1" si="414"/>
        <v>-0.81945684154232834</v>
      </c>
      <c r="E925" s="307">
        <f t="shared" ca="1" si="415"/>
        <v>-2.5103622865333879</v>
      </c>
      <c r="F925" s="304">
        <f t="shared" ca="1" si="416"/>
        <v>2.6407249619753412</v>
      </c>
      <c r="G925" s="306">
        <f t="shared" ca="1" si="417"/>
        <v>13.703199179633259</v>
      </c>
      <c r="H925" s="307">
        <f t="shared" ca="1" si="418"/>
        <v>-122.06767744557332</v>
      </c>
      <c r="I925" s="304">
        <f t="shared" ca="1" si="419"/>
        <v>122.83442328888606</v>
      </c>
      <c r="J925" s="306">
        <f t="shared" ca="1" si="420"/>
        <v>869.5436471607087</v>
      </c>
      <c r="K925" s="307">
        <f t="shared" ca="1" si="421"/>
        <v>-5.7995900741156072</v>
      </c>
      <c r="L925" s="304">
        <f t="shared" ca="1" si="406"/>
        <v>869.56298769127409</v>
      </c>
      <c r="M925" s="306">
        <f t="shared" ca="1" si="422"/>
        <v>-1.4590053281422493</v>
      </c>
      <c r="N925" s="304">
        <f t="shared" ca="1" si="423"/>
        <v>-83.594847589650641</v>
      </c>
      <c r="P925" s="310">
        <f t="shared" ca="1" si="424"/>
        <v>23</v>
      </c>
      <c r="Q925" s="304">
        <f t="shared" ca="1" si="425"/>
        <v>0</v>
      </c>
      <c r="R925" s="306">
        <f t="shared" ca="1" si="426"/>
        <v>0</v>
      </c>
      <c r="S925" s="307">
        <f t="shared" ca="1" si="427"/>
        <v>8.1249999999999982</v>
      </c>
      <c r="T925" s="304">
        <f t="shared" ca="1" si="407"/>
        <v>79.706249999999983</v>
      </c>
      <c r="U925" s="311">
        <f t="shared" ca="1" si="408"/>
        <v>0</v>
      </c>
      <c r="V925" s="306">
        <f t="shared" ca="1" si="409"/>
        <v>1.2257106558597126</v>
      </c>
      <c r="W925" s="304">
        <f t="shared" ca="1" si="410"/>
        <v>59.68241093962596</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2.4032741463766749</v>
      </c>
      <c r="AH925" s="304">
        <f t="shared" ca="1" si="434"/>
        <v>-7.3454897905459378</v>
      </c>
    </row>
    <row r="926" spans="1:34" x14ac:dyDescent="0.2">
      <c r="A926" s="347">
        <f t="shared" ca="1" si="412"/>
        <v>1E-4</v>
      </c>
      <c r="B926" s="304">
        <f t="shared" ca="1" si="413"/>
        <v>34.621600000000896</v>
      </c>
      <c r="D926" s="306">
        <f t="shared" ca="1" si="414"/>
        <v>-0.81945454474785251</v>
      </c>
      <c r="E926" s="307">
        <f t="shared" ca="1" si="415"/>
        <v>-2.5103240821121124</v>
      </c>
      <c r="F926" s="304">
        <f t="shared" ca="1" si="416"/>
        <v>2.6406879308505822</v>
      </c>
      <c r="G926" s="306">
        <f t="shared" ca="1" si="417"/>
        <v>13.703117234178784</v>
      </c>
      <c r="H926" s="307">
        <f t="shared" ca="1" si="418"/>
        <v>-122.06792847798154</v>
      </c>
      <c r="I926" s="304">
        <f t="shared" ca="1" si="419"/>
        <v>122.83466361267598</v>
      </c>
      <c r="J926" s="306">
        <f t="shared" ca="1" si="420"/>
        <v>869.5436471607087</v>
      </c>
      <c r="K926" s="307">
        <f t="shared" ca="1" si="421"/>
        <v>-5.8117968544117851</v>
      </c>
      <c r="L926" s="304">
        <f t="shared" ca="1" si="406"/>
        <v>869.56306919062752</v>
      </c>
      <c r="M926" s="306">
        <f t="shared" ca="1" si="422"/>
        <v>-1.4590062190853021</v>
      </c>
      <c r="N926" s="304">
        <f t="shared" ca="1" si="423"/>
        <v>-83.594898636927354</v>
      </c>
      <c r="P926" s="310">
        <f t="shared" ca="1" si="424"/>
        <v>23</v>
      </c>
      <c r="Q926" s="304">
        <f t="shared" ca="1" si="425"/>
        <v>0</v>
      </c>
      <c r="R926" s="306">
        <f t="shared" ca="1" si="426"/>
        <v>0</v>
      </c>
      <c r="S926" s="307">
        <f t="shared" ca="1" si="427"/>
        <v>8.1249999999999982</v>
      </c>
      <c r="T926" s="304">
        <f t="shared" ca="1" si="407"/>
        <v>79.706249999999983</v>
      </c>
      <c r="U926" s="311">
        <f t="shared" ca="1" si="408"/>
        <v>0</v>
      </c>
      <c r="V926" s="306">
        <f t="shared" ca="1" si="409"/>
        <v>1.2257121520588201</v>
      </c>
      <c r="W926" s="304">
        <f t="shared" ca="1" si="410"/>
        <v>59.682717328762337</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2.4032374117108759</v>
      </c>
      <c r="AH926" s="304">
        <f t="shared" ca="1" si="434"/>
        <v>-7.3455275002616585</v>
      </c>
    </row>
    <row r="927" spans="1:34" x14ac:dyDescent="0.2">
      <c r="A927" s="347">
        <f t="shared" ca="1" si="412"/>
        <v>1E-4</v>
      </c>
      <c r="B927" s="304">
        <f t="shared" ca="1" si="413"/>
        <v>34.621700000000899</v>
      </c>
      <c r="D927" s="306">
        <f t="shared" ca="1" si="414"/>
        <v>-0.81945224791865845</v>
      </c>
      <c r="E927" s="307">
        <f t="shared" ca="1" si="415"/>
        <v>-2.5102858779781405</v>
      </c>
      <c r="F927" s="304">
        <f t="shared" ca="1" si="416"/>
        <v>2.6406509000235956</v>
      </c>
      <c r="G927" s="306">
        <f t="shared" ca="1" si="417"/>
        <v>13.703035288953991</v>
      </c>
      <c r="H927" s="307">
        <f t="shared" ca="1" si="418"/>
        <v>-122.06817950656934</v>
      </c>
      <c r="I927" s="304">
        <f t="shared" ca="1" si="419"/>
        <v>122.83490393279246</v>
      </c>
      <c r="J927" s="306">
        <f t="shared" ca="1" si="420"/>
        <v>869.5436471607087</v>
      </c>
      <c r="K927" s="307">
        <f t="shared" ca="1" si="421"/>
        <v>-5.8240036598110123</v>
      </c>
      <c r="L927" s="304">
        <f t="shared" ca="1" si="406"/>
        <v>869.56315086149812</v>
      </c>
      <c r="M927" s="306">
        <f t="shared" ca="1" si="422"/>
        <v>-1.459007110019541</v>
      </c>
      <c r="N927" s="304">
        <f t="shared" ca="1" si="423"/>
        <v>-83.594949683699056</v>
      </c>
      <c r="P927" s="310">
        <f t="shared" ca="1" si="424"/>
        <v>23</v>
      </c>
      <c r="Q927" s="304">
        <f t="shared" ca="1" si="425"/>
        <v>0</v>
      </c>
      <c r="R927" s="306">
        <f t="shared" ca="1" si="426"/>
        <v>0</v>
      </c>
      <c r="S927" s="307">
        <f t="shared" ca="1" si="427"/>
        <v>8.1249999999999982</v>
      </c>
      <c r="T927" s="304">
        <f t="shared" ca="1" si="407"/>
        <v>79.706249999999983</v>
      </c>
      <c r="U927" s="311">
        <f t="shared" ca="1" si="408"/>
        <v>0</v>
      </c>
      <c r="V927" s="306">
        <f t="shared" ca="1" si="409"/>
        <v>1.2257136482628317</v>
      </c>
      <c r="W927" s="304">
        <f t="shared" ca="1" si="410"/>
        <v>59.683023715594857</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2.4032006773112471</v>
      </c>
      <c r="AH927" s="304">
        <f t="shared" ca="1" si="434"/>
        <v>-7.3455652096938273</v>
      </c>
    </row>
    <row r="928" spans="1:34" x14ac:dyDescent="0.2">
      <c r="A928" s="347">
        <f t="shared" ca="1" si="412"/>
        <v>1E-4</v>
      </c>
      <c r="B928" s="304">
        <f t="shared" ca="1" si="413"/>
        <v>34.621800000000903</v>
      </c>
      <c r="D928" s="306">
        <f t="shared" ca="1" si="414"/>
        <v>-0.81944995105474772</v>
      </c>
      <c r="E928" s="307">
        <f t="shared" ca="1" si="415"/>
        <v>-2.5102476741314694</v>
      </c>
      <c r="F928" s="304">
        <f t="shared" ca="1" si="416"/>
        <v>2.6406138694943797</v>
      </c>
      <c r="G928" s="306">
        <f t="shared" ca="1" si="417"/>
        <v>13.702953343958885</v>
      </c>
      <c r="H928" s="307">
        <f t="shared" ca="1" si="418"/>
        <v>-122.06843053133674</v>
      </c>
      <c r="I928" s="304">
        <f t="shared" ca="1" si="419"/>
        <v>122.83514424923553</v>
      </c>
      <c r="J928" s="306">
        <f t="shared" ca="1" si="420"/>
        <v>869.5436471607087</v>
      </c>
      <c r="K928" s="307">
        <f t="shared" ca="1" si="421"/>
        <v>-5.836210490312908</v>
      </c>
      <c r="L928" s="304">
        <f t="shared" ca="1" si="406"/>
        <v>869.56323270388702</v>
      </c>
      <c r="M928" s="306">
        <f t="shared" ca="1" si="422"/>
        <v>-1.4590080009449657</v>
      </c>
      <c r="N928" s="304">
        <f t="shared" ca="1" si="423"/>
        <v>-83.595000729965761</v>
      </c>
      <c r="P928" s="310">
        <f t="shared" ca="1" si="424"/>
        <v>23</v>
      </c>
      <c r="Q928" s="304">
        <f t="shared" ca="1" si="425"/>
        <v>0</v>
      </c>
      <c r="R928" s="306">
        <f t="shared" ca="1" si="426"/>
        <v>0</v>
      </c>
      <c r="S928" s="307">
        <f t="shared" ca="1" si="427"/>
        <v>8.1249999999999982</v>
      </c>
      <c r="T928" s="304">
        <f t="shared" ca="1" si="407"/>
        <v>79.706249999999983</v>
      </c>
      <c r="U928" s="311">
        <f t="shared" ca="1" si="408"/>
        <v>0</v>
      </c>
      <c r="V928" s="306">
        <f t="shared" ca="1" si="409"/>
        <v>1.2257151444717469</v>
      </c>
      <c r="W928" s="304">
        <f t="shared" ca="1" si="410"/>
        <v>59.683330100123491</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2.4031639431777823</v>
      </c>
      <c r="AH928" s="304">
        <f t="shared" ca="1" si="434"/>
        <v>-7.3456029188424452</v>
      </c>
    </row>
    <row r="929" spans="1:34" x14ac:dyDescent="0.2">
      <c r="A929" s="347">
        <f t="shared" ca="1" si="412"/>
        <v>1E-4</v>
      </c>
      <c r="B929" s="304">
        <f t="shared" ca="1" si="413"/>
        <v>34.621900000000906</v>
      </c>
      <c r="D929" s="306">
        <f t="shared" ca="1" si="414"/>
        <v>-0.81944765415612197</v>
      </c>
      <c r="E929" s="307">
        <f t="shared" ca="1" si="415"/>
        <v>-2.5102094705721054</v>
      </c>
      <c r="F929" s="304">
        <f t="shared" ca="1" si="416"/>
        <v>2.6405768392629403</v>
      </c>
      <c r="G929" s="306">
        <f t="shared" ca="1" si="417"/>
        <v>13.702871399193469</v>
      </c>
      <c r="H929" s="307">
        <f t="shared" ca="1" si="418"/>
        <v>-122.06868155228381</v>
      </c>
      <c r="I929" s="304">
        <f t="shared" ca="1" si="419"/>
        <v>122.8353845620052</v>
      </c>
      <c r="J929" s="306">
        <f t="shared" ca="1" si="420"/>
        <v>869.5436471607087</v>
      </c>
      <c r="K929" s="307">
        <f t="shared" ca="1" si="421"/>
        <v>-5.8484173459170892</v>
      </c>
      <c r="L929" s="304">
        <f t="shared" ca="1" si="406"/>
        <v>869.56331471779515</v>
      </c>
      <c r="M929" s="306">
        <f t="shared" ca="1" si="422"/>
        <v>-1.4590088918615769</v>
      </c>
      <c r="N929" s="304">
        <f t="shared" ca="1" si="423"/>
        <v>-83.595051775727484</v>
      </c>
      <c r="P929" s="310">
        <f t="shared" ca="1" si="424"/>
        <v>23</v>
      </c>
      <c r="Q929" s="304">
        <f t="shared" ca="1" si="425"/>
        <v>0</v>
      </c>
      <c r="R929" s="306">
        <f t="shared" ca="1" si="426"/>
        <v>0</v>
      </c>
      <c r="S929" s="307">
        <f t="shared" ca="1" si="427"/>
        <v>8.1249999999999982</v>
      </c>
      <c r="T929" s="304">
        <f t="shared" ca="1" si="407"/>
        <v>79.706249999999983</v>
      </c>
      <c r="U929" s="311">
        <f t="shared" ca="1" si="408"/>
        <v>0</v>
      </c>
      <c r="V929" s="306">
        <f t="shared" ca="1" si="409"/>
        <v>1.225716640685566</v>
      </c>
      <c r="W929" s="304">
        <f t="shared" ca="1" si="410"/>
        <v>59.683636482348241</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2.4031272093104885</v>
      </c>
      <c r="AH929" s="304">
        <f t="shared" ca="1" si="434"/>
        <v>-7.3456406277075086</v>
      </c>
    </row>
    <row r="930" spans="1:34" x14ac:dyDescent="0.2">
      <c r="A930" s="347">
        <f t="shared" ca="1" si="412"/>
        <v>1E-4</v>
      </c>
      <c r="B930" s="304">
        <f t="shared" ca="1" si="413"/>
        <v>34.622000000000909</v>
      </c>
      <c r="D930" s="306">
        <f t="shared" ca="1" si="414"/>
        <v>-0.81944535722277956</v>
      </c>
      <c r="E930" s="307">
        <f t="shared" ca="1" si="415"/>
        <v>-2.5101712673000485</v>
      </c>
      <c r="F930" s="304">
        <f t="shared" ca="1" si="416"/>
        <v>2.6405398093292782</v>
      </c>
      <c r="G930" s="306">
        <f t="shared" ca="1" si="417"/>
        <v>13.702789454657747</v>
      </c>
      <c r="H930" s="307">
        <f t="shared" ca="1" si="418"/>
        <v>-122.06893256941053</v>
      </c>
      <c r="I930" s="304">
        <f t="shared" ca="1" si="419"/>
        <v>122.83562487110153</v>
      </c>
      <c r="J930" s="306">
        <f t="shared" ca="1" si="420"/>
        <v>869.5436471607087</v>
      </c>
      <c r="K930" s="307">
        <f t="shared" ca="1" si="421"/>
        <v>-5.8606242266231741</v>
      </c>
      <c r="L930" s="304">
        <f t="shared" ca="1" si="406"/>
        <v>869.56339690322341</v>
      </c>
      <c r="M930" s="306">
        <f t="shared" ca="1" si="422"/>
        <v>-1.4590097827693744</v>
      </c>
      <c r="N930" s="304">
        <f t="shared" ca="1" si="423"/>
        <v>-83.595102820984209</v>
      </c>
      <c r="P930" s="310">
        <f t="shared" ca="1" si="424"/>
        <v>23</v>
      </c>
      <c r="Q930" s="304">
        <f t="shared" ca="1" si="425"/>
        <v>0</v>
      </c>
      <c r="R930" s="306">
        <f t="shared" ca="1" si="426"/>
        <v>0</v>
      </c>
      <c r="S930" s="307">
        <f t="shared" ca="1" si="427"/>
        <v>8.1249999999999982</v>
      </c>
      <c r="T930" s="304">
        <f t="shared" ca="1" si="407"/>
        <v>79.706249999999983</v>
      </c>
      <c r="U930" s="311">
        <f t="shared" ca="1" si="408"/>
        <v>0</v>
      </c>
      <c r="V930" s="306">
        <f t="shared" ca="1" si="409"/>
        <v>1.2257181369042882</v>
      </c>
      <c r="W930" s="304">
        <f t="shared" ca="1" si="410"/>
        <v>59.683942862269099</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2.4030904757093676</v>
      </c>
      <c r="AH930" s="304">
        <f t="shared" ca="1" si="434"/>
        <v>-7.3456783362890157</v>
      </c>
    </row>
    <row r="931" spans="1:34" x14ac:dyDescent="0.2">
      <c r="A931" s="347">
        <f t="shared" ca="1" si="412"/>
        <v>1E-4</v>
      </c>
      <c r="B931" s="304">
        <f t="shared" ca="1" si="413"/>
        <v>34.622100000000913</v>
      </c>
      <c r="D931" s="306">
        <f t="shared" ca="1" si="414"/>
        <v>-0.81944306025472213</v>
      </c>
      <c r="E931" s="307">
        <f t="shared" ca="1" si="415"/>
        <v>-2.5101330643152977</v>
      </c>
      <c r="F931" s="304">
        <f t="shared" ca="1" si="416"/>
        <v>2.6405027796933922</v>
      </c>
      <c r="G931" s="306">
        <f t="shared" ca="1" si="417"/>
        <v>13.702707510351722</v>
      </c>
      <c r="H931" s="307">
        <f t="shared" ca="1" si="418"/>
        <v>-122.06918358271696</v>
      </c>
      <c r="I931" s="304">
        <f t="shared" ca="1" si="419"/>
        <v>122.83586517652451</v>
      </c>
      <c r="J931" s="306">
        <f t="shared" ca="1" si="420"/>
        <v>869.5436471607087</v>
      </c>
      <c r="K931" s="307">
        <f t="shared" ca="1" si="421"/>
        <v>-5.8728311324307807</v>
      </c>
      <c r="L931" s="304">
        <f t="shared" ca="1" si="406"/>
        <v>869.56347926017293</v>
      </c>
      <c r="M931" s="306">
        <f t="shared" ca="1" si="422"/>
        <v>-1.4590106736683583</v>
      </c>
      <c r="N931" s="304">
        <f t="shared" ca="1" si="423"/>
        <v>-83.595153865735966</v>
      </c>
      <c r="P931" s="310">
        <f t="shared" ca="1" si="424"/>
        <v>23</v>
      </c>
      <c r="Q931" s="304">
        <f t="shared" ca="1" si="425"/>
        <v>0</v>
      </c>
      <c r="R931" s="306">
        <f t="shared" ca="1" si="426"/>
        <v>0</v>
      </c>
      <c r="S931" s="307">
        <f t="shared" ca="1" si="427"/>
        <v>8.1249999999999982</v>
      </c>
      <c r="T931" s="304">
        <f t="shared" ca="1" si="407"/>
        <v>79.706249999999983</v>
      </c>
      <c r="U931" s="311">
        <f t="shared" ca="1" si="408"/>
        <v>0</v>
      </c>
      <c r="V931" s="306">
        <f t="shared" ca="1" si="409"/>
        <v>1.2257196331279148</v>
      </c>
      <c r="W931" s="304">
        <f t="shared" ca="1" si="410"/>
        <v>59.684249239886086</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2.4030537423744205</v>
      </c>
      <c r="AH931" s="304">
        <f t="shared" ca="1" si="434"/>
        <v>-7.3457160445869674</v>
      </c>
    </row>
    <row r="932" spans="1:34" x14ac:dyDescent="0.2">
      <c r="A932" s="347">
        <f t="shared" ca="1" si="412"/>
        <v>1E-4</v>
      </c>
      <c r="B932" s="304">
        <f t="shared" ca="1" si="413"/>
        <v>34.622200000000916</v>
      </c>
      <c r="D932" s="306">
        <f t="shared" ca="1" si="414"/>
        <v>-0.81944076325195192</v>
      </c>
      <c r="E932" s="307">
        <f t="shared" ca="1" si="415"/>
        <v>-2.5100948616178504</v>
      </c>
      <c r="F932" s="304">
        <f t="shared" ca="1" si="416"/>
        <v>2.6404657503552813</v>
      </c>
      <c r="G932" s="306">
        <f t="shared" ca="1" si="417"/>
        <v>13.702625566275398</v>
      </c>
      <c r="H932" s="307">
        <f t="shared" ca="1" si="418"/>
        <v>-122.06943459220312</v>
      </c>
      <c r="I932" s="304">
        <f t="shared" ca="1" si="419"/>
        <v>122.83610547827419</v>
      </c>
      <c r="J932" s="306">
        <f t="shared" ca="1" si="420"/>
        <v>869.5436471607087</v>
      </c>
      <c r="K932" s="307">
        <f t="shared" ca="1" si="421"/>
        <v>-5.8850380633395263</v>
      </c>
      <c r="L932" s="304">
        <f t="shared" ca="1" si="406"/>
        <v>869.56356178864462</v>
      </c>
      <c r="M932" s="306">
        <f t="shared" ca="1" si="422"/>
        <v>-1.4590115645585289</v>
      </c>
      <c r="N932" s="304">
        <f t="shared" ca="1" si="423"/>
        <v>-83.595204909982741</v>
      </c>
      <c r="P932" s="310">
        <f t="shared" ca="1" si="424"/>
        <v>23</v>
      </c>
      <c r="Q932" s="304">
        <f t="shared" ca="1" si="425"/>
        <v>0</v>
      </c>
      <c r="R932" s="306">
        <f t="shared" ca="1" si="426"/>
        <v>0</v>
      </c>
      <c r="S932" s="307">
        <f t="shared" ca="1" si="427"/>
        <v>8.1249999999999982</v>
      </c>
      <c r="T932" s="304">
        <f t="shared" ca="1" si="407"/>
        <v>79.706249999999983</v>
      </c>
      <c r="U932" s="311">
        <f t="shared" ca="1" si="408"/>
        <v>0</v>
      </c>
      <c r="V932" s="306">
        <f t="shared" ca="1" si="409"/>
        <v>1.2257211293564449</v>
      </c>
      <c r="W932" s="304">
        <f t="shared" ca="1" si="410"/>
        <v>59.68455561519918</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2.4030170093056427</v>
      </c>
      <c r="AH932" s="304">
        <f t="shared" ca="1" si="434"/>
        <v>-7.3457537526013663</v>
      </c>
    </row>
    <row r="933" spans="1:34" x14ac:dyDescent="0.2">
      <c r="A933" s="347">
        <f t="shared" ca="1" si="412"/>
        <v>1E-4</v>
      </c>
      <c r="B933" s="304">
        <f t="shared" ca="1" si="413"/>
        <v>34.622300000000919</v>
      </c>
      <c r="D933" s="306">
        <f t="shared" ca="1" si="414"/>
        <v>-0.81943846621446836</v>
      </c>
      <c r="E933" s="307">
        <f t="shared" ca="1" si="415"/>
        <v>-2.5100566592077129</v>
      </c>
      <c r="F933" s="304">
        <f t="shared" ca="1" si="416"/>
        <v>2.6404287213149504</v>
      </c>
      <c r="G933" s="306">
        <f t="shared" ca="1" si="417"/>
        <v>13.702543622428776</v>
      </c>
      <c r="H933" s="307">
        <f t="shared" ca="1" si="418"/>
        <v>-122.06968559786904</v>
      </c>
      <c r="I933" s="304">
        <f t="shared" ca="1" si="419"/>
        <v>122.83634577635058</v>
      </c>
      <c r="J933" s="306">
        <f t="shared" ca="1" si="420"/>
        <v>869.5436471607087</v>
      </c>
      <c r="K933" s="307">
        <f t="shared" ca="1" si="421"/>
        <v>-5.8972450193490298</v>
      </c>
      <c r="L933" s="304">
        <f t="shared" ca="1" si="406"/>
        <v>869.56364448863962</v>
      </c>
      <c r="M933" s="306">
        <f t="shared" ca="1" si="422"/>
        <v>-1.4590124554398862</v>
      </c>
      <c r="N933" s="304">
        <f t="shared" ca="1" si="423"/>
        <v>-83.595255953724575</v>
      </c>
      <c r="P933" s="310">
        <f t="shared" ca="1" si="424"/>
        <v>23</v>
      </c>
      <c r="Q933" s="304">
        <f t="shared" ca="1" si="425"/>
        <v>0</v>
      </c>
      <c r="R933" s="306">
        <f t="shared" ca="1" si="426"/>
        <v>0</v>
      </c>
      <c r="S933" s="307">
        <f t="shared" ca="1" si="427"/>
        <v>8.1249999999999982</v>
      </c>
      <c r="T933" s="304">
        <f t="shared" ca="1" si="407"/>
        <v>79.706249999999983</v>
      </c>
      <c r="U933" s="311">
        <f t="shared" ca="1" si="408"/>
        <v>0</v>
      </c>
      <c r="V933" s="306">
        <f t="shared" ca="1" si="409"/>
        <v>1.2257226255898785</v>
      </c>
      <c r="W933" s="304">
        <f t="shared" ca="1" si="410"/>
        <v>59.684861988208361</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2.4029802765030386</v>
      </c>
      <c r="AH933" s="304">
        <f t="shared" ca="1" si="434"/>
        <v>-7.3457914603322081</v>
      </c>
    </row>
    <row r="934" spans="1:34" x14ac:dyDescent="0.2">
      <c r="A934" s="347">
        <f t="shared" ca="1" si="412"/>
        <v>1E-4</v>
      </c>
      <c r="B934" s="304">
        <f t="shared" ca="1" si="413"/>
        <v>34.622400000000923</v>
      </c>
      <c r="D934" s="306">
        <f t="shared" ca="1" si="414"/>
        <v>-0.8194361691422718</v>
      </c>
      <c r="E934" s="307">
        <f t="shared" ca="1" si="415"/>
        <v>-2.5100184570848834</v>
      </c>
      <c r="F934" s="304">
        <f t="shared" ca="1" si="416"/>
        <v>2.6403916925723996</v>
      </c>
      <c r="G934" s="306">
        <f t="shared" ca="1" si="417"/>
        <v>13.702461678811861</v>
      </c>
      <c r="H934" s="307">
        <f t="shared" ca="1" si="418"/>
        <v>-122.06993659971475</v>
      </c>
      <c r="I934" s="304">
        <f t="shared" ca="1" si="419"/>
        <v>122.83658607075371</v>
      </c>
      <c r="J934" s="306">
        <f t="shared" ca="1" si="420"/>
        <v>869.5436471607087</v>
      </c>
      <c r="K934" s="307">
        <f t="shared" ca="1" si="421"/>
        <v>-5.9094520004589093</v>
      </c>
      <c r="L934" s="304">
        <f t="shared" ca="1" si="406"/>
        <v>869.56372736015896</v>
      </c>
      <c r="M934" s="306">
        <f t="shared" ca="1" si="422"/>
        <v>-1.4590133463124304</v>
      </c>
      <c r="N934" s="304">
        <f t="shared" ca="1" si="423"/>
        <v>-83.59530699696144</v>
      </c>
      <c r="P934" s="310">
        <f t="shared" ca="1" si="424"/>
        <v>23</v>
      </c>
      <c r="Q934" s="304">
        <f t="shared" ca="1" si="425"/>
        <v>0</v>
      </c>
      <c r="R934" s="306">
        <f t="shared" ca="1" si="426"/>
        <v>0</v>
      </c>
      <c r="S934" s="307">
        <f t="shared" ca="1" si="427"/>
        <v>8.1249999999999982</v>
      </c>
      <c r="T934" s="304">
        <f t="shared" ca="1" si="407"/>
        <v>79.706249999999983</v>
      </c>
      <c r="U934" s="311">
        <f t="shared" ca="1" si="408"/>
        <v>0</v>
      </c>
      <c r="V934" s="306">
        <f t="shared" ca="1" si="409"/>
        <v>1.2257241218282156</v>
      </c>
      <c r="W934" s="304">
        <f t="shared" ca="1" si="410"/>
        <v>59.685168358913614</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2.4029435439666127</v>
      </c>
      <c r="AH934" s="304">
        <f t="shared" ca="1" si="434"/>
        <v>-7.3458291677794918</v>
      </c>
    </row>
    <row r="935" spans="1:34" x14ac:dyDescent="0.2">
      <c r="A935" s="347">
        <f t="shared" ca="1" si="412"/>
        <v>1E-4</v>
      </c>
      <c r="B935" s="304">
        <f t="shared" ca="1" si="413"/>
        <v>34.622500000000926</v>
      </c>
      <c r="D935" s="306">
        <f t="shared" ca="1" si="414"/>
        <v>-0.81943387203536344</v>
      </c>
      <c r="E935" s="307">
        <f t="shared" ca="1" si="415"/>
        <v>-2.5099802552493644</v>
      </c>
      <c r="F935" s="304">
        <f t="shared" ca="1" si="416"/>
        <v>2.6403546641276305</v>
      </c>
      <c r="G935" s="306">
        <f t="shared" ca="1" si="417"/>
        <v>13.702379735424659</v>
      </c>
      <c r="H935" s="307">
        <f t="shared" ca="1" si="418"/>
        <v>-122.07018759774027</v>
      </c>
      <c r="I935" s="304">
        <f t="shared" ca="1" si="419"/>
        <v>122.83682636148363</v>
      </c>
      <c r="J935" s="306">
        <f t="shared" ca="1" si="420"/>
        <v>869.5436471607087</v>
      </c>
      <c r="K935" s="307">
        <f t="shared" ca="1" si="421"/>
        <v>-5.921659006668782</v>
      </c>
      <c r="L935" s="304">
        <f t="shared" ca="1" si="406"/>
        <v>869.56381040320343</v>
      </c>
      <c r="M935" s="306">
        <f t="shared" ca="1" si="422"/>
        <v>-1.4590142371761616</v>
      </c>
      <c r="N935" s="304">
        <f t="shared" ca="1" si="423"/>
        <v>-83.595358039693352</v>
      </c>
      <c r="P935" s="310">
        <f t="shared" ca="1" si="424"/>
        <v>23</v>
      </c>
      <c r="Q935" s="304">
        <f t="shared" ca="1" si="425"/>
        <v>0</v>
      </c>
      <c r="R935" s="306">
        <f t="shared" ca="1" si="426"/>
        <v>0</v>
      </c>
      <c r="S935" s="307">
        <f t="shared" ca="1" si="427"/>
        <v>8.1249999999999982</v>
      </c>
      <c r="T935" s="304">
        <f t="shared" ca="1" si="407"/>
        <v>79.706249999999983</v>
      </c>
      <c r="U935" s="311">
        <f t="shared" ca="1" si="408"/>
        <v>0</v>
      </c>
      <c r="V935" s="306">
        <f t="shared" ca="1" si="409"/>
        <v>1.2257256180714564</v>
      </c>
      <c r="W935" s="304">
        <f t="shared" ca="1" si="410"/>
        <v>59.685474727314983</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2.4029068116963632</v>
      </c>
      <c r="AH935" s="304">
        <f t="shared" ca="1" si="434"/>
        <v>-7.3458668749432157</v>
      </c>
    </row>
    <row r="936" spans="1:34" x14ac:dyDescent="0.2">
      <c r="A936" s="347">
        <f t="shared" ca="1" si="412"/>
        <v>1E-4</v>
      </c>
      <c r="B936" s="304">
        <f t="shared" ca="1" si="413"/>
        <v>34.622600000000929</v>
      </c>
      <c r="D936" s="306">
        <f t="shared" ca="1" si="414"/>
        <v>-0.81943157489374419</v>
      </c>
      <c r="E936" s="307">
        <f t="shared" ca="1" si="415"/>
        <v>-2.5099420537011525</v>
      </c>
      <c r="F936" s="304">
        <f t="shared" ca="1" si="416"/>
        <v>2.6403176359806411</v>
      </c>
      <c r="G936" s="306">
        <f t="shared" ca="1" si="417"/>
        <v>13.702297792267169</v>
      </c>
      <c r="H936" s="307">
        <f t="shared" ca="1" si="418"/>
        <v>-122.07043859194565</v>
      </c>
      <c r="I936" s="304">
        <f t="shared" ca="1" si="419"/>
        <v>122.83706664854034</v>
      </c>
      <c r="J936" s="306">
        <f t="shared" ca="1" si="420"/>
        <v>869.5436471607087</v>
      </c>
      <c r="K936" s="307">
        <f t="shared" ca="1" si="421"/>
        <v>-5.933866037978266</v>
      </c>
      <c r="L936" s="304">
        <f t="shared" ca="1" si="406"/>
        <v>869.56389361777417</v>
      </c>
      <c r="M936" s="306">
        <f t="shared" ca="1" si="422"/>
        <v>-1.4590151280310799</v>
      </c>
      <c r="N936" s="304">
        <f t="shared" ca="1" si="423"/>
        <v>-83.595409081920337</v>
      </c>
      <c r="P936" s="310">
        <f t="shared" ca="1" si="424"/>
        <v>23</v>
      </c>
      <c r="Q936" s="304">
        <f t="shared" ca="1" si="425"/>
        <v>0</v>
      </c>
      <c r="R936" s="306">
        <f t="shared" ca="1" si="426"/>
        <v>0</v>
      </c>
      <c r="S936" s="307">
        <f t="shared" ca="1" si="427"/>
        <v>8.1249999999999982</v>
      </c>
      <c r="T936" s="304">
        <f t="shared" ca="1" si="407"/>
        <v>79.706249999999983</v>
      </c>
      <c r="U936" s="311">
        <f t="shared" ca="1" si="408"/>
        <v>0</v>
      </c>
      <c r="V936" s="306">
        <f t="shared" ca="1" si="409"/>
        <v>1.2257271143196009</v>
      </c>
      <c r="W936" s="304">
        <f t="shared" ca="1" si="410"/>
        <v>59.685781093412452</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2.4028700796922893</v>
      </c>
      <c r="AH936" s="304">
        <f t="shared" ca="1" si="434"/>
        <v>-7.3459045818233841</v>
      </c>
    </row>
    <row r="937" spans="1:34" x14ac:dyDescent="0.2">
      <c r="A937" s="347">
        <f t="shared" ca="1" si="412"/>
        <v>1E-4</v>
      </c>
      <c r="B937" s="304">
        <f t="shared" ca="1" si="413"/>
        <v>34.622700000000933</v>
      </c>
      <c r="D937" s="306">
        <f t="shared" ca="1" si="414"/>
        <v>-0.81942927771741547</v>
      </c>
      <c r="E937" s="307">
        <f t="shared" ca="1" si="415"/>
        <v>-2.5099038524402495</v>
      </c>
      <c r="F937" s="304">
        <f t="shared" ca="1" si="416"/>
        <v>2.6402806081314329</v>
      </c>
      <c r="G937" s="306">
        <f t="shared" ca="1" si="417"/>
        <v>13.702215849339398</v>
      </c>
      <c r="H937" s="307">
        <f t="shared" ca="1" si="418"/>
        <v>-122.07068958233089</v>
      </c>
      <c r="I937" s="304">
        <f t="shared" ca="1" si="419"/>
        <v>122.83730693192388</v>
      </c>
      <c r="J937" s="306">
        <f t="shared" ca="1" si="420"/>
        <v>869.5436471607087</v>
      </c>
      <c r="K937" s="307">
        <f t="shared" ca="1" si="421"/>
        <v>-5.9460730943869802</v>
      </c>
      <c r="L937" s="304">
        <f t="shared" ca="1" si="406"/>
        <v>869.56397700387231</v>
      </c>
      <c r="M937" s="306">
        <f t="shared" ca="1" si="422"/>
        <v>-1.4590160188771857</v>
      </c>
      <c r="N937" s="304">
        <f t="shared" ca="1" si="423"/>
        <v>-83.595460123642383</v>
      </c>
      <c r="P937" s="310">
        <f t="shared" ca="1" si="424"/>
        <v>23</v>
      </c>
      <c r="Q937" s="304">
        <f t="shared" ca="1" si="425"/>
        <v>0</v>
      </c>
      <c r="R937" s="306">
        <f t="shared" ca="1" si="426"/>
        <v>0</v>
      </c>
      <c r="S937" s="307">
        <f t="shared" ca="1" si="427"/>
        <v>8.1249999999999982</v>
      </c>
      <c r="T937" s="304">
        <f t="shared" ca="1" si="407"/>
        <v>79.706249999999983</v>
      </c>
      <c r="U937" s="311">
        <f t="shared" ca="1" si="408"/>
        <v>0</v>
      </c>
      <c r="V937" s="306">
        <f t="shared" ca="1" si="409"/>
        <v>1.2257286105726486</v>
      </c>
      <c r="W937" s="304">
        <f t="shared" ca="1" si="410"/>
        <v>59.686087457205964</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2.4028333479543909</v>
      </c>
      <c r="AH937" s="304">
        <f t="shared" ca="1" si="434"/>
        <v>-7.3459422884199954</v>
      </c>
    </row>
    <row r="938" spans="1:34" x14ac:dyDescent="0.2">
      <c r="A938" s="347">
        <f t="shared" ca="1" si="412"/>
        <v>1E-4</v>
      </c>
      <c r="B938" s="304">
        <f t="shared" ca="1" si="413"/>
        <v>34.622800000000936</v>
      </c>
      <c r="D938" s="306">
        <f t="shared" ca="1" si="414"/>
        <v>-0.81942698050637519</v>
      </c>
      <c r="E938" s="307">
        <f t="shared" ca="1" si="415"/>
        <v>-2.5098656514666606</v>
      </c>
      <c r="F938" s="304">
        <f t="shared" ca="1" si="416"/>
        <v>2.6402435805800115</v>
      </c>
      <c r="G938" s="306">
        <f t="shared" ca="1" si="417"/>
        <v>13.702133906641347</v>
      </c>
      <c r="H938" s="307">
        <f t="shared" ca="1" si="418"/>
        <v>-122.07094056889603</v>
      </c>
      <c r="I938" s="304">
        <f t="shared" ca="1" si="419"/>
        <v>122.83754721163427</v>
      </c>
      <c r="J938" s="306">
        <f t="shared" ca="1" si="420"/>
        <v>869.5436471607087</v>
      </c>
      <c r="K938" s="307">
        <f t="shared" ca="1" si="421"/>
        <v>-5.9582801758945418</v>
      </c>
      <c r="L938" s="304">
        <f t="shared" ca="1" si="406"/>
        <v>869.56406056149865</v>
      </c>
      <c r="M938" s="306">
        <f t="shared" ca="1" si="422"/>
        <v>-1.4590169097144787</v>
      </c>
      <c r="N938" s="304">
        <f t="shared" ca="1" si="423"/>
        <v>-83.595511164859516</v>
      </c>
      <c r="P938" s="310">
        <f t="shared" ca="1" si="424"/>
        <v>23</v>
      </c>
      <c r="Q938" s="304">
        <f t="shared" ca="1" si="425"/>
        <v>0</v>
      </c>
      <c r="R938" s="306">
        <f t="shared" ca="1" si="426"/>
        <v>0</v>
      </c>
      <c r="S938" s="307">
        <f t="shared" ca="1" si="427"/>
        <v>8.1249999999999982</v>
      </c>
      <c r="T938" s="304">
        <f t="shared" ca="1" si="407"/>
        <v>79.706249999999983</v>
      </c>
      <c r="U938" s="311">
        <f t="shared" ca="1" si="408"/>
        <v>0</v>
      </c>
      <c r="V938" s="306">
        <f t="shared" ca="1" si="409"/>
        <v>1.2257301068305999</v>
      </c>
      <c r="W938" s="304">
        <f t="shared" ca="1" si="410"/>
        <v>59.686393818695564</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2.402796616482676</v>
      </c>
      <c r="AH938" s="304">
        <f t="shared" ca="1" si="434"/>
        <v>-7.3459799947330433</v>
      </c>
    </row>
    <row r="939" spans="1:34" x14ac:dyDescent="0.2">
      <c r="A939" s="347">
        <f t="shared" ca="1" si="412"/>
        <v>1E-4</v>
      </c>
      <c r="B939" s="304">
        <f t="shared" ca="1" si="413"/>
        <v>34.622900000000939</v>
      </c>
      <c r="D939" s="306">
        <f t="shared" ca="1" si="414"/>
        <v>-0.81942468326062723</v>
      </c>
      <c r="E939" s="307">
        <f t="shared" ca="1" si="415"/>
        <v>-2.5098274507803824</v>
      </c>
      <c r="F939" s="304">
        <f t="shared" ca="1" si="416"/>
        <v>2.6402065533263741</v>
      </c>
      <c r="G939" s="306">
        <f t="shared" ca="1" si="417"/>
        <v>13.702051964173021</v>
      </c>
      <c r="H939" s="307">
        <f t="shared" ca="1" si="418"/>
        <v>-122.07119155164111</v>
      </c>
      <c r="I939" s="304">
        <f t="shared" ca="1" si="419"/>
        <v>122.83778748767153</v>
      </c>
      <c r="J939" s="306">
        <f t="shared" ca="1" si="420"/>
        <v>869.5436471607087</v>
      </c>
      <c r="K939" s="307">
        <f t="shared" ca="1" si="421"/>
        <v>-5.970487282500569</v>
      </c>
      <c r="L939" s="304">
        <f t="shared" ca="1" si="406"/>
        <v>869.56414429065421</v>
      </c>
      <c r="M939" s="306">
        <f t="shared" ca="1" si="422"/>
        <v>-1.4590178005429593</v>
      </c>
      <c r="N939" s="304">
        <f t="shared" ca="1" si="423"/>
        <v>-83.59556220557171</v>
      </c>
      <c r="P939" s="310">
        <f t="shared" ca="1" si="424"/>
        <v>23</v>
      </c>
      <c r="Q939" s="304">
        <f t="shared" ca="1" si="425"/>
        <v>0</v>
      </c>
      <c r="R939" s="306">
        <f t="shared" ca="1" si="426"/>
        <v>0</v>
      </c>
      <c r="S939" s="307">
        <f t="shared" ca="1" si="427"/>
        <v>8.1249999999999982</v>
      </c>
      <c r="T939" s="304">
        <f t="shared" ca="1" si="407"/>
        <v>79.706249999999983</v>
      </c>
      <c r="U939" s="311">
        <f t="shared" ca="1" si="408"/>
        <v>0</v>
      </c>
      <c r="V939" s="306">
        <f t="shared" ca="1" si="409"/>
        <v>1.2257316030934549</v>
      </c>
      <c r="W939" s="304">
        <f t="shared" ca="1" si="410"/>
        <v>59.686700177881235</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2.4027598852771401</v>
      </c>
      <c r="AH939" s="304">
        <f t="shared" ca="1" si="434"/>
        <v>-7.3460177007625322</v>
      </c>
    </row>
    <row r="940" spans="1:34" x14ac:dyDescent="0.2">
      <c r="A940" s="347">
        <f t="shared" ca="1" si="412"/>
        <v>1E-4</v>
      </c>
      <c r="B940" s="304">
        <f t="shared" ca="1" si="413"/>
        <v>34.623000000000943</v>
      </c>
      <c r="D940" s="306">
        <f t="shared" ca="1" si="414"/>
        <v>-0.81942238598017147</v>
      </c>
      <c r="E940" s="307">
        <f t="shared" ca="1" si="415"/>
        <v>-2.5097892503814148</v>
      </c>
      <c r="F940" s="304">
        <f t="shared" ca="1" si="416"/>
        <v>2.6401695263705212</v>
      </c>
      <c r="G940" s="306">
        <f t="shared" ca="1" si="417"/>
        <v>13.701970021934423</v>
      </c>
      <c r="H940" s="307">
        <f t="shared" ca="1" si="418"/>
        <v>-122.07144253056615</v>
      </c>
      <c r="I940" s="304">
        <f t="shared" ca="1" si="419"/>
        <v>122.83802776003571</v>
      </c>
      <c r="J940" s="306">
        <f t="shared" ca="1" si="420"/>
        <v>869.5436471607087</v>
      </c>
      <c r="K940" s="307">
        <f t="shared" ca="1" si="421"/>
        <v>-5.9826944142046798</v>
      </c>
      <c r="L940" s="304">
        <f t="shared" ca="1" si="406"/>
        <v>869.56422819134002</v>
      </c>
      <c r="M940" s="306">
        <f t="shared" ca="1" si="422"/>
        <v>-1.4590186913626275</v>
      </c>
      <c r="N940" s="304">
        <f t="shared" ca="1" si="423"/>
        <v>-83.59561324577902</v>
      </c>
      <c r="P940" s="310">
        <f t="shared" ca="1" si="424"/>
        <v>23</v>
      </c>
      <c r="Q940" s="304">
        <f t="shared" ca="1" si="425"/>
        <v>0</v>
      </c>
      <c r="R940" s="306">
        <f t="shared" ca="1" si="426"/>
        <v>0</v>
      </c>
      <c r="S940" s="307">
        <f t="shared" ca="1" si="427"/>
        <v>8.1249999999999982</v>
      </c>
      <c r="T940" s="304">
        <f t="shared" ca="1" si="407"/>
        <v>79.706249999999983</v>
      </c>
      <c r="U940" s="311">
        <f t="shared" ca="1" si="408"/>
        <v>0</v>
      </c>
      <c r="V940" s="306">
        <f t="shared" ca="1" si="409"/>
        <v>1.2257330993612128</v>
      </c>
      <c r="W940" s="304">
        <f t="shared" ca="1" si="410"/>
        <v>59.687006534762972</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2.4027231543377843</v>
      </c>
      <c r="AH940" s="304">
        <f t="shared" ca="1" si="434"/>
        <v>-7.3460554065084613</v>
      </c>
    </row>
    <row r="941" spans="1:34" x14ac:dyDescent="0.2">
      <c r="A941" s="347">
        <f t="shared" ca="1" si="412"/>
        <v>1E-4</v>
      </c>
      <c r="B941" s="304">
        <f t="shared" ca="1" si="413"/>
        <v>34.623100000000946</v>
      </c>
      <c r="D941" s="306">
        <f t="shared" ca="1" si="414"/>
        <v>-0.81942008866500804</v>
      </c>
      <c r="E941" s="307">
        <f t="shared" ca="1" si="415"/>
        <v>-2.5097510502697595</v>
      </c>
      <c r="F941" s="304">
        <f t="shared" ca="1" si="416"/>
        <v>2.640132499712454</v>
      </c>
      <c r="G941" s="306">
        <f t="shared" ca="1" si="417"/>
        <v>13.701888079925556</v>
      </c>
      <c r="H941" s="307">
        <f t="shared" ca="1" si="418"/>
        <v>-122.07169350567118</v>
      </c>
      <c r="I941" s="304">
        <f t="shared" ca="1" si="419"/>
        <v>122.83826802872682</v>
      </c>
      <c r="J941" s="306">
        <f t="shared" ca="1" si="420"/>
        <v>869.5436471607087</v>
      </c>
      <c r="K941" s="307">
        <f t="shared" ca="1" si="421"/>
        <v>-5.9949015710064915</v>
      </c>
      <c r="L941" s="304">
        <f t="shared" ca="1" si="406"/>
        <v>869.56431226355721</v>
      </c>
      <c r="M941" s="306">
        <f t="shared" ca="1" si="422"/>
        <v>-1.4590195821734835</v>
      </c>
      <c r="N941" s="304">
        <f t="shared" ca="1" si="423"/>
        <v>-83.595664285481405</v>
      </c>
      <c r="P941" s="310">
        <f t="shared" ca="1" si="424"/>
        <v>23</v>
      </c>
      <c r="Q941" s="304">
        <f t="shared" ca="1" si="425"/>
        <v>0</v>
      </c>
      <c r="R941" s="306">
        <f t="shared" ca="1" si="426"/>
        <v>0</v>
      </c>
      <c r="S941" s="307">
        <f t="shared" ca="1" si="427"/>
        <v>8.1249999999999982</v>
      </c>
      <c r="T941" s="304">
        <f t="shared" ca="1" si="407"/>
        <v>79.706249999999983</v>
      </c>
      <c r="U941" s="311">
        <f t="shared" ca="1" si="408"/>
        <v>0</v>
      </c>
      <c r="V941" s="306">
        <f t="shared" ca="1" si="409"/>
        <v>1.2257345956338745</v>
      </c>
      <c r="W941" s="304">
        <f t="shared" ca="1" si="410"/>
        <v>59.68731288934076</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2.4026864236646084</v>
      </c>
      <c r="AH941" s="304">
        <f t="shared" ca="1" si="434"/>
        <v>-7.3460931119708288</v>
      </c>
    </row>
    <row r="942" spans="1:34" x14ac:dyDescent="0.2">
      <c r="A942" s="347">
        <f t="shared" ca="1" si="412"/>
        <v>1E-4</v>
      </c>
      <c r="B942" s="304">
        <f t="shared" ca="1" si="413"/>
        <v>34.623200000000949</v>
      </c>
      <c r="D942" s="306">
        <f t="shared" ca="1" si="414"/>
        <v>-0.81941779131513837</v>
      </c>
      <c r="E942" s="307">
        <f t="shared" ca="1" si="415"/>
        <v>-2.5097128504454185</v>
      </c>
      <c r="F942" s="304">
        <f t="shared" ca="1" si="416"/>
        <v>2.6400954733521753</v>
      </c>
      <c r="G942" s="306">
        <f t="shared" ca="1" si="417"/>
        <v>13.701806138146425</v>
      </c>
      <c r="H942" s="307">
        <f t="shared" ca="1" si="418"/>
        <v>-122.07194447695622</v>
      </c>
      <c r="I942" s="304">
        <f t="shared" ca="1" si="419"/>
        <v>122.83850829374488</v>
      </c>
      <c r="J942" s="306">
        <f t="shared" ca="1" si="420"/>
        <v>869.5436471607087</v>
      </c>
      <c r="K942" s="307">
        <f t="shared" ca="1" si="421"/>
        <v>-6.0071087529056229</v>
      </c>
      <c r="L942" s="304">
        <f t="shared" ca="1" si="406"/>
        <v>869.56439650730658</v>
      </c>
      <c r="M942" s="306">
        <f t="shared" ca="1" si="422"/>
        <v>-1.4590204729755274</v>
      </c>
      <c r="N942" s="304">
        <f t="shared" ca="1" si="423"/>
        <v>-83.595715324678906</v>
      </c>
      <c r="P942" s="310">
        <f t="shared" ca="1" si="424"/>
        <v>23</v>
      </c>
      <c r="Q942" s="304">
        <f t="shared" ca="1" si="425"/>
        <v>0</v>
      </c>
      <c r="R942" s="306">
        <f t="shared" ca="1" si="426"/>
        <v>0</v>
      </c>
      <c r="S942" s="307">
        <f t="shared" ca="1" si="427"/>
        <v>8.1249999999999982</v>
      </c>
      <c r="T942" s="304">
        <f t="shared" ca="1" si="407"/>
        <v>79.706249999999983</v>
      </c>
      <c r="U942" s="311">
        <f t="shared" ca="1" si="408"/>
        <v>0</v>
      </c>
      <c r="V942" s="306">
        <f t="shared" ca="1" si="409"/>
        <v>1.2257360919114395</v>
      </c>
      <c r="W942" s="304">
        <f t="shared" ca="1" si="410"/>
        <v>59.687619241614598</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2.4026496932576187</v>
      </c>
      <c r="AH942" s="304">
        <f t="shared" ca="1" si="434"/>
        <v>-7.3461308171496338</v>
      </c>
    </row>
    <row r="943" spans="1:34" x14ac:dyDescent="0.2">
      <c r="A943" s="347">
        <f t="shared" ca="1" si="412"/>
        <v>1E-4</v>
      </c>
      <c r="B943" s="304">
        <f t="shared" ca="1" si="413"/>
        <v>34.623300000000953</v>
      </c>
      <c r="D943" s="306">
        <f t="shared" ca="1" si="414"/>
        <v>-0.8194154939305629</v>
      </c>
      <c r="E943" s="307">
        <f t="shared" ca="1" si="415"/>
        <v>-2.5096746509083916</v>
      </c>
      <c r="F943" s="304">
        <f t="shared" ca="1" si="416"/>
        <v>2.6400584472896855</v>
      </c>
      <c r="G943" s="306">
        <f t="shared" ca="1" si="417"/>
        <v>13.701724196597032</v>
      </c>
      <c r="H943" s="307">
        <f t="shared" ca="1" si="418"/>
        <v>-122.07219544442131</v>
      </c>
      <c r="I943" s="304">
        <f t="shared" ca="1" si="419"/>
        <v>122.83874855508992</v>
      </c>
      <c r="J943" s="306">
        <f t="shared" ca="1" si="420"/>
        <v>869.5436471607087</v>
      </c>
      <c r="K943" s="307">
        <f t="shared" ca="1" si="421"/>
        <v>-6.0193159599016921</v>
      </c>
      <c r="L943" s="304">
        <f t="shared" ca="1" si="406"/>
        <v>869.56448092258927</v>
      </c>
      <c r="M943" s="306">
        <f t="shared" ca="1" si="422"/>
        <v>-1.4590213637687592</v>
      </c>
      <c r="N943" s="304">
        <f t="shared" ca="1" si="423"/>
        <v>-83.59576636337151</v>
      </c>
      <c r="P943" s="310">
        <f t="shared" ca="1" si="424"/>
        <v>23</v>
      </c>
      <c r="Q943" s="304">
        <f t="shared" ca="1" si="425"/>
        <v>0</v>
      </c>
      <c r="R943" s="306">
        <f t="shared" ca="1" si="426"/>
        <v>0</v>
      </c>
      <c r="S943" s="307">
        <f t="shared" ca="1" si="427"/>
        <v>8.1249999999999982</v>
      </c>
      <c r="T943" s="304">
        <f t="shared" ca="1" si="407"/>
        <v>79.706249999999983</v>
      </c>
      <c r="U943" s="311">
        <f t="shared" ca="1" si="408"/>
        <v>0</v>
      </c>
      <c r="V943" s="306">
        <f t="shared" ca="1" si="409"/>
        <v>1.2257375881939072</v>
      </c>
      <c r="W943" s="304">
        <f t="shared" ca="1" si="410"/>
        <v>59.68792559158446</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2.4026129631168125</v>
      </c>
      <c r="AH943" s="304">
        <f t="shared" ca="1" si="434"/>
        <v>-7.3461685220448754</v>
      </c>
    </row>
    <row r="944" spans="1:34" x14ac:dyDescent="0.2">
      <c r="A944" s="347">
        <f t="shared" ca="1" si="412"/>
        <v>1E-4</v>
      </c>
      <c r="B944" s="304">
        <f t="shared" ca="1" si="413"/>
        <v>34.623400000000956</v>
      </c>
      <c r="D944" s="306">
        <f t="shared" ca="1" si="414"/>
        <v>-0.81941319651128264</v>
      </c>
      <c r="E944" s="307">
        <f t="shared" ca="1" si="415"/>
        <v>-2.5096364516586824</v>
      </c>
      <c r="F944" s="304">
        <f t="shared" ca="1" si="416"/>
        <v>2.6400214215249882</v>
      </c>
      <c r="G944" s="306">
        <f t="shared" ca="1" si="417"/>
        <v>13.701642255277381</v>
      </c>
      <c r="H944" s="307">
        <f t="shared" ca="1" si="418"/>
        <v>-122.07244640806648</v>
      </c>
      <c r="I944" s="304">
        <f t="shared" ca="1" si="419"/>
        <v>122.838988812762</v>
      </c>
      <c r="J944" s="306">
        <f t="shared" ca="1" si="420"/>
        <v>869.5436471607087</v>
      </c>
      <c r="K944" s="307">
        <f t="shared" ca="1" si="421"/>
        <v>-6.0315231919943164</v>
      </c>
      <c r="L944" s="304">
        <f t="shared" ca="1" si="406"/>
        <v>869.56456550940629</v>
      </c>
      <c r="M944" s="306">
        <f t="shared" ca="1" si="422"/>
        <v>-1.4590222545531795</v>
      </c>
      <c r="N944" s="304">
        <f t="shared" ca="1" si="423"/>
        <v>-83.595817401559245</v>
      </c>
      <c r="P944" s="310">
        <f t="shared" ca="1" si="424"/>
        <v>23</v>
      </c>
      <c r="Q944" s="304">
        <f t="shared" ca="1" si="425"/>
        <v>0</v>
      </c>
      <c r="R944" s="306">
        <f t="shared" ca="1" si="426"/>
        <v>0</v>
      </c>
      <c r="S944" s="307">
        <f t="shared" ca="1" si="427"/>
        <v>8.1249999999999982</v>
      </c>
      <c r="T944" s="304">
        <f t="shared" ca="1" si="407"/>
        <v>79.706249999999983</v>
      </c>
      <c r="U944" s="311">
        <f t="shared" ca="1" si="408"/>
        <v>0</v>
      </c>
      <c r="V944" s="306">
        <f t="shared" ca="1" si="409"/>
        <v>1.225739084481279</v>
      </c>
      <c r="W944" s="304">
        <f t="shared" ca="1" si="410"/>
        <v>59.688231939250429</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2.4025762332421943</v>
      </c>
      <c r="AH944" s="304">
        <f t="shared" ca="1" si="434"/>
        <v>-7.3462062266565509</v>
      </c>
    </row>
    <row r="945" spans="1:34" x14ac:dyDescent="0.2">
      <c r="A945" s="347">
        <f t="shared" ca="1" si="412"/>
        <v>1E-4</v>
      </c>
      <c r="B945" s="304">
        <f t="shared" ca="1" si="413"/>
        <v>34.623500000000959</v>
      </c>
      <c r="D945" s="306">
        <f t="shared" ca="1" si="414"/>
        <v>-0.81941089905729747</v>
      </c>
      <c r="E945" s="307">
        <f t="shared" ca="1" si="415"/>
        <v>-2.5095982526962803</v>
      </c>
      <c r="F945" s="304">
        <f t="shared" ca="1" si="416"/>
        <v>2.6399843960580736</v>
      </c>
      <c r="G945" s="306">
        <f t="shared" ca="1" si="417"/>
        <v>13.701560314187475</v>
      </c>
      <c r="H945" s="307">
        <f t="shared" ca="1" si="418"/>
        <v>-122.07269736789175</v>
      </c>
      <c r="I945" s="304">
        <f t="shared" ca="1" si="419"/>
        <v>122.83922906676109</v>
      </c>
      <c r="J945" s="306">
        <f t="shared" ca="1" si="420"/>
        <v>869.5436471607087</v>
      </c>
      <c r="K945" s="307">
        <f t="shared" ca="1" si="421"/>
        <v>-6.0437304491831148</v>
      </c>
      <c r="L945" s="304">
        <f t="shared" ca="1" si="406"/>
        <v>869.56465026775868</v>
      </c>
      <c r="M945" s="306">
        <f t="shared" ca="1" si="422"/>
        <v>-1.4590231453287881</v>
      </c>
      <c r="N945" s="304">
        <f t="shared" ca="1" si="423"/>
        <v>-83.595868439242111</v>
      </c>
      <c r="P945" s="310">
        <f t="shared" ca="1" si="424"/>
        <v>23</v>
      </c>
      <c r="Q945" s="304">
        <f t="shared" ca="1" si="425"/>
        <v>0</v>
      </c>
      <c r="R945" s="306">
        <f t="shared" ca="1" si="426"/>
        <v>0</v>
      </c>
      <c r="S945" s="307">
        <f t="shared" ca="1" si="427"/>
        <v>8.1249999999999982</v>
      </c>
      <c r="T945" s="304">
        <f t="shared" ca="1" si="407"/>
        <v>79.706249999999983</v>
      </c>
      <c r="U945" s="311">
        <f t="shared" ca="1" si="408"/>
        <v>0</v>
      </c>
      <c r="V945" s="306">
        <f t="shared" ca="1" si="409"/>
        <v>1.2257405807735535</v>
      </c>
      <c r="W945" s="304">
        <f t="shared" ca="1" si="410"/>
        <v>59.688538284612378</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2.4025395036337542</v>
      </c>
      <c r="AH945" s="304">
        <f t="shared" ca="1" si="434"/>
        <v>-7.3462439309846701</v>
      </c>
    </row>
    <row r="946" spans="1:34" x14ac:dyDescent="0.2">
      <c r="A946" s="347">
        <f t="shared" ca="1" si="412"/>
        <v>1E-4</v>
      </c>
      <c r="B946" s="304">
        <f t="shared" ca="1" si="413"/>
        <v>34.623600000000962</v>
      </c>
      <c r="D946" s="306">
        <f t="shared" ca="1" si="414"/>
        <v>-0.81940860156860729</v>
      </c>
      <c r="E946" s="307">
        <f t="shared" ca="1" si="415"/>
        <v>-2.5095600540212013</v>
      </c>
      <c r="F946" s="304">
        <f t="shared" ca="1" si="416"/>
        <v>2.6399473708889567</v>
      </c>
      <c r="G946" s="306">
        <f t="shared" ca="1" si="417"/>
        <v>13.701478373327317</v>
      </c>
      <c r="H946" s="307">
        <f t="shared" ca="1" si="418"/>
        <v>-122.07294832389715</v>
      </c>
      <c r="I946" s="304">
        <f t="shared" ca="1" si="419"/>
        <v>122.83946931708725</v>
      </c>
      <c r="J946" s="306">
        <f t="shared" ca="1" si="420"/>
        <v>869.5436471607087</v>
      </c>
      <c r="K946" s="307">
        <f t="shared" ca="1" si="421"/>
        <v>-6.0559377314677043</v>
      </c>
      <c r="L946" s="304">
        <f t="shared" ca="1" si="406"/>
        <v>869.56473519764734</v>
      </c>
      <c r="M946" s="306">
        <f t="shared" ca="1" si="422"/>
        <v>-1.4590240360955848</v>
      </c>
      <c r="N946" s="304">
        <f t="shared" ca="1" si="423"/>
        <v>-83.595919476420093</v>
      </c>
      <c r="P946" s="310">
        <f t="shared" ca="1" si="424"/>
        <v>23</v>
      </c>
      <c r="Q946" s="304">
        <f t="shared" ca="1" si="425"/>
        <v>0</v>
      </c>
      <c r="R946" s="306">
        <f t="shared" ca="1" si="426"/>
        <v>0</v>
      </c>
      <c r="S946" s="307">
        <f t="shared" ca="1" si="427"/>
        <v>8.1249999999999982</v>
      </c>
      <c r="T946" s="304">
        <f t="shared" ca="1" si="407"/>
        <v>79.706249999999983</v>
      </c>
      <c r="U946" s="311">
        <f t="shared" ca="1" si="408"/>
        <v>0</v>
      </c>
      <c r="V946" s="306">
        <f t="shared" ca="1" si="409"/>
        <v>1.2257420770707315</v>
      </c>
      <c r="W946" s="304">
        <f t="shared" ca="1" si="410"/>
        <v>59.688844627670377</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2.4025027742915102</v>
      </c>
      <c r="AH946" s="304">
        <f t="shared" ca="1" si="434"/>
        <v>-7.346281635029217</v>
      </c>
    </row>
    <row r="947" spans="1:34" x14ac:dyDescent="0.2">
      <c r="A947" s="347">
        <f t="shared" ca="1" si="412"/>
        <v>1E-4</v>
      </c>
      <c r="B947" s="304">
        <f t="shared" ca="1" si="413"/>
        <v>34.623700000000966</v>
      </c>
      <c r="D947" s="306">
        <f t="shared" ca="1" si="414"/>
        <v>-0.81940630404521642</v>
      </c>
      <c r="E947" s="307">
        <f t="shared" ca="1" si="415"/>
        <v>-2.5095218556334373</v>
      </c>
      <c r="F947" s="304">
        <f t="shared" ca="1" si="416"/>
        <v>2.6399103460176319</v>
      </c>
      <c r="G947" s="306">
        <f t="shared" ca="1" si="417"/>
        <v>13.701396432696912</v>
      </c>
      <c r="H947" s="307">
        <f t="shared" ca="1" si="418"/>
        <v>-122.07319927608272</v>
      </c>
      <c r="I947" s="304">
        <f t="shared" ca="1" si="419"/>
        <v>122.83970956374051</v>
      </c>
      <c r="J947" s="306">
        <f t="shared" ca="1" si="420"/>
        <v>869.5436471607087</v>
      </c>
      <c r="K947" s="307">
        <f t="shared" ca="1" si="421"/>
        <v>-6.0681450388477032</v>
      </c>
      <c r="L947" s="304">
        <f t="shared" ca="1" si="406"/>
        <v>869.56482029907329</v>
      </c>
      <c r="M947" s="306">
        <f t="shared" ca="1" si="422"/>
        <v>-1.4590249268535704</v>
      </c>
      <c r="N947" s="304">
        <f t="shared" ca="1" si="423"/>
        <v>-83.595970513093235</v>
      </c>
      <c r="P947" s="310">
        <f t="shared" ca="1" si="424"/>
        <v>23</v>
      </c>
      <c r="Q947" s="304">
        <f t="shared" ca="1" si="425"/>
        <v>0</v>
      </c>
      <c r="R947" s="306">
        <f t="shared" ca="1" si="426"/>
        <v>0</v>
      </c>
      <c r="S947" s="307">
        <f t="shared" ca="1" si="427"/>
        <v>8.1249999999999982</v>
      </c>
      <c r="T947" s="304">
        <f t="shared" ca="1" si="407"/>
        <v>79.706249999999983</v>
      </c>
      <c r="U947" s="311">
        <f t="shared" ca="1" si="408"/>
        <v>0</v>
      </c>
      <c r="V947" s="306">
        <f t="shared" ca="1" si="409"/>
        <v>1.2257435733728124</v>
      </c>
      <c r="W947" s="304">
        <f t="shared" ca="1" si="410"/>
        <v>59.6891509684244</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2.4024660452154523</v>
      </c>
      <c r="AH947" s="304">
        <f t="shared" ca="1" si="434"/>
        <v>-7.3463193387902015</v>
      </c>
    </row>
    <row r="948" spans="1:34" x14ac:dyDescent="0.2">
      <c r="A948" s="347">
        <f t="shared" ca="1" si="412"/>
        <v>1E-4</v>
      </c>
      <c r="B948" s="304">
        <f t="shared" ca="1" si="413"/>
        <v>34.623800000000969</v>
      </c>
      <c r="D948" s="306">
        <f t="shared" ca="1" si="414"/>
        <v>-0.81940400648712164</v>
      </c>
      <c r="E948" s="307">
        <f t="shared" ca="1" si="415"/>
        <v>-2.5094836575329893</v>
      </c>
      <c r="F948" s="304">
        <f t="shared" ca="1" si="416"/>
        <v>2.6398733214440986</v>
      </c>
      <c r="G948" s="306">
        <f t="shared" ca="1" si="417"/>
        <v>13.701314492296262</v>
      </c>
      <c r="H948" s="307">
        <f t="shared" ca="1" si="418"/>
        <v>-122.07345022444846</v>
      </c>
      <c r="I948" s="304">
        <f t="shared" ca="1" si="419"/>
        <v>122.83994980672088</v>
      </c>
      <c r="J948" s="306">
        <f t="shared" ca="1" si="420"/>
        <v>869.5436471607087</v>
      </c>
      <c r="K948" s="307">
        <f t="shared" ca="1" si="421"/>
        <v>-6.0803523713227294</v>
      </c>
      <c r="L948" s="304">
        <f t="shared" ca="1" si="406"/>
        <v>869.56490557203756</v>
      </c>
      <c r="M948" s="306">
        <f t="shared" ca="1" si="422"/>
        <v>-1.4590258176027446</v>
      </c>
      <c r="N948" s="304">
        <f t="shared" ca="1" si="423"/>
        <v>-83.596021549261522</v>
      </c>
      <c r="P948" s="310">
        <f t="shared" ca="1" si="424"/>
        <v>23</v>
      </c>
      <c r="Q948" s="304">
        <f t="shared" ca="1" si="425"/>
        <v>0</v>
      </c>
      <c r="R948" s="306">
        <f t="shared" ca="1" si="426"/>
        <v>0</v>
      </c>
      <c r="S948" s="307">
        <f t="shared" ca="1" si="427"/>
        <v>8.1249999999999982</v>
      </c>
      <c r="T948" s="304">
        <f t="shared" ca="1" si="407"/>
        <v>79.706249999999983</v>
      </c>
      <c r="U948" s="311">
        <f t="shared" ca="1" si="408"/>
        <v>0</v>
      </c>
      <c r="V948" s="306">
        <f t="shared" ca="1" si="409"/>
        <v>1.2257450696797967</v>
      </c>
      <c r="W948" s="304">
        <f t="shared" ca="1" si="410"/>
        <v>59.689457306874445</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2.4024293164055806</v>
      </c>
      <c r="AH948" s="304">
        <f t="shared" ca="1" si="434"/>
        <v>-7.3463570422676199</v>
      </c>
    </row>
    <row r="949" spans="1:34" x14ac:dyDescent="0.2">
      <c r="A949" s="347">
        <f t="shared" ca="1" si="412"/>
        <v>1E-4</v>
      </c>
      <c r="B949" s="304">
        <f t="shared" ca="1" si="413"/>
        <v>34.623900000000972</v>
      </c>
      <c r="D949" s="306">
        <f t="shared" ca="1" si="414"/>
        <v>-0.81940170889432618</v>
      </c>
      <c r="E949" s="307">
        <f t="shared" ca="1" si="415"/>
        <v>-2.509445459719859</v>
      </c>
      <c r="F949" s="304">
        <f t="shared" ca="1" si="416"/>
        <v>2.63983629716836</v>
      </c>
      <c r="G949" s="306">
        <f t="shared" ca="1" si="417"/>
        <v>13.701232552125372</v>
      </c>
      <c r="H949" s="307">
        <f t="shared" ca="1" si="418"/>
        <v>-122.07370116899443</v>
      </c>
      <c r="I949" s="304">
        <f t="shared" ca="1" si="419"/>
        <v>122.84019004602838</v>
      </c>
      <c r="J949" s="306">
        <f t="shared" ca="1" si="420"/>
        <v>869.5436471607087</v>
      </c>
      <c r="K949" s="307">
        <f t="shared" ca="1" si="421"/>
        <v>-6.0925597288924012</v>
      </c>
      <c r="L949" s="304">
        <f t="shared" ca="1" si="406"/>
        <v>869.56499101654106</v>
      </c>
      <c r="M949" s="306">
        <f t="shared" ca="1" si="422"/>
        <v>-1.4590267083431077</v>
      </c>
      <c r="N949" s="304">
        <f t="shared" ca="1" si="423"/>
        <v>-83.596072584924968</v>
      </c>
      <c r="P949" s="310">
        <f t="shared" ca="1" si="424"/>
        <v>23</v>
      </c>
      <c r="Q949" s="304">
        <f t="shared" ca="1" si="425"/>
        <v>0</v>
      </c>
      <c r="R949" s="306">
        <f t="shared" ca="1" si="426"/>
        <v>0</v>
      </c>
      <c r="S949" s="307">
        <f t="shared" ca="1" si="427"/>
        <v>8.1249999999999982</v>
      </c>
      <c r="T949" s="304">
        <f t="shared" ca="1" si="407"/>
        <v>79.706249999999983</v>
      </c>
      <c r="U949" s="311">
        <f t="shared" ca="1" si="408"/>
        <v>0</v>
      </c>
      <c r="V949" s="306">
        <f t="shared" ca="1" si="409"/>
        <v>1.2257465659916842</v>
      </c>
      <c r="W949" s="304">
        <f t="shared" ca="1" si="410"/>
        <v>59.689763643020491</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2.4023925878619021</v>
      </c>
      <c r="AH949" s="304">
        <f t="shared" ca="1" si="434"/>
        <v>-7.3463947454614722</v>
      </c>
    </row>
    <row r="950" spans="1:34" x14ac:dyDescent="0.2">
      <c r="A950" s="347">
        <f t="shared" ca="1" si="412"/>
        <v>1E-4</v>
      </c>
      <c r="B950" s="304">
        <f t="shared" ca="1" si="413"/>
        <v>34.624000000000976</v>
      </c>
      <c r="D950" s="306">
        <f t="shared" ca="1" si="414"/>
        <v>-0.81939941126682958</v>
      </c>
      <c r="E950" s="307">
        <f t="shared" ca="1" si="415"/>
        <v>-2.5094072621940509</v>
      </c>
      <c r="F950" s="304">
        <f t="shared" ca="1" si="416"/>
        <v>2.6397992731904201</v>
      </c>
      <c r="G950" s="306">
        <f t="shared" ca="1" si="417"/>
        <v>13.701150612184245</v>
      </c>
      <c r="H950" s="307">
        <f t="shared" ca="1" si="418"/>
        <v>-122.07395210972065</v>
      </c>
      <c r="I950" s="304">
        <f t="shared" ca="1" si="419"/>
        <v>122.84043028166307</v>
      </c>
      <c r="J950" s="306">
        <f t="shared" ca="1" si="420"/>
        <v>869.5436471607087</v>
      </c>
      <c r="K950" s="307">
        <f t="shared" ca="1" si="421"/>
        <v>-6.1047671115563373</v>
      </c>
      <c r="L950" s="304">
        <f t="shared" ca="1" si="406"/>
        <v>869.56507663258503</v>
      </c>
      <c r="M950" s="306">
        <f t="shared" ca="1" si="422"/>
        <v>-1.4590275990746595</v>
      </c>
      <c r="N950" s="304">
        <f t="shared" ca="1" si="423"/>
        <v>-83.59612362008356</v>
      </c>
      <c r="P950" s="310">
        <f t="shared" ca="1" si="424"/>
        <v>23</v>
      </c>
      <c r="Q950" s="304">
        <f t="shared" ca="1" si="425"/>
        <v>0</v>
      </c>
      <c r="R950" s="306">
        <f t="shared" ca="1" si="426"/>
        <v>0</v>
      </c>
      <c r="S950" s="307">
        <f t="shared" ca="1" si="427"/>
        <v>8.1249999999999982</v>
      </c>
      <c r="T950" s="304">
        <f t="shared" ca="1" si="407"/>
        <v>79.706249999999983</v>
      </c>
      <c r="U950" s="311">
        <f t="shared" ca="1" si="408"/>
        <v>0</v>
      </c>
      <c r="V950" s="306">
        <f t="shared" ca="1" si="409"/>
        <v>1.2257480623084747</v>
      </c>
      <c r="W950" s="304">
        <f t="shared" ca="1" si="410"/>
        <v>59.690069976862574</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2.4023558595844143</v>
      </c>
      <c r="AH950" s="304">
        <f t="shared" ca="1" si="434"/>
        <v>-7.346432448371754</v>
      </c>
    </row>
    <row r="951" spans="1:34" x14ac:dyDescent="0.2">
      <c r="A951" s="347">
        <f t="shared" ca="1" si="412"/>
        <v>1E-4</v>
      </c>
      <c r="B951" s="304">
        <f t="shared" ca="1" si="413"/>
        <v>34.624100000000979</v>
      </c>
      <c r="D951" s="306">
        <f t="shared" ca="1" si="414"/>
        <v>-0.81939711360463474</v>
      </c>
      <c r="E951" s="307">
        <f t="shared" ca="1" si="415"/>
        <v>-2.509369064955556</v>
      </c>
      <c r="F951" s="304">
        <f t="shared" ca="1" si="416"/>
        <v>2.6397622495102713</v>
      </c>
      <c r="G951" s="306">
        <f t="shared" ca="1" si="417"/>
        <v>13.701068672472884</v>
      </c>
      <c r="H951" s="307">
        <f t="shared" ca="1" si="418"/>
        <v>-122.07420304662715</v>
      </c>
      <c r="I951" s="304">
        <f t="shared" ca="1" si="419"/>
        <v>122.84067051362497</v>
      </c>
      <c r="J951" s="306">
        <f t="shared" ca="1" si="420"/>
        <v>869.5436471607087</v>
      </c>
      <c r="K951" s="307">
        <f t="shared" ca="1" si="421"/>
        <v>-6.1169745193141551</v>
      </c>
      <c r="L951" s="304">
        <f t="shared" ca="1" si="406"/>
        <v>869.56516242017028</v>
      </c>
      <c r="M951" s="306">
        <f t="shared" ca="1" si="422"/>
        <v>-1.4590284897974006</v>
      </c>
      <c r="N951" s="304">
        <f t="shared" ca="1" si="423"/>
        <v>-83.596174654737354</v>
      </c>
      <c r="P951" s="310">
        <f t="shared" ca="1" si="424"/>
        <v>23</v>
      </c>
      <c r="Q951" s="304">
        <f t="shared" ca="1" si="425"/>
        <v>0</v>
      </c>
      <c r="R951" s="306">
        <f t="shared" ca="1" si="426"/>
        <v>0</v>
      </c>
      <c r="S951" s="307">
        <f t="shared" ca="1" si="427"/>
        <v>8.1249999999999982</v>
      </c>
      <c r="T951" s="304">
        <f t="shared" ca="1" si="407"/>
        <v>79.706249999999983</v>
      </c>
      <c r="U951" s="311">
        <f t="shared" ca="1" si="408"/>
        <v>0</v>
      </c>
      <c r="V951" s="306">
        <f t="shared" ca="1" si="409"/>
        <v>1.2257495586301683</v>
      </c>
      <c r="W951" s="304">
        <f t="shared" ca="1" si="410"/>
        <v>59.690376308400658</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2.4023191315731172</v>
      </c>
      <c r="AH951" s="304">
        <f t="shared" ca="1" si="434"/>
        <v>-7.3464701509984724</v>
      </c>
    </row>
    <row r="952" spans="1:34" x14ac:dyDescent="0.2">
      <c r="A952" s="347">
        <f t="shared" ca="1" si="412"/>
        <v>1E-4</v>
      </c>
      <c r="B952" s="304">
        <f t="shared" ca="1" si="413"/>
        <v>34.624200000000982</v>
      </c>
      <c r="D952" s="306">
        <f t="shared" ca="1" si="414"/>
        <v>-0.8193948159077391</v>
      </c>
      <c r="E952" s="307">
        <f t="shared" ca="1" si="415"/>
        <v>-2.5093308680043833</v>
      </c>
      <c r="F952" s="304">
        <f t="shared" ca="1" si="416"/>
        <v>2.639725226127922</v>
      </c>
      <c r="G952" s="306">
        <f t="shared" ca="1" si="417"/>
        <v>13.700986732991293</v>
      </c>
      <c r="H952" s="307">
        <f t="shared" ca="1" si="418"/>
        <v>-122.07445397971395</v>
      </c>
      <c r="I952" s="304">
        <f t="shared" ca="1" si="419"/>
        <v>122.84091074191409</v>
      </c>
      <c r="J952" s="306">
        <f t="shared" ca="1" si="420"/>
        <v>869.5436471607087</v>
      </c>
      <c r="K952" s="307">
        <f t="shared" ca="1" si="421"/>
        <v>-6.1291819521654718</v>
      </c>
      <c r="L952" s="304">
        <f t="shared" ca="1" si="406"/>
        <v>869.56524837929783</v>
      </c>
      <c r="M952" s="306">
        <f t="shared" ca="1" si="422"/>
        <v>-1.459029380511331</v>
      </c>
      <c r="N952" s="304">
        <f t="shared" ca="1" si="423"/>
        <v>-83.596225688886307</v>
      </c>
      <c r="P952" s="310">
        <f t="shared" ca="1" si="424"/>
        <v>23</v>
      </c>
      <c r="Q952" s="304">
        <f t="shared" ca="1" si="425"/>
        <v>0</v>
      </c>
      <c r="R952" s="306">
        <f t="shared" ca="1" si="426"/>
        <v>0</v>
      </c>
      <c r="S952" s="307">
        <f t="shared" ca="1" si="427"/>
        <v>8.1249999999999982</v>
      </c>
      <c r="T952" s="304">
        <f t="shared" ca="1" si="407"/>
        <v>79.706249999999983</v>
      </c>
      <c r="U952" s="311">
        <f t="shared" ca="1" si="408"/>
        <v>0</v>
      </c>
      <c r="V952" s="306">
        <f t="shared" ca="1" si="409"/>
        <v>1.2257510549567647</v>
      </c>
      <c r="W952" s="304">
        <f t="shared" ca="1" si="410"/>
        <v>59.690682637634737</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2.4022824038280133</v>
      </c>
      <c r="AH952" s="304">
        <f t="shared" ca="1" si="434"/>
        <v>-7.3465078533416213</v>
      </c>
    </row>
    <row r="953" spans="1:34" x14ac:dyDescent="0.2">
      <c r="A953" s="347">
        <f t="shared" ca="1" si="412"/>
        <v>1E-4</v>
      </c>
      <c r="B953" s="304">
        <f t="shared" ca="1" si="413"/>
        <v>34.624300000000986</v>
      </c>
      <c r="D953" s="306">
        <f t="shared" ca="1" si="414"/>
        <v>-0.81939251817614445</v>
      </c>
      <c r="E953" s="307">
        <f t="shared" ca="1" si="415"/>
        <v>-2.5092926713405319</v>
      </c>
      <c r="F953" s="304">
        <f t="shared" ca="1" si="416"/>
        <v>2.6396882030433719</v>
      </c>
      <c r="G953" s="306">
        <f t="shared" ca="1" si="417"/>
        <v>13.700904793739475</v>
      </c>
      <c r="H953" s="307">
        <f t="shared" ca="1" si="418"/>
        <v>-122.07470490898109</v>
      </c>
      <c r="I953" s="304">
        <f t="shared" ca="1" si="419"/>
        <v>122.84115096653045</v>
      </c>
      <c r="J953" s="306">
        <f t="shared" ca="1" si="420"/>
        <v>869.5436471607087</v>
      </c>
      <c r="K953" s="307">
        <f t="shared" ca="1" si="421"/>
        <v>-6.1413894101099062</v>
      </c>
      <c r="L953" s="304">
        <f t="shared" ca="1" si="406"/>
        <v>869.56533450996869</v>
      </c>
      <c r="M953" s="306">
        <f t="shared" ca="1" si="422"/>
        <v>-1.4590302712164507</v>
      </c>
      <c r="N953" s="304">
        <f t="shared" ca="1" si="423"/>
        <v>-83.596276722530462</v>
      </c>
      <c r="P953" s="310">
        <f t="shared" ca="1" si="424"/>
        <v>23</v>
      </c>
      <c r="Q953" s="304">
        <f t="shared" ca="1" si="425"/>
        <v>0</v>
      </c>
      <c r="R953" s="306">
        <f t="shared" ca="1" si="426"/>
        <v>0</v>
      </c>
      <c r="S953" s="307">
        <f t="shared" ca="1" si="427"/>
        <v>8.1249999999999982</v>
      </c>
      <c r="T953" s="304">
        <f t="shared" ca="1" si="407"/>
        <v>79.706249999999983</v>
      </c>
      <c r="U953" s="311">
        <f t="shared" ca="1" si="408"/>
        <v>0</v>
      </c>
      <c r="V953" s="306">
        <f t="shared" ca="1" si="409"/>
        <v>1.2257525512882641</v>
      </c>
      <c r="W953" s="304">
        <f t="shared" ca="1" si="410"/>
        <v>59.690988964564802</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2.4022456763491054</v>
      </c>
      <c r="AH953" s="304">
        <f t="shared" ca="1" si="434"/>
        <v>-7.3465455554011996</v>
      </c>
    </row>
    <row r="954" spans="1:34" x14ac:dyDescent="0.2">
      <c r="A954" s="347">
        <f t="shared" ca="1" si="412"/>
        <v>1E-4</v>
      </c>
      <c r="B954" s="304">
        <f t="shared" ca="1" si="413"/>
        <v>34.624400000000989</v>
      </c>
      <c r="D954" s="306">
        <f t="shared" ca="1" si="414"/>
        <v>-0.81939022040985265</v>
      </c>
      <c r="E954" s="307">
        <f t="shared" ca="1" si="415"/>
        <v>-2.5092544749640009</v>
      </c>
      <c r="F954" s="304">
        <f t="shared" ca="1" si="416"/>
        <v>2.6396511802566205</v>
      </c>
      <c r="G954" s="306">
        <f t="shared" ca="1" si="417"/>
        <v>13.700822854717435</v>
      </c>
      <c r="H954" s="307">
        <f t="shared" ca="1" si="418"/>
        <v>-122.07495583442859</v>
      </c>
      <c r="I954" s="304">
        <f t="shared" ca="1" si="419"/>
        <v>122.8413911874741</v>
      </c>
      <c r="J954" s="306">
        <f t="shared" ca="1" si="420"/>
        <v>869.5436471607087</v>
      </c>
      <c r="K954" s="307">
        <f t="shared" ca="1" si="421"/>
        <v>-6.1535968931470766</v>
      </c>
      <c r="L954" s="304">
        <f t="shared" ca="1" si="406"/>
        <v>869.5654208121839</v>
      </c>
      <c r="M954" s="306">
        <f t="shared" ca="1" si="422"/>
        <v>-1.4590311619127598</v>
      </c>
      <c r="N954" s="304">
        <f t="shared" ca="1" si="423"/>
        <v>-83.596327755669805</v>
      </c>
      <c r="P954" s="310">
        <f t="shared" ca="1" si="424"/>
        <v>23</v>
      </c>
      <c r="Q954" s="304">
        <f t="shared" ca="1" si="425"/>
        <v>0</v>
      </c>
      <c r="R954" s="306">
        <f t="shared" ca="1" si="426"/>
        <v>0</v>
      </c>
      <c r="S954" s="307">
        <f t="shared" ca="1" si="427"/>
        <v>8.1249999999999982</v>
      </c>
      <c r="T954" s="304">
        <f t="shared" ca="1" si="407"/>
        <v>79.706249999999983</v>
      </c>
      <c r="U954" s="311">
        <f t="shared" ca="1" si="408"/>
        <v>0</v>
      </c>
      <c r="V954" s="306">
        <f t="shared" ca="1" si="409"/>
        <v>1.2257540476246664</v>
      </c>
      <c r="W954" s="304">
        <f t="shared" ca="1" si="410"/>
        <v>59.691295289190869</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2.4022089491363925</v>
      </c>
      <c r="AH954" s="304">
        <f t="shared" ca="1" si="434"/>
        <v>-7.3465832571772083</v>
      </c>
    </row>
    <row r="955" spans="1:34" x14ac:dyDescent="0.2">
      <c r="A955" s="347">
        <f t="shared" ca="1" si="412"/>
        <v>1E-4</v>
      </c>
      <c r="B955" s="304">
        <f t="shared" ca="1" si="413"/>
        <v>34.624500000000992</v>
      </c>
      <c r="D955" s="306">
        <f t="shared" ca="1" si="414"/>
        <v>-0.81938792260886395</v>
      </c>
      <c r="E955" s="307">
        <f t="shared" ca="1" si="415"/>
        <v>-2.5092162788747912</v>
      </c>
      <c r="F955" s="304">
        <f t="shared" ca="1" si="416"/>
        <v>2.6396141577676695</v>
      </c>
      <c r="G955" s="306">
        <f t="shared" ca="1" si="417"/>
        <v>13.700740915925174</v>
      </c>
      <c r="H955" s="307">
        <f t="shared" ca="1" si="418"/>
        <v>-122.07520675605647</v>
      </c>
      <c r="I955" s="304">
        <f t="shared" ca="1" si="419"/>
        <v>122.84163140474503</v>
      </c>
      <c r="J955" s="306">
        <f t="shared" ca="1" si="420"/>
        <v>869.5436471607087</v>
      </c>
      <c r="K955" s="307">
        <f t="shared" ca="1" si="421"/>
        <v>-6.1658044012766009</v>
      </c>
      <c r="L955" s="304">
        <f t="shared" ca="1" si="406"/>
        <v>869.56550728594448</v>
      </c>
      <c r="M955" s="306">
        <f t="shared" ca="1" si="422"/>
        <v>-1.4590320526002585</v>
      </c>
      <c r="N955" s="304">
        <f t="shared" ca="1" si="423"/>
        <v>-83.596378788304335</v>
      </c>
      <c r="P955" s="310">
        <f t="shared" ca="1" si="424"/>
        <v>23</v>
      </c>
      <c r="Q955" s="304">
        <f t="shared" ca="1" si="425"/>
        <v>0</v>
      </c>
      <c r="R955" s="306">
        <f t="shared" ca="1" si="426"/>
        <v>0</v>
      </c>
      <c r="S955" s="307">
        <f t="shared" ca="1" si="427"/>
        <v>8.1249999999999982</v>
      </c>
      <c r="T955" s="304">
        <f t="shared" ca="1" si="407"/>
        <v>79.706249999999983</v>
      </c>
      <c r="U955" s="311">
        <f t="shared" ca="1" si="408"/>
        <v>0</v>
      </c>
      <c r="V955" s="306">
        <f t="shared" ca="1" si="409"/>
        <v>1.2257555439659722</v>
      </c>
      <c r="W955" s="304">
        <f t="shared" ca="1" si="410"/>
        <v>59.691601611512908</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2.4021722221898747</v>
      </c>
      <c r="AH955" s="304">
        <f t="shared" ca="1" si="434"/>
        <v>-7.3466209586696474</v>
      </c>
    </row>
    <row r="956" spans="1:34" x14ac:dyDescent="0.2">
      <c r="A956" s="347">
        <f t="shared" ca="1" si="412"/>
        <v>1E-4</v>
      </c>
      <c r="B956" s="304">
        <f t="shared" ca="1" si="413"/>
        <v>34.624600000000996</v>
      </c>
      <c r="D956" s="306">
        <f t="shared" ca="1" si="414"/>
        <v>-0.81938562477317956</v>
      </c>
      <c r="E956" s="307">
        <f t="shared" ca="1" si="415"/>
        <v>-2.5091780830729054</v>
      </c>
      <c r="F956" s="304">
        <f t="shared" ca="1" si="416"/>
        <v>2.6395771355765212</v>
      </c>
      <c r="G956" s="306">
        <f t="shared" ca="1" si="417"/>
        <v>13.700658977362696</v>
      </c>
      <c r="H956" s="307">
        <f t="shared" ca="1" si="418"/>
        <v>-122.07545767386478</v>
      </c>
      <c r="I956" s="304">
        <f t="shared" ca="1" si="419"/>
        <v>122.8418716183433</v>
      </c>
      <c r="J956" s="306">
        <f t="shared" ca="1" si="420"/>
        <v>869.5436471607087</v>
      </c>
      <c r="K956" s="307">
        <f t="shared" ca="1" si="421"/>
        <v>-6.1780119344980973</v>
      </c>
      <c r="L956" s="304">
        <f t="shared" ca="1" si="406"/>
        <v>869.56559393125133</v>
      </c>
      <c r="M956" s="306">
        <f t="shared" ca="1" si="422"/>
        <v>-1.4590329432789471</v>
      </c>
      <c r="N956" s="304">
        <f t="shared" ca="1" si="423"/>
        <v>-83.596429820434096</v>
      </c>
      <c r="P956" s="310">
        <f t="shared" ca="1" si="424"/>
        <v>23</v>
      </c>
      <c r="Q956" s="304">
        <f t="shared" ca="1" si="425"/>
        <v>0</v>
      </c>
      <c r="R956" s="306">
        <f t="shared" ca="1" si="426"/>
        <v>0</v>
      </c>
      <c r="S956" s="307">
        <f t="shared" ca="1" si="427"/>
        <v>8.1249999999999982</v>
      </c>
      <c r="T956" s="304">
        <f t="shared" ca="1" si="407"/>
        <v>79.706249999999983</v>
      </c>
      <c r="U956" s="311">
        <f t="shared" ca="1" si="408"/>
        <v>0</v>
      </c>
      <c r="V956" s="306">
        <f t="shared" ca="1" si="409"/>
        <v>1.2257570403121802</v>
      </c>
      <c r="W956" s="304">
        <f t="shared" ca="1" si="410"/>
        <v>59.69190793153092</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2.4021354955095573</v>
      </c>
      <c r="AH956" s="304">
        <f t="shared" ca="1" si="434"/>
        <v>-7.3466586598785133</v>
      </c>
    </row>
    <row r="957" spans="1:34" x14ac:dyDescent="0.2">
      <c r="A957" s="347">
        <f t="shared" ca="1" si="412"/>
        <v>1E-4</v>
      </c>
      <c r="B957" s="304">
        <f t="shared" ca="1" si="413"/>
        <v>34.624700000000999</v>
      </c>
      <c r="D957" s="306">
        <f t="shared" ca="1" si="414"/>
        <v>-0.81938332690279814</v>
      </c>
      <c r="E957" s="307">
        <f t="shared" ca="1" si="415"/>
        <v>-2.5091398875583435</v>
      </c>
      <c r="F957" s="304">
        <f t="shared" ca="1" si="416"/>
        <v>2.6395401136831764</v>
      </c>
      <c r="G957" s="306">
        <f t="shared" ca="1" si="417"/>
        <v>13.700577039030007</v>
      </c>
      <c r="H957" s="307">
        <f t="shared" ca="1" si="418"/>
        <v>-122.07570858785353</v>
      </c>
      <c r="I957" s="304">
        <f t="shared" ca="1" si="419"/>
        <v>122.84211182826894</v>
      </c>
      <c r="J957" s="306">
        <f t="shared" ca="1" si="420"/>
        <v>869.5436471607087</v>
      </c>
      <c r="K957" s="307">
        <f t="shared" ca="1" si="421"/>
        <v>-6.1902194928111829</v>
      </c>
      <c r="L957" s="304">
        <f t="shared" ca="1" si="406"/>
        <v>869.56568074810559</v>
      </c>
      <c r="M957" s="306">
        <f t="shared" ca="1" si="422"/>
        <v>-1.4590338339488254</v>
      </c>
      <c r="N957" s="304">
        <f t="shared" ca="1" si="423"/>
        <v>-83.596480852059059</v>
      </c>
      <c r="P957" s="310">
        <f t="shared" ca="1" si="424"/>
        <v>23</v>
      </c>
      <c r="Q957" s="304">
        <f t="shared" ca="1" si="425"/>
        <v>0</v>
      </c>
      <c r="R957" s="306">
        <f t="shared" ca="1" si="426"/>
        <v>0</v>
      </c>
      <c r="S957" s="307">
        <f t="shared" ca="1" si="427"/>
        <v>8.1249999999999982</v>
      </c>
      <c r="T957" s="304">
        <f t="shared" ca="1" si="407"/>
        <v>79.706249999999983</v>
      </c>
      <c r="U957" s="311">
        <f t="shared" ca="1" si="408"/>
        <v>0</v>
      </c>
      <c r="V957" s="306">
        <f t="shared" ca="1" si="409"/>
        <v>1.2257585366632915</v>
      </c>
      <c r="W957" s="304">
        <f t="shared" ca="1" si="410"/>
        <v>59.69221424924492</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2.4020987690954376</v>
      </c>
      <c r="AH957" s="304">
        <f t="shared" ca="1" si="434"/>
        <v>-7.3466963608038069</v>
      </c>
    </row>
    <row r="958" spans="1:34" x14ac:dyDescent="0.2">
      <c r="A958" s="347">
        <f t="shared" ca="1" si="412"/>
        <v>1E-4</v>
      </c>
      <c r="B958" s="304">
        <f t="shared" ca="1" si="413"/>
        <v>34.624800000001002</v>
      </c>
      <c r="D958" s="306">
        <f t="shared" ca="1" si="414"/>
        <v>-0.81938102899772336</v>
      </c>
      <c r="E958" s="307">
        <f t="shared" ca="1" si="415"/>
        <v>-2.5091016923311038</v>
      </c>
      <c r="F958" s="304">
        <f t="shared" ca="1" si="416"/>
        <v>2.6395030920876335</v>
      </c>
      <c r="G958" s="306">
        <f t="shared" ca="1" si="417"/>
        <v>13.700495100927107</v>
      </c>
      <c r="H958" s="307">
        <f t="shared" ca="1" si="418"/>
        <v>-122.07595949802275</v>
      </c>
      <c r="I958" s="304">
        <f t="shared" ca="1" si="419"/>
        <v>122.84235203452197</v>
      </c>
      <c r="J958" s="306">
        <f t="shared" ca="1" si="420"/>
        <v>869.5436471607087</v>
      </c>
      <c r="K958" s="307">
        <f t="shared" ca="1" si="421"/>
        <v>-6.2024270762154767</v>
      </c>
      <c r="L958" s="304">
        <f t="shared" ca="1" si="406"/>
        <v>869.56576773650818</v>
      </c>
      <c r="M958" s="306">
        <f t="shared" ca="1" si="422"/>
        <v>-1.4590347246098938</v>
      </c>
      <c r="N958" s="304">
        <f t="shared" ca="1" si="423"/>
        <v>-83.596531883179267</v>
      </c>
      <c r="P958" s="310">
        <f t="shared" ca="1" si="424"/>
        <v>23</v>
      </c>
      <c r="Q958" s="304">
        <f t="shared" ca="1" si="425"/>
        <v>0</v>
      </c>
      <c r="R958" s="306">
        <f t="shared" ca="1" si="426"/>
        <v>0</v>
      </c>
      <c r="S958" s="307">
        <f t="shared" ca="1" si="427"/>
        <v>8.1249999999999982</v>
      </c>
      <c r="T958" s="304">
        <f t="shared" ca="1" si="407"/>
        <v>79.706249999999983</v>
      </c>
      <c r="U958" s="311">
        <f t="shared" ca="1" si="408"/>
        <v>0</v>
      </c>
      <c r="V958" s="306">
        <f t="shared" ca="1" si="409"/>
        <v>1.2257600330193055</v>
      </c>
      <c r="W958" s="304">
        <f t="shared" ca="1" si="410"/>
        <v>59.692520564654899</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2.4020620429475157</v>
      </c>
      <c r="AH958" s="304">
        <f t="shared" ca="1" si="434"/>
        <v>-7.3467340614455301</v>
      </c>
    </row>
    <row r="959" spans="1:34" x14ac:dyDescent="0.2">
      <c r="A959" s="347">
        <f t="shared" ca="1" si="412"/>
        <v>1E-4</v>
      </c>
      <c r="B959" s="304">
        <f t="shared" ca="1" si="413"/>
        <v>34.624900000001006</v>
      </c>
      <c r="D959" s="306">
        <f t="shared" ca="1" si="414"/>
        <v>-0.81937873105795334</v>
      </c>
      <c r="E959" s="307">
        <f t="shared" ca="1" si="415"/>
        <v>-2.5090634973911854</v>
      </c>
      <c r="F959" s="304">
        <f t="shared" ca="1" si="416"/>
        <v>2.6394660707898914</v>
      </c>
      <c r="G959" s="306">
        <f t="shared" ca="1" si="417"/>
        <v>13.700413163054002</v>
      </c>
      <c r="H959" s="307">
        <f t="shared" ca="1" si="418"/>
        <v>-122.07621040437249</v>
      </c>
      <c r="I959" s="304">
        <f t="shared" ca="1" si="419"/>
        <v>122.84259223710238</v>
      </c>
      <c r="J959" s="306">
        <f t="shared" ca="1" si="420"/>
        <v>869.5436471607087</v>
      </c>
      <c r="K959" s="307">
        <f t="shared" ca="1" si="421"/>
        <v>-6.2146346847105969</v>
      </c>
      <c r="L959" s="304">
        <f t="shared" ca="1" si="406"/>
        <v>869.56585489646011</v>
      </c>
      <c r="M959" s="306">
        <f t="shared" ca="1" si="422"/>
        <v>-1.4590356152621524</v>
      </c>
      <c r="N959" s="304">
        <f t="shared" ca="1" si="423"/>
        <v>-83.596582913794691</v>
      </c>
      <c r="P959" s="310">
        <f t="shared" ca="1" si="424"/>
        <v>23</v>
      </c>
      <c r="Q959" s="304">
        <f t="shared" ca="1" si="425"/>
        <v>0</v>
      </c>
      <c r="R959" s="306">
        <f t="shared" ca="1" si="426"/>
        <v>0</v>
      </c>
      <c r="S959" s="307">
        <f t="shared" ca="1" si="427"/>
        <v>8.1249999999999982</v>
      </c>
      <c r="T959" s="304">
        <f t="shared" ca="1" si="407"/>
        <v>79.706249999999983</v>
      </c>
      <c r="U959" s="311">
        <f t="shared" ca="1" si="408"/>
        <v>0</v>
      </c>
      <c r="V959" s="306">
        <f t="shared" ca="1" si="409"/>
        <v>1.2257615293802222</v>
      </c>
      <c r="W959" s="304">
        <f t="shared" ca="1" si="410"/>
        <v>59.692826877760808</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2.4020253170657941</v>
      </c>
      <c r="AH959" s="304">
        <f t="shared" ca="1" si="434"/>
        <v>-7.3467717618036819</v>
      </c>
    </row>
    <row r="960" spans="1:34" x14ac:dyDescent="0.2">
      <c r="A960" s="347">
        <f t="shared" ca="1" si="412"/>
        <v>1E-4</v>
      </c>
      <c r="B960" s="304">
        <f t="shared" ca="1" si="413"/>
        <v>34.625000000001009</v>
      </c>
      <c r="D960" s="306">
        <f t="shared" ca="1" si="414"/>
        <v>-0.81937643308348951</v>
      </c>
      <c r="E960" s="307">
        <f t="shared" ca="1" si="415"/>
        <v>-2.509025302738598</v>
      </c>
      <c r="F960" s="304">
        <f t="shared" ca="1" si="416"/>
        <v>2.6394290497899608</v>
      </c>
      <c r="G960" s="306">
        <f t="shared" ca="1" si="417"/>
        <v>13.700331225410693</v>
      </c>
      <c r="H960" s="307">
        <f t="shared" ca="1" si="418"/>
        <v>-122.07646130690276</v>
      </c>
      <c r="I960" s="304">
        <f t="shared" ca="1" si="419"/>
        <v>122.84283243601024</v>
      </c>
      <c r="J960" s="306">
        <f t="shared" ca="1" si="420"/>
        <v>869.5436471607087</v>
      </c>
      <c r="K960" s="307">
        <f t="shared" ca="1" si="421"/>
        <v>-6.2268423182961605</v>
      </c>
      <c r="L960" s="304">
        <f t="shared" ca="1" si="406"/>
        <v>869.56594222796241</v>
      </c>
      <c r="M960" s="306">
        <f t="shared" ca="1" si="422"/>
        <v>-1.4590365059056012</v>
      </c>
      <c r="N960" s="304">
        <f t="shared" ca="1" si="423"/>
        <v>-83.59663394390536</v>
      </c>
      <c r="P960" s="310">
        <f t="shared" ca="1" si="424"/>
        <v>23</v>
      </c>
      <c r="Q960" s="304">
        <f t="shared" ca="1" si="425"/>
        <v>0</v>
      </c>
      <c r="R960" s="306">
        <f t="shared" ca="1" si="426"/>
        <v>0</v>
      </c>
      <c r="S960" s="307">
        <f t="shared" ca="1" si="427"/>
        <v>8.1249999999999982</v>
      </c>
      <c r="T960" s="304">
        <f t="shared" ca="1" si="407"/>
        <v>79.706249999999983</v>
      </c>
      <c r="U960" s="311">
        <f t="shared" ca="1" si="408"/>
        <v>0</v>
      </c>
      <c r="V960" s="306">
        <f t="shared" ca="1" si="409"/>
        <v>1.2257630257460417</v>
      </c>
      <c r="W960" s="304">
        <f t="shared" ca="1" si="410"/>
        <v>59.693133188562669</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2.4019885914502748</v>
      </c>
      <c r="AH960" s="304">
        <f t="shared" ca="1" si="434"/>
        <v>-7.3468094618782551</v>
      </c>
    </row>
    <row r="961" spans="1:34" x14ac:dyDescent="0.2">
      <c r="A961" s="347">
        <f t="shared" ca="1" si="412"/>
        <v>1E-4</v>
      </c>
      <c r="B961" s="304">
        <f t="shared" ca="1" si="413"/>
        <v>34.625100000001012</v>
      </c>
      <c r="D961" s="306">
        <f t="shared" ca="1" si="414"/>
        <v>-0.81937413507433354</v>
      </c>
      <c r="E961" s="307">
        <f t="shared" ca="1" si="415"/>
        <v>-2.5089871083733364</v>
      </c>
      <c r="F961" s="304">
        <f t="shared" ca="1" si="416"/>
        <v>2.6393920290878365</v>
      </c>
      <c r="G961" s="306">
        <f t="shared" ca="1" si="417"/>
        <v>13.700249287997186</v>
      </c>
      <c r="H961" s="307">
        <f t="shared" ca="1" si="418"/>
        <v>-122.07671220561359</v>
      </c>
      <c r="I961" s="304">
        <f t="shared" ca="1" si="419"/>
        <v>122.84307263124556</v>
      </c>
      <c r="J961" s="306">
        <f t="shared" ca="1" si="420"/>
        <v>869.5436471607087</v>
      </c>
      <c r="K961" s="307">
        <f t="shared" ca="1" si="421"/>
        <v>-6.2390499769717866</v>
      </c>
      <c r="L961" s="304">
        <f t="shared" ca="1" si="406"/>
        <v>869.56602973101599</v>
      </c>
      <c r="M961" s="306">
        <f t="shared" ca="1" si="422"/>
        <v>-1.4590373965402403</v>
      </c>
      <c r="N961" s="304">
        <f t="shared" ca="1" si="423"/>
        <v>-83.596684973511273</v>
      </c>
      <c r="P961" s="310">
        <f t="shared" ca="1" si="424"/>
        <v>23</v>
      </c>
      <c r="Q961" s="304">
        <f t="shared" ca="1" si="425"/>
        <v>0</v>
      </c>
      <c r="R961" s="306">
        <f t="shared" ca="1" si="426"/>
        <v>0</v>
      </c>
      <c r="S961" s="307">
        <f t="shared" ca="1" si="427"/>
        <v>8.1249999999999982</v>
      </c>
      <c r="T961" s="304">
        <f t="shared" ca="1" si="407"/>
        <v>79.706249999999983</v>
      </c>
      <c r="U961" s="311">
        <f t="shared" ca="1" si="408"/>
        <v>0</v>
      </c>
      <c r="V961" s="306">
        <f t="shared" ca="1" si="409"/>
        <v>1.2257645221167639</v>
      </c>
      <c r="W961" s="304">
        <f t="shared" ca="1" si="410"/>
        <v>59.69343949706051</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2.4019518661009611</v>
      </c>
      <c r="AH961" s="304">
        <f t="shared" ca="1" si="434"/>
        <v>-7.3468471616692534</v>
      </c>
    </row>
    <row r="962" spans="1:34" x14ac:dyDescent="0.2">
      <c r="A962" s="347">
        <f t="shared" ca="1" si="412"/>
        <v>1E-4</v>
      </c>
      <c r="B962" s="304">
        <f t="shared" ca="1" si="413"/>
        <v>34.625200000001016</v>
      </c>
      <c r="D962" s="306">
        <f t="shared" ca="1" si="414"/>
        <v>-0.81937183703048622</v>
      </c>
      <c r="E962" s="307">
        <f t="shared" ca="1" si="415"/>
        <v>-2.5089489142953969</v>
      </c>
      <c r="F962" s="304">
        <f t="shared" ca="1" si="416"/>
        <v>2.6393550086835162</v>
      </c>
      <c r="G962" s="306">
        <f t="shared" ca="1" si="417"/>
        <v>13.700167350813484</v>
      </c>
      <c r="H962" s="307">
        <f t="shared" ca="1" si="418"/>
        <v>-122.07696310050501</v>
      </c>
      <c r="I962" s="304">
        <f t="shared" ca="1" si="419"/>
        <v>122.84331282280839</v>
      </c>
      <c r="J962" s="306">
        <f t="shared" ca="1" si="420"/>
        <v>869.5436471607087</v>
      </c>
      <c r="K962" s="307">
        <f t="shared" ca="1" si="421"/>
        <v>-6.2512576607370924</v>
      </c>
      <c r="L962" s="304">
        <f t="shared" ca="1" si="406"/>
        <v>869.56611740562198</v>
      </c>
      <c r="M962" s="306">
        <f t="shared" ca="1" si="422"/>
        <v>-1.4590382871660701</v>
      </c>
      <c r="N962" s="304">
        <f t="shared" ca="1" si="423"/>
        <v>-83.596736002612445</v>
      </c>
      <c r="P962" s="310">
        <f t="shared" ca="1" si="424"/>
        <v>23</v>
      </c>
      <c r="Q962" s="304">
        <f t="shared" ca="1" si="425"/>
        <v>0</v>
      </c>
      <c r="R962" s="306">
        <f t="shared" ca="1" si="426"/>
        <v>0</v>
      </c>
      <c r="S962" s="307">
        <f t="shared" ca="1" si="427"/>
        <v>8.1249999999999982</v>
      </c>
      <c r="T962" s="304">
        <f t="shared" ca="1" si="407"/>
        <v>79.706249999999983</v>
      </c>
      <c r="U962" s="311">
        <f t="shared" ca="1" si="408"/>
        <v>0</v>
      </c>
      <c r="V962" s="306">
        <f t="shared" ca="1" si="409"/>
        <v>1.2257660184923886</v>
      </c>
      <c r="W962" s="304">
        <f t="shared" ca="1" si="410"/>
        <v>59.693745803254281</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2.4019151410178488</v>
      </c>
      <c r="AH962" s="304">
        <f t="shared" ca="1" si="434"/>
        <v>-7.3468848611766795</v>
      </c>
    </row>
    <row r="963" spans="1:34" x14ac:dyDescent="0.2">
      <c r="A963" s="347">
        <f t="shared" ca="1" si="412"/>
        <v>1E-4</v>
      </c>
      <c r="B963" s="304">
        <f t="shared" ca="1" si="413"/>
        <v>34.625300000001019</v>
      </c>
      <c r="D963" s="306">
        <f t="shared" ca="1" si="414"/>
        <v>-0.81936953895194697</v>
      </c>
      <c r="E963" s="307">
        <f t="shared" ca="1" si="415"/>
        <v>-2.5089107205047876</v>
      </c>
      <c r="F963" s="304">
        <f t="shared" ca="1" si="416"/>
        <v>2.6393179885770071</v>
      </c>
      <c r="G963" s="306">
        <f t="shared" ca="1" si="417"/>
        <v>13.700085413859588</v>
      </c>
      <c r="H963" s="307">
        <f t="shared" ca="1" si="418"/>
        <v>-122.07721399157707</v>
      </c>
      <c r="I963" s="304">
        <f t="shared" ca="1" si="419"/>
        <v>122.84355301069873</v>
      </c>
      <c r="J963" s="306">
        <f t="shared" ca="1" si="420"/>
        <v>869.5436471607087</v>
      </c>
      <c r="K963" s="307">
        <f t="shared" ca="1" si="421"/>
        <v>-6.2634653695916969</v>
      </c>
      <c r="L963" s="304">
        <f t="shared" ca="1" si="406"/>
        <v>869.56620525178141</v>
      </c>
      <c r="M963" s="306">
        <f t="shared" ca="1" si="422"/>
        <v>-1.4590391777830904</v>
      </c>
      <c r="N963" s="304">
        <f t="shared" ca="1" si="423"/>
        <v>-83.596787031208876</v>
      </c>
      <c r="P963" s="310">
        <f t="shared" ca="1" si="424"/>
        <v>23</v>
      </c>
      <c r="Q963" s="304">
        <f t="shared" ca="1" si="425"/>
        <v>0</v>
      </c>
      <c r="R963" s="306">
        <f t="shared" ca="1" si="426"/>
        <v>0</v>
      </c>
      <c r="S963" s="307">
        <f t="shared" ca="1" si="427"/>
        <v>8.1249999999999982</v>
      </c>
      <c r="T963" s="304">
        <f t="shared" ca="1" si="407"/>
        <v>79.706249999999983</v>
      </c>
      <c r="U963" s="311">
        <f t="shared" ca="1" si="408"/>
        <v>0</v>
      </c>
      <c r="V963" s="306">
        <f t="shared" ca="1" si="409"/>
        <v>1.2257675148729166</v>
      </c>
      <c r="W963" s="304">
        <f t="shared" ca="1" si="410"/>
        <v>59.694052107144032</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2.4018784162009403</v>
      </c>
      <c r="AH963" s="304">
        <f t="shared" ca="1" si="434"/>
        <v>-7.3469225604005288</v>
      </c>
    </row>
    <row r="964" spans="1:34" x14ac:dyDescent="0.2">
      <c r="A964" s="347">
        <f t="shared" ca="1" si="412"/>
        <v>1E-4</v>
      </c>
      <c r="B964" s="304">
        <f t="shared" ca="1" si="413"/>
        <v>34.625400000001022</v>
      </c>
      <c r="D964" s="306">
        <f t="shared" ca="1" si="414"/>
        <v>-0.81936724083871826</v>
      </c>
      <c r="E964" s="307">
        <f t="shared" ca="1" si="415"/>
        <v>-2.5088725270014995</v>
      </c>
      <c r="F964" s="304">
        <f t="shared" ca="1" si="416"/>
        <v>2.6392809687683014</v>
      </c>
      <c r="G964" s="306">
        <f t="shared" ca="1" si="417"/>
        <v>13.700003477135503</v>
      </c>
      <c r="H964" s="307">
        <f t="shared" ca="1" si="418"/>
        <v>-122.07746487882977</v>
      </c>
      <c r="I964" s="304">
        <f t="shared" ca="1" si="419"/>
        <v>122.84379319491661</v>
      </c>
      <c r="J964" s="306">
        <f t="shared" ca="1" si="420"/>
        <v>869.5436471607087</v>
      </c>
      <c r="K964" s="307">
        <f t="shared" ca="1" si="421"/>
        <v>-6.2756731035352171</v>
      </c>
      <c r="L964" s="304">
        <f t="shared" ref="L964:L1004" ca="1" si="435">SQRT(pos_x^2+pos_z^2)</f>
        <v>869.56629326949508</v>
      </c>
      <c r="M964" s="306">
        <f t="shared" ca="1" si="422"/>
        <v>-1.4590400683913016</v>
      </c>
      <c r="N964" s="304">
        <f t="shared" ca="1" si="423"/>
        <v>-83.596838059300566</v>
      </c>
      <c r="P964" s="310">
        <f t="shared" ca="1" si="424"/>
        <v>23</v>
      </c>
      <c r="Q964" s="304">
        <f t="shared" ca="1" si="425"/>
        <v>0</v>
      </c>
      <c r="R964" s="306">
        <f t="shared" ca="1" si="426"/>
        <v>0</v>
      </c>
      <c r="S964" s="307">
        <f t="shared" ca="1" si="427"/>
        <v>8.1249999999999982</v>
      </c>
      <c r="T964" s="304">
        <f t="shared" ref="T964:T1004" ca="1" si="436">m*g</f>
        <v>79.706249999999983</v>
      </c>
      <c r="U964" s="311">
        <f t="shared" ref="U964:U1004" ca="1" si="437">IF(pos_xz&lt;L_rampe,Poids*COS(Beta),0)</f>
        <v>0</v>
      </c>
      <c r="V964" s="306">
        <f t="shared" ref="V964:V1004" ca="1" si="438">Rho_moyen*(20000-Alt_rampe-pos_z)/(20000+Alt_rampe+pos_z)</f>
        <v>1.225769011258347</v>
      </c>
      <c r="W964" s="304">
        <f t="shared" ref="W964:W1003" ca="1" si="439">1/2*Rho*Sref*Cx*vit_xz^2</f>
        <v>59.69435840872972</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2.401841691650235</v>
      </c>
      <c r="AH964" s="304">
        <f t="shared" ca="1" si="434"/>
        <v>-7.3469602593408059</v>
      </c>
    </row>
    <row r="965" spans="1:34" x14ac:dyDescent="0.2">
      <c r="A965" s="347">
        <f t="shared" ref="A965:A1004" ca="1" si="441">IF(B964+0.01&lt;=T_ini+ROUNDUP(Temps_fin_propu,0), 0.01, IF(K964&gt;0, 0.1, 0.0001))</f>
        <v>1E-4</v>
      </c>
      <c r="B965" s="304">
        <f t="shared" ref="B965:B1004" ca="1" si="442">B964+pas</f>
        <v>34.625500000001026</v>
      </c>
      <c r="D965" s="306">
        <f t="shared" ref="D965:D1004" ca="1" si="443">IF(AND(L964&lt;L_rampe,Poussee&lt;Poids*SIN(M964)),0,(-W964+Poussee)/m*COS(M964)-U964/m*SIN(M964))</f>
        <v>-0.8193649426907994</v>
      </c>
      <c r="E965" s="307">
        <f t="shared" ref="E965:E1004" ca="1" si="444">IF(AND(L964&lt;L_rampe,Poussee&lt;Poids*SIN(M964)),0,(-W964+Poussee)/m*SIN(M964)+U964/m*COS(M964)-Poids/m)</f>
        <v>-2.5088343337855425</v>
      </c>
      <c r="F965" s="304">
        <f t="shared" ref="F965:F1004" ca="1" si="445">SQRT(acc_x^2+acc_z^2)</f>
        <v>2.6392439492574087</v>
      </c>
      <c r="G965" s="306">
        <f t="shared" ref="G965:G1004" ca="1" si="446">G964+acc_x*pas</f>
        <v>13.699921540641235</v>
      </c>
      <c r="H965" s="307">
        <f t="shared" ref="H965:H1004" ca="1" si="447">H964+acc_z*pas</f>
        <v>-122.07771576226315</v>
      </c>
      <c r="I965" s="304">
        <f t="shared" ref="I965:I1004" ca="1" si="448">SQRT(vit_x^2+vit_z^2)</f>
        <v>122.84403337546208</v>
      </c>
      <c r="J965" s="306">
        <f t="shared" ref="J965:J1004" ca="1" si="449">J964+0.5*(vit_x+G964)*pas*(K964&gt;=0)</f>
        <v>869.5436471607087</v>
      </c>
      <c r="K965" s="307">
        <f t="shared" ref="K965:K1004" ca="1" si="450">K964+0.5*(vit_z+H964)*pas</f>
        <v>-6.2878808625672722</v>
      </c>
      <c r="L965" s="304">
        <f t="shared" ca="1" si="435"/>
        <v>869.56638145876411</v>
      </c>
      <c r="M965" s="306">
        <f t="shared" ref="M965:M1004" ca="1" si="451">IF(AND(L964&gt;L_rampe,G965&gt;0),ATAN2(G965,H965),$M$4)</f>
        <v>-1.4590409589907036</v>
      </c>
      <c r="N965" s="304">
        <f t="shared" ref="N965:N1004" ca="1" si="452">DEGREES(Beta)</f>
        <v>-83.596889086887543</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8.1249999999999982</v>
      </c>
      <c r="T965" s="304">
        <f t="shared" ca="1" si="436"/>
        <v>79.706249999999983</v>
      </c>
      <c r="U965" s="311">
        <f t="shared" ca="1" si="437"/>
        <v>0</v>
      </c>
      <c r="V965" s="306">
        <f t="shared" ca="1" si="438"/>
        <v>1.2257705076486796</v>
      </c>
      <c r="W965" s="304">
        <f t="shared" ca="1" si="439"/>
        <v>59.694664708011295</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2.4018049673657362</v>
      </c>
      <c r="AH965" s="304">
        <f t="shared" ref="AH965:AH1004" ca="1" si="463">IF(AND(L964&lt;L_rampe,Poussee&lt;Poids*SIN(M964)), g*SIN(M964), (-W964+Poussee)/m)</f>
        <v>-7.3469979579975053</v>
      </c>
    </row>
    <row r="966" spans="1:34" x14ac:dyDescent="0.2">
      <c r="A966" s="347">
        <f t="shared" ca="1" si="441"/>
        <v>1E-4</v>
      </c>
      <c r="B966" s="304">
        <f t="shared" ca="1" si="442"/>
        <v>34.625600000001029</v>
      </c>
      <c r="D966" s="306">
        <f t="shared" ca="1" si="443"/>
        <v>-0.81936264450819185</v>
      </c>
      <c r="E966" s="307">
        <f t="shared" ca="1" si="444"/>
        <v>-2.5087961408569175</v>
      </c>
      <c r="F966" s="304">
        <f t="shared" ca="1" si="445"/>
        <v>2.6392069300443306</v>
      </c>
      <c r="G966" s="306">
        <f t="shared" ca="1" si="446"/>
        <v>13.699839604376784</v>
      </c>
      <c r="H966" s="307">
        <f t="shared" ca="1" si="447"/>
        <v>-122.07796664187724</v>
      </c>
      <c r="I966" s="304">
        <f t="shared" ca="1" si="448"/>
        <v>122.84427355233512</v>
      </c>
      <c r="J966" s="306">
        <f t="shared" ca="1" si="449"/>
        <v>869.5436471607087</v>
      </c>
      <c r="K966" s="307">
        <f t="shared" ca="1" si="450"/>
        <v>-6.3000886466874793</v>
      </c>
      <c r="L966" s="304">
        <f t="shared" ca="1" si="435"/>
        <v>869.56646981958954</v>
      </c>
      <c r="M966" s="306">
        <f t="shared" ca="1" si="451"/>
        <v>-1.4590418495812969</v>
      </c>
      <c r="N966" s="304">
        <f t="shared" ca="1" si="452"/>
        <v>-83.596940113969808</v>
      </c>
      <c r="P966" s="310">
        <f t="shared" ca="1" si="453"/>
        <v>23</v>
      </c>
      <c r="Q966" s="304">
        <f t="shared" ca="1" si="454"/>
        <v>0</v>
      </c>
      <c r="R966" s="306">
        <f t="shared" ca="1" si="455"/>
        <v>0</v>
      </c>
      <c r="S966" s="307">
        <f t="shared" ca="1" si="456"/>
        <v>8.1249999999999982</v>
      </c>
      <c r="T966" s="304">
        <f t="shared" ca="1" si="436"/>
        <v>79.706249999999983</v>
      </c>
      <c r="U966" s="311">
        <f t="shared" ca="1" si="437"/>
        <v>0</v>
      </c>
      <c r="V966" s="306">
        <f t="shared" ca="1" si="438"/>
        <v>1.2257720040439148</v>
      </c>
      <c r="W966" s="304">
        <f t="shared" ca="1" si="439"/>
        <v>59.694971004988822</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2.4017682433474485</v>
      </c>
      <c r="AH966" s="304">
        <f t="shared" ca="1" si="463"/>
        <v>-7.3470356563706227</v>
      </c>
    </row>
    <row r="967" spans="1:34" x14ac:dyDescent="0.2">
      <c r="A967" s="347">
        <f t="shared" ca="1" si="441"/>
        <v>1E-4</v>
      </c>
      <c r="B967" s="304">
        <f t="shared" ca="1" si="442"/>
        <v>34.625700000001032</v>
      </c>
      <c r="D967" s="306">
        <f t="shared" ca="1" si="443"/>
        <v>-0.8193603462908946</v>
      </c>
      <c r="E967" s="307">
        <f t="shared" ca="1" si="444"/>
        <v>-2.508757948215619</v>
      </c>
      <c r="F967" s="304">
        <f t="shared" ca="1" si="445"/>
        <v>2.6391699111290614</v>
      </c>
      <c r="G967" s="306">
        <f t="shared" ca="1" si="446"/>
        <v>13.699757668342155</v>
      </c>
      <c r="H967" s="307">
        <f t="shared" ca="1" si="447"/>
        <v>-122.07821751767206</v>
      </c>
      <c r="I967" s="304">
        <f t="shared" ca="1" si="448"/>
        <v>122.8445137255358</v>
      </c>
      <c r="J967" s="306">
        <f t="shared" ca="1" si="449"/>
        <v>869.5436471607087</v>
      </c>
      <c r="K967" s="307">
        <f t="shared" ca="1" si="450"/>
        <v>-6.3122964558954564</v>
      </c>
      <c r="L967" s="304">
        <f t="shared" ca="1" si="435"/>
        <v>869.56655835197239</v>
      </c>
      <c r="M967" s="306">
        <f t="shared" ca="1" si="451"/>
        <v>-1.4590427401630812</v>
      </c>
      <c r="N967" s="304">
        <f t="shared" ca="1" si="452"/>
        <v>-83.59699114054736</v>
      </c>
      <c r="P967" s="310">
        <f t="shared" ca="1" si="453"/>
        <v>23</v>
      </c>
      <c r="Q967" s="304">
        <f t="shared" ca="1" si="454"/>
        <v>0</v>
      </c>
      <c r="R967" s="306">
        <f t="shared" ca="1" si="455"/>
        <v>0</v>
      </c>
      <c r="S967" s="307">
        <f t="shared" ca="1" si="456"/>
        <v>8.1249999999999982</v>
      </c>
      <c r="T967" s="304">
        <f t="shared" ca="1" si="436"/>
        <v>79.706249999999983</v>
      </c>
      <c r="U967" s="311">
        <f t="shared" ca="1" si="437"/>
        <v>0</v>
      </c>
      <c r="V967" s="306">
        <f t="shared" ca="1" si="438"/>
        <v>1.2257735004440531</v>
      </c>
      <c r="W967" s="304">
        <f t="shared" ca="1" si="439"/>
        <v>59.695277299662287</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2.4017315195953675</v>
      </c>
      <c r="AH967" s="304">
        <f t="shared" ca="1" si="463"/>
        <v>-7.3470733544601643</v>
      </c>
    </row>
    <row r="968" spans="1:34" x14ac:dyDescent="0.2">
      <c r="A968" s="347">
        <f t="shared" ca="1" si="441"/>
        <v>1E-4</v>
      </c>
      <c r="B968" s="304">
        <f t="shared" ca="1" si="442"/>
        <v>34.625800000001036</v>
      </c>
      <c r="D968" s="306">
        <f t="shared" ca="1" si="443"/>
        <v>-0.8193580480389111</v>
      </c>
      <c r="E968" s="307">
        <f t="shared" ca="1" si="444"/>
        <v>-2.5087197558616499</v>
      </c>
      <c r="F968" s="304">
        <f t="shared" ca="1" si="445"/>
        <v>2.6391328925116051</v>
      </c>
      <c r="G968" s="306">
        <f t="shared" ca="1" si="446"/>
        <v>13.699675732537351</v>
      </c>
      <c r="H968" s="307">
        <f t="shared" ca="1" si="447"/>
        <v>-122.07846838964764</v>
      </c>
      <c r="I968" s="304">
        <f t="shared" ca="1" si="448"/>
        <v>122.84475389506412</v>
      </c>
      <c r="J968" s="306">
        <f t="shared" ca="1" si="449"/>
        <v>869.5436471607087</v>
      </c>
      <c r="K968" s="307">
        <f t="shared" ca="1" si="450"/>
        <v>-6.3245042901908226</v>
      </c>
      <c r="L968" s="304">
        <f t="shared" ca="1" si="435"/>
        <v>869.56664705591356</v>
      </c>
      <c r="M968" s="306">
        <f t="shared" ca="1" si="451"/>
        <v>-1.4590436307360568</v>
      </c>
      <c r="N968" s="304">
        <f t="shared" ca="1" si="452"/>
        <v>-83.597042166620213</v>
      </c>
      <c r="P968" s="310">
        <f t="shared" ca="1" si="453"/>
        <v>23</v>
      </c>
      <c r="Q968" s="304">
        <f t="shared" ca="1" si="454"/>
        <v>0</v>
      </c>
      <c r="R968" s="306">
        <f t="shared" ca="1" si="455"/>
        <v>0</v>
      </c>
      <c r="S968" s="307">
        <f t="shared" ca="1" si="456"/>
        <v>8.1249999999999982</v>
      </c>
      <c r="T968" s="304">
        <f t="shared" ca="1" si="436"/>
        <v>79.706249999999983</v>
      </c>
      <c r="U968" s="311">
        <f t="shared" ca="1" si="437"/>
        <v>0</v>
      </c>
      <c r="V968" s="306">
        <f t="shared" ca="1" si="438"/>
        <v>1.2257749968490932</v>
      </c>
      <c r="W968" s="304">
        <f t="shared" ca="1" si="439"/>
        <v>59.69558359203161</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2.4016947961094957</v>
      </c>
      <c r="AH968" s="304">
        <f t="shared" ca="1" si="463"/>
        <v>-7.3471110522661291</v>
      </c>
    </row>
    <row r="969" spans="1:34" x14ac:dyDescent="0.2">
      <c r="A969" s="347">
        <f t="shared" ca="1" si="441"/>
        <v>1E-4</v>
      </c>
      <c r="B969" s="304">
        <f t="shared" ca="1" si="442"/>
        <v>34.625900000001039</v>
      </c>
      <c r="D969" s="306">
        <f t="shared" ca="1" si="443"/>
        <v>-0.81935574975224046</v>
      </c>
      <c r="E969" s="307">
        <f t="shared" ca="1" si="444"/>
        <v>-2.5086815637950179</v>
      </c>
      <c r="F969" s="304">
        <f t="shared" ca="1" si="445"/>
        <v>2.6390958741919692</v>
      </c>
      <c r="G969" s="306">
        <f t="shared" ca="1" si="446"/>
        <v>13.699593796962375</v>
      </c>
      <c r="H969" s="307">
        <f t="shared" ca="1" si="447"/>
        <v>-122.07871925780402</v>
      </c>
      <c r="I969" s="304">
        <f t="shared" ca="1" si="448"/>
        <v>122.84499406092013</v>
      </c>
      <c r="J969" s="306">
        <f t="shared" ca="1" si="449"/>
        <v>869.5436471607087</v>
      </c>
      <c r="K969" s="307">
        <f t="shared" ca="1" si="450"/>
        <v>-6.3367121495731951</v>
      </c>
      <c r="L969" s="304">
        <f t="shared" ca="1" si="435"/>
        <v>869.56673593141409</v>
      </c>
      <c r="M969" s="306">
        <f t="shared" ca="1" si="451"/>
        <v>-1.4590445213002239</v>
      </c>
      <c r="N969" s="304">
        <f t="shared" ca="1" si="452"/>
        <v>-83.597093192188368</v>
      </c>
      <c r="P969" s="310">
        <f t="shared" ca="1" si="453"/>
        <v>23</v>
      </c>
      <c r="Q969" s="304">
        <f t="shared" ca="1" si="454"/>
        <v>0</v>
      </c>
      <c r="R969" s="306">
        <f t="shared" ca="1" si="455"/>
        <v>0</v>
      </c>
      <c r="S969" s="307">
        <f t="shared" ca="1" si="456"/>
        <v>8.1249999999999982</v>
      </c>
      <c r="T969" s="304">
        <f t="shared" ca="1" si="436"/>
        <v>79.706249999999983</v>
      </c>
      <c r="U969" s="311">
        <f t="shared" ca="1" si="437"/>
        <v>0</v>
      </c>
      <c r="V969" s="306">
        <f t="shared" ca="1" si="438"/>
        <v>1.225776493259036</v>
      </c>
      <c r="W969" s="304">
        <f t="shared" ca="1" si="439"/>
        <v>59.6958898820969</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2.4016580728898376</v>
      </c>
      <c r="AH969" s="304">
        <f t="shared" ca="1" si="463"/>
        <v>-7.3471487497885075</v>
      </c>
    </row>
    <row r="970" spans="1:34" x14ac:dyDescent="0.2">
      <c r="A970" s="347">
        <f t="shared" ca="1" si="441"/>
        <v>1E-4</v>
      </c>
      <c r="B970" s="304">
        <f t="shared" ca="1" si="442"/>
        <v>34.626000000001042</v>
      </c>
      <c r="D970" s="306">
        <f t="shared" ca="1" si="443"/>
        <v>-0.81935345143088401</v>
      </c>
      <c r="E970" s="307">
        <f t="shared" ca="1" si="444"/>
        <v>-2.50864337201571</v>
      </c>
      <c r="F970" s="304">
        <f t="shared" ca="1" si="445"/>
        <v>2.6390588561701409</v>
      </c>
      <c r="G970" s="306">
        <f t="shared" ca="1" si="446"/>
        <v>13.699511861617232</v>
      </c>
      <c r="H970" s="307">
        <f t="shared" ca="1" si="447"/>
        <v>-122.07897012214123</v>
      </c>
      <c r="I970" s="304">
        <f t="shared" ca="1" si="448"/>
        <v>122.84523422310383</v>
      </c>
      <c r="J970" s="306">
        <f t="shared" ca="1" si="449"/>
        <v>869.5436471607087</v>
      </c>
      <c r="K970" s="307">
        <f t="shared" ca="1" si="450"/>
        <v>-6.3489200340421927</v>
      </c>
      <c r="L970" s="304">
        <f t="shared" ca="1" si="435"/>
        <v>869.56682497847498</v>
      </c>
      <c r="M970" s="306">
        <f t="shared" ca="1" si="451"/>
        <v>-1.4590454118555825</v>
      </c>
      <c r="N970" s="304">
        <f t="shared" ca="1" si="452"/>
        <v>-83.597144217251838</v>
      </c>
      <c r="P970" s="310">
        <f t="shared" ca="1" si="453"/>
        <v>23</v>
      </c>
      <c r="Q970" s="304">
        <f t="shared" ca="1" si="454"/>
        <v>0</v>
      </c>
      <c r="R970" s="306">
        <f t="shared" ca="1" si="455"/>
        <v>0</v>
      </c>
      <c r="S970" s="307">
        <f t="shared" ca="1" si="456"/>
        <v>8.1249999999999982</v>
      </c>
      <c r="T970" s="304">
        <f t="shared" ca="1" si="436"/>
        <v>79.706249999999983</v>
      </c>
      <c r="U970" s="311">
        <f t="shared" ca="1" si="437"/>
        <v>0</v>
      </c>
      <c r="V970" s="306">
        <f t="shared" ca="1" si="438"/>
        <v>1.2257779896738814</v>
      </c>
      <c r="W970" s="304">
        <f t="shared" ca="1" si="439"/>
        <v>59.696196169858077</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2.401621349936387</v>
      </c>
      <c r="AH970" s="304">
        <f t="shared" ca="1" si="463"/>
        <v>-7.3471864470273127</v>
      </c>
    </row>
    <row r="971" spans="1:34" x14ac:dyDescent="0.2">
      <c r="A971" s="347">
        <f t="shared" ca="1" si="441"/>
        <v>1E-4</v>
      </c>
      <c r="B971" s="304">
        <f t="shared" ca="1" si="442"/>
        <v>34.626100000001045</v>
      </c>
      <c r="D971" s="306">
        <f t="shared" ca="1" si="443"/>
        <v>-0.81935115307484274</v>
      </c>
      <c r="E971" s="307">
        <f t="shared" ca="1" si="444"/>
        <v>-2.5086051805237375</v>
      </c>
      <c r="F971" s="304">
        <f t="shared" ca="1" si="445"/>
        <v>2.639021838446133</v>
      </c>
      <c r="G971" s="306">
        <f t="shared" ca="1" si="446"/>
        <v>13.699429926501924</v>
      </c>
      <c r="H971" s="307">
        <f t="shared" ca="1" si="447"/>
        <v>-122.07922098265928</v>
      </c>
      <c r="I971" s="304">
        <f t="shared" ca="1" si="448"/>
        <v>122.84547438161528</v>
      </c>
      <c r="J971" s="306">
        <f t="shared" ca="1" si="449"/>
        <v>869.5436471607087</v>
      </c>
      <c r="K971" s="307">
        <f t="shared" ca="1" si="450"/>
        <v>-6.3611279435974328</v>
      </c>
      <c r="L971" s="304">
        <f t="shared" ca="1" si="435"/>
        <v>869.56691419709728</v>
      </c>
      <c r="M971" s="306">
        <f t="shared" ca="1" si="451"/>
        <v>-1.4590463024021327</v>
      </c>
      <c r="N971" s="304">
        <f t="shared" ca="1" si="452"/>
        <v>-83.597195241810638</v>
      </c>
      <c r="P971" s="310">
        <f t="shared" ca="1" si="453"/>
        <v>23</v>
      </c>
      <c r="Q971" s="304">
        <f t="shared" ca="1" si="454"/>
        <v>0</v>
      </c>
      <c r="R971" s="306">
        <f t="shared" ca="1" si="455"/>
        <v>0</v>
      </c>
      <c r="S971" s="307">
        <f t="shared" ca="1" si="456"/>
        <v>8.1249999999999982</v>
      </c>
      <c r="T971" s="304">
        <f t="shared" ca="1" si="436"/>
        <v>79.706249999999983</v>
      </c>
      <c r="U971" s="311">
        <f t="shared" ca="1" si="437"/>
        <v>0</v>
      </c>
      <c r="V971" s="306">
        <f t="shared" ca="1" si="438"/>
        <v>1.2257794860936293</v>
      </c>
      <c r="W971" s="304">
        <f t="shared" ca="1" si="439"/>
        <v>59.696502455315162</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2.401584627249151</v>
      </c>
      <c r="AH971" s="304">
        <f t="shared" ca="1" si="463"/>
        <v>-7.3472241439825341</v>
      </c>
    </row>
    <row r="972" spans="1:34" x14ac:dyDescent="0.2">
      <c r="A972" s="347">
        <f t="shared" ca="1" si="441"/>
        <v>1E-4</v>
      </c>
      <c r="B972" s="304">
        <f t="shared" ca="1" si="442"/>
        <v>34.626200000001049</v>
      </c>
      <c r="D972" s="306">
        <f t="shared" ca="1" si="443"/>
        <v>-0.81934885468411678</v>
      </c>
      <c r="E972" s="307">
        <f t="shared" ca="1" si="444"/>
        <v>-2.5085669893190969</v>
      </c>
      <c r="F972" s="304">
        <f t="shared" ca="1" si="445"/>
        <v>2.6389848210199416</v>
      </c>
      <c r="G972" s="306">
        <f t="shared" ca="1" si="446"/>
        <v>13.699347991616456</v>
      </c>
      <c r="H972" s="307">
        <f t="shared" ca="1" si="447"/>
        <v>-122.07947183935821</v>
      </c>
      <c r="I972" s="304">
        <f t="shared" ca="1" si="448"/>
        <v>122.84571453645445</v>
      </c>
      <c r="J972" s="306">
        <f t="shared" ca="1" si="449"/>
        <v>869.5436471607087</v>
      </c>
      <c r="K972" s="307">
        <f t="shared" ca="1" si="450"/>
        <v>-6.3733358782385334</v>
      </c>
      <c r="L972" s="304">
        <f t="shared" ca="1" si="435"/>
        <v>869.56700358728187</v>
      </c>
      <c r="M972" s="306">
        <f t="shared" ca="1" si="451"/>
        <v>-1.4590471929398749</v>
      </c>
      <c r="N972" s="304">
        <f t="shared" ca="1" si="452"/>
        <v>-83.597246265864754</v>
      </c>
      <c r="P972" s="310">
        <f t="shared" ca="1" si="453"/>
        <v>23</v>
      </c>
      <c r="Q972" s="304">
        <f t="shared" ca="1" si="454"/>
        <v>0</v>
      </c>
      <c r="R972" s="306">
        <f t="shared" ca="1" si="455"/>
        <v>0</v>
      </c>
      <c r="S972" s="307">
        <f t="shared" ca="1" si="456"/>
        <v>8.1249999999999982</v>
      </c>
      <c r="T972" s="304">
        <f t="shared" ca="1" si="436"/>
        <v>79.706249999999983</v>
      </c>
      <c r="U972" s="311">
        <f t="shared" ca="1" si="437"/>
        <v>0</v>
      </c>
      <c r="V972" s="306">
        <f t="shared" ca="1" si="438"/>
        <v>1.2257809825182793</v>
      </c>
      <c r="W972" s="304">
        <f t="shared" ca="1" si="439"/>
        <v>59.696808738468093</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2.4015479048281279</v>
      </c>
      <c r="AH972" s="304">
        <f t="shared" ca="1" si="463"/>
        <v>-7.3472618406541752</v>
      </c>
    </row>
    <row r="973" spans="1:34" x14ac:dyDescent="0.2">
      <c r="A973" s="347">
        <f t="shared" ca="1" si="441"/>
        <v>1E-4</v>
      </c>
      <c r="B973" s="304">
        <f t="shared" ca="1" si="442"/>
        <v>34.626300000001052</v>
      </c>
      <c r="D973" s="306">
        <f t="shared" ca="1" si="443"/>
        <v>-0.81934655625870556</v>
      </c>
      <c r="E973" s="307">
        <f t="shared" ca="1" si="444"/>
        <v>-2.5085287984017954</v>
      </c>
      <c r="F973" s="304">
        <f t="shared" ca="1" si="445"/>
        <v>2.6389478038915728</v>
      </c>
      <c r="G973" s="306">
        <f t="shared" ca="1" si="446"/>
        <v>13.69926605696083</v>
      </c>
      <c r="H973" s="307">
        <f t="shared" ca="1" si="447"/>
        <v>-122.07972269223805</v>
      </c>
      <c r="I973" s="304">
        <f t="shared" ca="1" si="448"/>
        <v>122.84595468762144</v>
      </c>
      <c r="J973" s="306">
        <f t="shared" ca="1" si="449"/>
        <v>869.5436471607087</v>
      </c>
      <c r="K973" s="307">
        <f t="shared" ca="1" si="450"/>
        <v>-6.3855438379651135</v>
      </c>
      <c r="L973" s="304">
        <f t="shared" ca="1" si="435"/>
        <v>869.56709314902992</v>
      </c>
      <c r="M973" s="306">
        <f t="shared" ca="1" si="451"/>
        <v>-1.4590480834688091</v>
      </c>
      <c r="N973" s="304">
        <f t="shared" ca="1" si="452"/>
        <v>-83.597297289414215</v>
      </c>
      <c r="P973" s="310">
        <f t="shared" ca="1" si="453"/>
        <v>23</v>
      </c>
      <c r="Q973" s="304">
        <f t="shared" ca="1" si="454"/>
        <v>0</v>
      </c>
      <c r="R973" s="306">
        <f t="shared" ca="1" si="455"/>
        <v>0</v>
      </c>
      <c r="S973" s="307">
        <f t="shared" ca="1" si="456"/>
        <v>8.1249999999999982</v>
      </c>
      <c r="T973" s="304">
        <f t="shared" ca="1" si="436"/>
        <v>79.706249999999983</v>
      </c>
      <c r="U973" s="311">
        <f t="shared" ca="1" si="437"/>
        <v>0</v>
      </c>
      <c r="V973" s="306">
        <f t="shared" ca="1" si="438"/>
        <v>1.225782478947832</v>
      </c>
      <c r="W973" s="304">
        <f t="shared" ca="1" si="439"/>
        <v>59.697115019316996</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2.4015111826733255</v>
      </c>
      <c r="AH973" s="304">
        <f t="shared" ca="1" si="463"/>
        <v>-7.347299537042228</v>
      </c>
    </row>
    <row r="974" spans="1:34" x14ac:dyDescent="0.2">
      <c r="A974" s="347">
        <f t="shared" ca="1" si="441"/>
        <v>1E-4</v>
      </c>
      <c r="B974" s="304">
        <f t="shared" ca="1" si="442"/>
        <v>34.626400000001055</v>
      </c>
      <c r="D974" s="306">
        <f t="shared" ca="1" si="443"/>
        <v>-0.81934425779861264</v>
      </c>
      <c r="E974" s="307">
        <f t="shared" ca="1" si="444"/>
        <v>-2.508490607771817</v>
      </c>
      <c r="F974" s="304">
        <f t="shared" ca="1" si="445"/>
        <v>2.6389107870610138</v>
      </c>
      <c r="G974" s="306">
        <f t="shared" ca="1" si="446"/>
        <v>13.699184122535051</v>
      </c>
      <c r="H974" s="307">
        <f t="shared" ca="1" si="447"/>
        <v>-122.07997354129883</v>
      </c>
      <c r="I974" s="304">
        <f t="shared" ca="1" si="448"/>
        <v>122.84619483511624</v>
      </c>
      <c r="J974" s="306">
        <f t="shared" ca="1" si="449"/>
        <v>869.5436471607087</v>
      </c>
      <c r="K974" s="307">
        <f t="shared" ca="1" si="450"/>
        <v>-6.3977518227767902</v>
      </c>
      <c r="L974" s="304">
        <f t="shared" ca="1" si="435"/>
        <v>869.56718288234231</v>
      </c>
      <c r="M974" s="306">
        <f t="shared" ca="1" si="451"/>
        <v>-1.4590489739889352</v>
      </c>
      <c r="N974" s="304">
        <f t="shared" ca="1" si="452"/>
        <v>-83.597348312459019</v>
      </c>
      <c r="P974" s="310">
        <f t="shared" ca="1" si="453"/>
        <v>23</v>
      </c>
      <c r="Q974" s="304">
        <f t="shared" ca="1" si="454"/>
        <v>0</v>
      </c>
      <c r="R974" s="306">
        <f t="shared" ca="1" si="455"/>
        <v>0</v>
      </c>
      <c r="S974" s="307">
        <f t="shared" ca="1" si="456"/>
        <v>8.1249999999999982</v>
      </c>
      <c r="T974" s="304">
        <f t="shared" ca="1" si="436"/>
        <v>79.706249999999983</v>
      </c>
      <c r="U974" s="311">
        <f t="shared" ca="1" si="437"/>
        <v>0</v>
      </c>
      <c r="V974" s="306">
        <f t="shared" ca="1" si="438"/>
        <v>1.2257839753822868</v>
      </c>
      <c r="W974" s="304">
        <f t="shared" ca="1" si="439"/>
        <v>59.697421297861744</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2.401474460784728</v>
      </c>
      <c r="AH974" s="304">
        <f t="shared" ca="1" si="463"/>
        <v>-7.3473372331467086</v>
      </c>
    </row>
    <row r="975" spans="1:34" x14ac:dyDescent="0.2">
      <c r="A975" s="347">
        <f t="shared" ca="1" si="441"/>
        <v>1E-4</v>
      </c>
      <c r="B975" s="304">
        <f t="shared" ca="1" si="442"/>
        <v>34.626500000001059</v>
      </c>
      <c r="D975" s="306">
        <f t="shared" ca="1" si="443"/>
        <v>-0.81934195930383791</v>
      </c>
      <c r="E975" s="307">
        <f t="shared" ca="1" si="444"/>
        <v>-2.5084524174291785</v>
      </c>
      <c r="F975" s="304">
        <f t="shared" ca="1" si="445"/>
        <v>2.6388737705282801</v>
      </c>
      <c r="G975" s="306">
        <f t="shared" ca="1" si="446"/>
        <v>13.69910218833912</v>
      </c>
      <c r="H975" s="307">
        <f t="shared" ca="1" si="447"/>
        <v>-122.08022438654056</v>
      </c>
      <c r="I975" s="304">
        <f t="shared" ca="1" si="448"/>
        <v>122.84643497893886</v>
      </c>
      <c r="J975" s="306">
        <f t="shared" ca="1" si="449"/>
        <v>869.5436471607087</v>
      </c>
      <c r="K975" s="307">
        <f t="shared" ca="1" si="450"/>
        <v>-6.4099598326731826</v>
      </c>
      <c r="L975" s="304">
        <f t="shared" ca="1" si="435"/>
        <v>869.56727278722008</v>
      </c>
      <c r="M975" s="306">
        <f t="shared" ca="1" si="451"/>
        <v>-1.4590498645002536</v>
      </c>
      <c r="N975" s="304">
        <f t="shared" ca="1" si="452"/>
        <v>-83.597399334999167</v>
      </c>
      <c r="P975" s="310">
        <f t="shared" ca="1" si="453"/>
        <v>23</v>
      </c>
      <c r="Q975" s="304">
        <f t="shared" ca="1" si="454"/>
        <v>0</v>
      </c>
      <c r="R975" s="306">
        <f t="shared" ca="1" si="455"/>
        <v>0</v>
      </c>
      <c r="S975" s="307">
        <f t="shared" ca="1" si="456"/>
        <v>8.1249999999999982</v>
      </c>
      <c r="T975" s="304">
        <f t="shared" ca="1" si="436"/>
        <v>79.706249999999983</v>
      </c>
      <c r="U975" s="311">
        <f t="shared" ca="1" si="437"/>
        <v>0</v>
      </c>
      <c r="V975" s="306">
        <f t="shared" ca="1" si="438"/>
        <v>1.2257854718216437</v>
      </c>
      <c r="W975" s="304">
        <f t="shared" ca="1" si="439"/>
        <v>59.697727574102359</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2.4014377391623514</v>
      </c>
      <c r="AH975" s="304">
        <f t="shared" ca="1" si="463"/>
        <v>-7.3473749289676009</v>
      </c>
    </row>
    <row r="976" spans="1:34" x14ac:dyDescent="0.2">
      <c r="A976" s="347">
        <f t="shared" ca="1" si="441"/>
        <v>1E-4</v>
      </c>
      <c r="B976" s="304">
        <f t="shared" ca="1" si="442"/>
        <v>34.626600000001062</v>
      </c>
      <c r="D976" s="306">
        <f t="shared" ca="1" si="443"/>
        <v>-0.81933966077438025</v>
      </c>
      <c r="E976" s="307">
        <f t="shared" ca="1" si="444"/>
        <v>-2.5084142273738772</v>
      </c>
      <c r="F976" s="304">
        <f t="shared" ca="1" si="445"/>
        <v>2.6388367542933686</v>
      </c>
      <c r="G976" s="306">
        <f t="shared" ca="1" si="446"/>
        <v>13.699020254373043</v>
      </c>
      <c r="H976" s="307">
        <f t="shared" ca="1" si="447"/>
        <v>-122.0804752279633</v>
      </c>
      <c r="I976" s="304">
        <f t="shared" ca="1" si="448"/>
        <v>122.84667511908934</v>
      </c>
      <c r="J976" s="306">
        <f t="shared" ca="1" si="449"/>
        <v>869.5436471607087</v>
      </c>
      <c r="K976" s="307">
        <f t="shared" ca="1" si="450"/>
        <v>-6.4221678676539078</v>
      </c>
      <c r="L976" s="304">
        <f t="shared" ca="1" si="435"/>
        <v>869.56736286366413</v>
      </c>
      <c r="M976" s="306">
        <f t="shared" ca="1" si="451"/>
        <v>-1.4590507550027645</v>
      </c>
      <c r="N976" s="304">
        <f t="shared" ca="1" si="452"/>
        <v>-83.597450357034688</v>
      </c>
      <c r="P976" s="310">
        <f t="shared" ca="1" si="453"/>
        <v>23</v>
      </c>
      <c r="Q976" s="304">
        <f t="shared" ca="1" si="454"/>
        <v>0</v>
      </c>
      <c r="R976" s="306">
        <f t="shared" ca="1" si="455"/>
        <v>0</v>
      </c>
      <c r="S976" s="307">
        <f t="shared" ca="1" si="456"/>
        <v>8.1249999999999982</v>
      </c>
      <c r="T976" s="304">
        <f t="shared" ca="1" si="436"/>
        <v>79.706249999999983</v>
      </c>
      <c r="U976" s="311">
        <f t="shared" ca="1" si="437"/>
        <v>0</v>
      </c>
      <c r="V976" s="306">
        <f t="shared" ca="1" si="438"/>
        <v>1.2257869682659033</v>
      </c>
      <c r="W976" s="304">
        <f t="shared" ca="1" si="439"/>
        <v>59.698033848038875</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2.4014010178061946</v>
      </c>
      <c r="AH976" s="304">
        <f t="shared" ca="1" si="463"/>
        <v>-7.3474126245049076</v>
      </c>
    </row>
    <row r="977" spans="1:34" x14ac:dyDescent="0.2">
      <c r="A977" s="347">
        <f t="shared" ca="1" si="441"/>
        <v>1E-4</v>
      </c>
      <c r="B977" s="304">
        <f t="shared" ca="1" si="442"/>
        <v>34.626700000001065</v>
      </c>
      <c r="D977" s="306">
        <f t="shared" ca="1" si="443"/>
        <v>-0.81933736221024178</v>
      </c>
      <c r="E977" s="307">
        <f t="shared" ca="1" si="444"/>
        <v>-2.5083760376059097</v>
      </c>
      <c r="F977" s="304">
        <f t="shared" ca="1" si="445"/>
        <v>2.638799738356278</v>
      </c>
      <c r="G977" s="306">
        <f t="shared" ca="1" si="446"/>
        <v>13.698938320636822</v>
      </c>
      <c r="H977" s="307">
        <f t="shared" ca="1" si="447"/>
        <v>-122.08072606556706</v>
      </c>
      <c r="I977" s="304">
        <f t="shared" ca="1" si="448"/>
        <v>122.84691525556772</v>
      </c>
      <c r="J977" s="306">
        <f t="shared" ca="1" si="449"/>
        <v>869.5436471607087</v>
      </c>
      <c r="K977" s="307">
        <f t="shared" ca="1" si="450"/>
        <v>-6.4343759277185839</v>
      </c>
      <c r="L977" s="304">
        <f t="shared" ca="1" si="435"/>
        <v>869.56745311167572</v>
      </c>
      <c r="M977" s="306">
        <f t="shared" ca="1" si="451"/>
        <v>-1.4590516454964677</v>
      </c>
      <c r="N977" s="304">
        <f t="shared" ca="1" si="452"/>
        <v>-83.597501378565568</v>
      </c>
      <c r="P977" s="310">
        <f t="shared" ca="1" si="453"/>
        <v>23</v>
      </c>
      <c r="Q977" s="304">
        <f t="shared" ca="1" si="454"/>
        <v>0</v>
      </c>
      <c r="R977" s="306">
        <f t="shared" ca="1" si="455"/>
        <v>0</v>
      </c>
      <c r="S977" s="307">
        <f t="shared" ca="1" si="456"/>
        <v>8.1249999999999982</v>
      </c>
      <c r="T977" s="304">
        <f t="shared" ca="1" si="436"/>
        <v>79.706249999999983</v>
      </c>
      <c r="U977" s="311">
        <f t="shared" ca="1" si="437"/>
        <v>0</v>
      </c>
      <c r="V977" s="306">
        <f t="shared" ca="1" si="438"/>
        <v>1.2257884647150645</v>
      </c>
      <c r="W977" s="304">
        <f t="shared" ca="1" si="439"/>
        <v>59.698340119671229</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2.4013642967162543</v>
      </c>
      <c r="AH977" s="304">
        <f t="shared" ca="1" si="463"/>
        <v>-7.3474503197586323</v>
      </c>
    </row>
    <row r="978" spans="1:34" x14ac:dyDescent="0.2">
      <c r="A978" s="347">
        <f t="shared" ca="1" si="441"/>
        <v>1E-4</v>
      </c>
      <c r="B978" s="304">
        <f t="shared" ca="1" si="442"/>
        <v>34.626800000001069</v>
      </c>
      <c r="D978" s="306">
        <f t="shared" ca="1" si="443"/>
        <v>-0.81933506361142361</v>
      </c>
      <c r="E978" s="307">
        <f t="shared" ca="1" si="444"/>
        <v>-2.5083378481252803</v>
      </c>
      <c r="F978" s="304">
        <f t="shared" ca="1" si="445"/>
        <v>2.6387627227170118</v>
      </c>
      <c r="G978" s="306">
        <f t="shared" ca="1" si="446"/>
        <v>13.69885638713046</v>
      </c>
      <c r="H978" s="307">
        <f t="shared" ca="1" si="447"/>
        <v>-122.08097689935188</v>
      </c>
      <c r="I978" s="304">
        <f t="shared" ca="1" si="448"/>
        <v>122.84715538837402</v>
      </c>
      <c r="J978" s="306">
        <f t="shared" ca="1" si="449"/>
        <v>869.5436471607087</v>
      </c>
      <c r="K978" s="307">
        <f t="shared" ca="1" si="450"/>
        <v>-6.4465840128668299</v>
      </c>
      <c r="L978" s="304">
        <f t="shared" ca="1" si="435"/>
        <v>869.56754353125552</v>
      </c>
      <c r="M978" s="306">
        <f t="shared" ca="1" si="451"/>
        <v>-1.4590525359813638</v>
      </c>
      <c r="N978" s="304">
        <f t="shared" ca="1" si="452"/>
        <v>-83.597552399591834</v>
      </c>
      <c r="P978" s="310">
        <f t="shared" ca="1" si="453"/>
        <v>23</v>
      </c>
      <c r="Q978" s="304">
        <f t="shared" ca="1" si="454"/>
        <v>0</v>
      </c>
      <c r="R978" s="306">
        <f t="shared" ca="1" si="455"/>
        <v>0</v>
      </c>
      <c r="S978" s="307">
        <f t="shared" ca="1" si="456"/>
        <v>8.1249999999999982</v>
      </c>
      <c r="T978" s="304">
        <f t="shared" ca="1" si="436"/>
        <v>79.706249999999983</v>
      </c>
      <c r="U978" s="311">
        <f t="shared" ca="1" si="437"/>
        <v>0</v>
      </c>
      <c r="V978" s="306">
        <f t="shared" ca="1" si="438"/>
        <v>1.2257899611691281</v>
      </c>
      <c r="W978" s="304">
        <f t="shared" ca="1" si="439"/>
        <v>59.698646388999457</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2.4013275758925383</v>
      </c>
      <c r="AH978" s="304">
        <f t="shared" ca="1" si="463"/>
        <v>-7.3474880147287687</v>
      </c>
    </row>
    <row r="979" spans="1:34" x14ac:dyDescent="0.2">
      <c r="A979" s="347">
        <f t="shared" ca="1" si="441"/>
        <v>1E-4</v>
      </c>
      <c r="B979" s="304">
        <f t="shared" ca="1" si="442"/>
        <v>34.626900000001072</v>
      </c>
      <c r="D979" s="306">
        <f t="shared" ca="1" si="443"/>
        <v>-0.81933276497792451</v>
      </c>
      <c r="E979" s="307">
        <f t="shared" ca="1" si="444"/>
        <v>-2.508299658931989</v>
      </c>
      <c r="F979" s="304">
        <f t="shared" ca="1" si="445"/>
        <v>2.6387257073755701</v>
      </c>
      <c r="G979" s="306">
        <f t="shared" ca="1" si="446"/>
        <v>13.698774453853963</v>
      </c>
      <c r="H979" s="307">
        <f t="shared" ca="1" si="447"/>
        <v>-122.08122772931777</v>
      </c>
      <c r="I979" s="304">
        <f t="shared" ca="1" si="448"/>
        <v>122.84739551750826</v>
      </c>
      <c r="J979" s="306">
        <f t="shared" ca="1" si="449"/>
        <v>869.5436471607087</v>
      </c>
      <c r="K979" s="307">
        <f t="shared" ca="1" si="450"/>
        <v>-6.458792123098263</v>
      </c>
      <c r="L979" s="304">
        <f t="shared" ca="1" si="435"/>
        <v>869.5676341224048</v>
      </c>
      <c r="M979" s="306">
        <f t="shared" ca="1" si="451"/>
        <v>-1.4590534264574522</v>
      </c>
      <c r="N979" s="304">
        <f t="shared" ca="1" si="452"/>
        <v>-83.597603420113458</v>
      </c>
      <c r="P979" s="310">
        <f t="shared" ca="1" si="453"/>
        <v>23</v>
      </c>
      <c r="Q979" s="304">
        <f t="shared" ca="1" si="454"/>
        <v>0</v>
      </c>
      <c r="R979" s="306">
        <f t="shared" ca="1" si="455"/>
        <v>0</v>
      </c>
      <c r="S979" s="307">
        <f t="shared" ca="1" si="456"/>
        <v>8.1249999999999982</v>
      </c>
      <c r="T979" s="304">
        <f t="shared" ca="1" si="436"/>
        <v>79.706249999999983</v>
      </c>
      <c r="U979" s="311">
        <f t="shared" ca="1" si="437"/>
        <v>0</v>
      </c>
      <c r="V979" s="306">
        <f t="shared" ca="1" si="438"/>
        <v>1.2257914576280946</v>
      </c>
      <c r="W979" s="304">
        <f t="shared" ca="1" si="439"/>
        <v>59.698952656023593</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2.4012908553350387</v>
      </c>
      <c r="AH979" s="304">
        <f t="shared" ca="1" si="463"/>
        <v>-7.3475257094153195</v>
      </c>
    </row>
    <row r="980" spans="1:34" x14ac:dyDescent="0.2">
      <c r="A980" s="347">
        <f t="shared" ca="1" si="441"/>
        <v>1E-4</v>
      </c>
      <c r="B980" s="304">
        <f t="shared" ca="1" si="442"/>
        <v>34.627000000001075</v>
      </c>
      <c r="D980" s="306">
        <f t="shared" ca="1" si="443"/>
        <v>-0.81933046630975004</v>
      </c>
      <c r="E980" s="307">
        <f t="shared" ca="1" si="444"/>
        <v>-2.5082614700260288</v>
      </c>
      <c r="F980" s="304">
        <f t="shared" ca="1" si="445"/>
        <v>2.6386886923319484</v>
      </c>
      <c r="G980" s="306">
        <f t="shared" ca="1" si="446"/>
        <v>13.698692520807331</v>
      </c>
      <c r="H980" s="307">
        <f t="shared" ca="1" si="447"/>
        <v>-122.08147855546477</v>
      </c>
      <c r="I980" s="304">
        <f t="shared" ca="1" si="448"/>
        <v>122.84763564297046</v>
      </c>
      <c r="J980" s="306">
        <f t="shared" ca="1" si="449"/>
        <v>869.5436471607087</v>
      </c>
      <c r="K980" s="307">
        <f t="shared" ca="1" si="450"/>
        <v>-6.4710002584125021</v>
      </c>
      <c r="L980" s="304">
        <f t="shared" ca="1" si="435"/>
        <v>869.56772488512445</v>
      </c>
      <c r="M980" s="306">
        <f t="shared" ca="1" si="451"/>
        <v>-1.4590543169247339</v>
      </c>
      <c r="N980" s="304">
        <f t="shared" ca="1" si="452"/>
        <v>-83.597654440130484</v>
      </c>
      <c r="P980" s="310">
        <f t="shared" ca="1" si="453"/>
        <v>23</v>
      </c>
      <c r="Q980" s="304">
        <f t="shared" ca="1" si="454"/>
        <v>0</v>
      </c>
      <c r="R980" s="306">
        <f t="shared" ca="1" si="455"/>
        <v>0</v>
      </c>
      <c r="S980" s="307">
        <f t="shared" ca="1" si="456"/>
        <v>8.1249999999999982</v>
      </c>
      <c r="T980" s="304">
        <f t="shared" ca="1" si="436"/>
        <v>79.706249999999983</v>
      </c>
      <c r="U980" s="311">
        <f t="shared" ca="1" si="437"/>
        <v>0</v>
      </c>
      <c r="V980" s="306">
        <f t="shared" ca="1" si="438"/>
        <v>1.2257929540919625</v>
      </c>
      <c r="W980" s="304">
        <f t="shared" ca="1" si="439"/>
        <v>59.699258920743524</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2.4012541350437573</v>
      </c>
      <c r="AH980" s="304">
        <f t="shared" ca="1" si="463"/>
        <v>-7.34756340381829</v>
      </c>
    </row>
    <row r="981" spans="1:34" x14ac:dyDescent="0.2">
      <c r="A981" s="347">
        <f t="shared" ca="1" si="441"/>
        <v>1E-4</v>
      </c>
      <c r="B981" s="304">
        <f t="shared" ca="1" si="442"/>
        <v>34.627100000001079</v>
      </c>
      <c r="D981" s="306">
        <f t="shared" ca="1" si="443"/>
        <v>-0.81932816760689398</v>
      </c>
      <c r="E981" s="307">
        <f t="shared" ca="1" si="444"/>
        <v>-2.508223281407413</v>
      </c>
      <c r="F981" s="304">
        <f t="shared" ca="1" si="445"/>
        <v>2.6386516775861573</v>
      </c>
      <c r="G981" s="306">
        <f t="shared" ca="1" si="446"/>
        <v>13.69861058799057</v>
      </c>
      <c r="H981" s="307">
        <f t="shared" ca="1" si="447"/>
        <v>-122.08172937779291</v>
      </c>
      <c r="I981" s="304">
        <f t="shared" ca="1" si="448"/>
        <v>122.84787576476067</v>
      </c>
      <c r="J981" s="306">
        <f t="shared" ca="1" si="449"/>
        <v>869.5436471607087</v>
      </c>
      <c r="K981" s="307">
        <f t="shared" ca="1" si="450"/>
        <v>-6.4832084188091654</v>
      </c>
      <c r="L981" s="304">
        <f t="shared" ca="1" si="435"/>
        <v>869.56781581941539</v>
      </c>
      <c r="M981" s="306">
        <f t="shared" ca="1" si="451"/>
        <v>-1.4590552073832082</v>
      </c>
      <c r="N981" s="304">
        <f t="shared" ca="1" si="452"/>
        <v>-83.597705459642896</v>
      </c>
      <c r="P981" s="310">
        <f t="shared" ca="1" si="453"/>
        <v>23</v>
      </c>
      <c r="Q981" s="304">
        <f t="shared" ca="1" si="454"/>
        <v>0</v>
      </c>
      <c r="R981" s="306">
        <f t="shared" ca="1" si="455"/>
        <v>0</v>
      </c>
      <c r="S981" s="307">
        <f t="shared" ca="1" si="456"/>
        <v>8.1249999999999982</v>
      </c>
      <c r="T981" s="304">
        <f t="shared" ca="1" si="436"/>
        <v>79.706249999999983</v>
      </c>
      <c r="U981" s="311">
        <f t="shared" ca="1" si="437"/>
        <v>0</v>
      </c>
      <c r="V981" s="306">
        <f t="shared" ca="1" si="438"/>
        <v>1.2257944505607323</v>
      </c>
      <c r="W981" s="304">
        <f t="shared" ca="1" si="439"/>
        <v>59.699565183159308</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2.4012174150187064</v>
      </c>
      <c r="AH981" s="304">
        <f t="shared" ca="1" si="463"/>
        <v>-7.347601097937666</v>
      </c>
    </row>
    <row r="982" spans="1:34" x14ac:dyDescent="0.2">
      <c r="A982" s="347">
        <f t="shared" ca="1" si="441"/>
        <v>1E-4</v>
      </c>
      <c r="B982" s="304">
        <f t="shared" ca="1" si="442"/>
        <v>34.627200000001082</v>
      </c>
      <c r="D982" s="306">
        <f t="shared" ca="1" si="443"/>
        <v>-0.81932586886936365</v>
      </c>
      <c r="E982" s="307">
        <f t="shared" ca="1" si="444"/>
        <v>-2.508185093076138</v>
      </c>
      <c r="F982" s="304">
        <f t="shared" ca="1" si="445"/>
        <v>2.6386146631381955</v>
      </c>
      <c r="G982" s="306">
        <f t="shared" ca="1" si="446"/>
        <v>13.698528655403683</v>
      </c>
      <c r="H982" s="307">
        <f t="shared" ca="1" si="447"/>
        <v>-122.08198019630221</v>
      </c>
      <c r="I982" s="304">
        <f t="shared" ca="1" si="448"/>
        <v>122.84811588287889</v>
      </c>
      <c r="J982" s="306">
        <f t="shared" ca="1" si="449"/>
        <v>869.5436471607087</v>
      </c>
      <c r="K982" s="307">
        <f t="shared" ca="1" si="450"/>
        <v>-6.49541660428787</v>
      </c>
      <c r="L982" s="304">
        <f t="shared" ca="1" si="435"/>
        <v>869.56790692527875</v>
      </c>
      <c r="M982" s="306">
        <f t="shared" ca="1" si="451"/>
        <v>-1.4590560978328759</v>
      </c>
      <c r="N982" s="304">
        <f t="shared" ca="1" si="452"/>
        <v>-83.597756478650737</v>
      </c>
      <c r="P982" s="310">
        <f t="shared" ca="1" si="453"/>
        <v>23</v>
      </c>
      <c r="Q982" s="304">
        <f t="shared" ca="1" si="454"/>
        <v>0</v>
      </c>
      <c r="R982" s="306">
        <f t="shared" ca="1" si="455"/>
        <v>0</v>
      </c>
      <c r="S982" s="307">
        <f t="shared" ca="1" si="456"/>
        <v>8.1249999999999982</v>
      </c>
      <c r="T982" s="304">
        <f t="shared" ca="1" si="436"/>
        <v>79.706249999999983</v>
      </c>
      <c r="U982" s="311">
        <f t="shared" ca="1" si="437"/>
        <v>0</v>
      </c>
      <c r="V982" s="306">
        <f t="shared" ca="1" si="438"/>
        <v>1.2257959470344046</v>
      </c>
      <c r="W982" s="304">
        <f t="shared" ca="1" si="439"/>
        <v>59.699871443270929</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2.4011806952598755</v>
      </c>
      <c r="AH982" s="304">
        <f t="shared" ca="1" si="463"/>
        <v>-7.3476387917734547</v>
      </c>
    </row>
    <row r="983" spans="1:34" x14ac:dyDescent="0.2">
      <c r="A983" s="347">
        <f t="shared" ca="1" si="441"/>
        <v>1E-4</v>
      </c>
      <c r="B983" s="304">
        <f t="shared" ca="1" si="442"/>
        <v>34.627300000001085</v>
      </c>
      <c r="D983" s="306">
        <f t="shared" ca="1" si="443"/>
        <v>-0.81932357009715417</v>
      </c>
      <c r="E983" s="307">
        <f t="shared" ca="1" si="444"/>
        <v>-2.5081469050322029</v>
      </c>
      <c r="F983" s="304">
        <f t="shared" ca="1" si="445"/>
        <v>2.6385776489880612</v>
      </c>
      <c r="G983" s="306">
        <f t="shared" ca="1" si="446"/>
        <v>13.698446723046674</v>
      </c>
      <c r="H983" s="307">
        <f t="shared" ca="1" si="447"/>
        <v>-122.08223101099271</v>
      </c>
      <c r="I983" s="304">
        <f t="shared" ca="1" si="448"/>
        <v>122.84835599732517</v>
      </c>
      <c r="J983" s="306">
        <f t="shared" ca="1" si="449"/>
        <v>869.5436471607087</v>
      </c>
      <c r="K983" s="307">
        <f t="shared" ca="1" si="450"/>
        <v>-6.507624814848235</v>
      </c>
      <c r="L983" s="304">
        <f t="shared" ca="1" si="435"/>
        <v>869.56799820271556</v>
      </c>
      <c r="M983" s="306">
        <f t="shared" ca="1" si="451"/>
        <v>-1.4590569882737368</v>
      </c>
      <c r="N983" s="304">
        <f t="shared" ca="1" si="452"/>
        <v>-83.597807497153966</v>
      </c>
      <c r="P983" s="310">
        <f t="shared" ca="1" si="453"/>
        <v>23</v>
      </c>
      <c r="Q983" s="304">
        <f t="shared" ca="1" si="454"/>
        <v>0</v>
      </c>
      <c r="R983" s="306">
        <f t="shared" ca="1" si="455"/>
        <v>0</v>
      </c>
      <c r="S983" s="307">
        <f t="shared" ca="1" si="456"/>
        <v>8.1249999999999982</v>
      </c>
      <c r="T983" s="304">
        <f t="shared" ca="1" si="436"/>
        <v>79.706249999999983</v>
      </c>
      <c r="U983" s="311">
        <f t="shared" ca="1" si="437"/>
        <v>0</v>
      </c>
      <c r="V983" s="306">
        <f t="shared" ca="1" si="438"/>
        <v>1.2257974435129786</v>
      </c>
      <c r="W983" s="304">
        <f t="shared" ca="1" si="439"/>
        <v>59.700177701078417</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2.4011439757672717</v>
      </c>
      <c r="AH983" s="304">
        <f t="shared" ca="1" si="463"/>
        <v>-7.3476764853256542</v>
      </c>
    </row>
    <row r="984" spans="1:34" x14ac:dyDescent="0.2">
      <c r="A984" s="347">
        <f t="shared" ca="1" si="441"/>
        <v>1E-4</v>
      </c>
      <c r="B984" s="304">
        <f t="shared" ca="1" si="442"/>
        <v>34.627400000001089</v>
      </c>
      <c r="D984" s="306">
        <f t="shared" ca="1" si="443"/>
        <v>-0.81932127129027099</v>
      </c>
      <c r="E984" s="307">
        <f t="shared" ca="1" si="444"/>
        <v>-2.5081087172756034</v>
      </c>
      <c r="F984" s="304">
        <f t="shared" ca="1" si="445"/>
        <v>2.6385406351357523</v>
      </c>
      <c r="G984" s="306">
        <f t="shared" ca="1" si="446"/>
        <v>13.698364790919545</v>
      </c>
      <c r="H984" s="307">
        <f t="shared" ca="1" si="447"/>
        <v>-122.08248182186445</v>
      </c>
      <c r="I984" s="304">
        <f t="shared" ca="1" si="448"/>
        <v>122.84859610809954</v>
      </c>
      <c r="J984" s="306">
        <f t="shared" ca="1" si="449"/>
        <v>869.5436471607087</v>
      </c>
      <c r="K984" s="307">
        <f t="shared" ca="1" si="450"/>
        <v>-6.5198330504898774</v>
      </c>
      <c r="L984" s="304">
        <f t="shared" ca="1" si="435"/>
        <v>869.56808965172672</v>
      </c>
      <c r="M984" s="306">
        <f t="shared" ca="1" si="451"/>
        <v>-1.4590578787057911</v>
      </c>
      <c r="N984" s="304">
        <f t="shared" ca="1" si="452"/>
        <v>-83.597858515152623</v>
      </c>
      <c r="P984" s="310">
        <f t="shared" ca="1" si="453"/>
        <v>23</v>
      </c>
      <c r="Q984" s="304">
        <f t="shared" ca="1" si="454"/>
        <v>0</v>
      </c>
      <c r="R984" s="306">
        <f t="shared" ca="1" si="455"/>
        <v>0</v>
      </c>
      <c r="S984" s="307">
        <f t="shared" ca="1" si="456"/>
        <v>8.1249999999999982</v>
      </c>
      <c r="T984" s="304">
        <f t="shared" ca="1" si="436"/>
        <v>79.706249999999983</v>
      </c>
      <c r="U984" s="311">
        <f t="shared" ca="1" si="437"/>
        <v>0</v>
      </c>
      <c r="V984" s="306">
        <f t="shared" ca="1" si="438"/>
        <v>1.2257989399964548</v>
      </c>
      <c r="W984" s="304">
        <f t="shared" ca="1" si="439"/>
        <v>59.700483956581742</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2.4011072565408913</v>
      </c>
      <c r="AH984" s="304">
        <f t="shared" ca="1" si="463"/>
        <v>-7.3477141785942681</v>
      </c>
    </row>
    <row r="985" spans="1:34" x14ac:dyDescent="0.2">
      <c r="A985" s="347">
        <f t="shared" ca="1" si="441"/>
        <v>1E-4</v>
      </c>
      <c r="B985" s="304">
        <f t="shared" ca="1" si="442"/>
        <v>34.627500000001092</v>
      </c>
      <c r="D985" s="306">
        <f t="shared" ca="1" si="443"/>
        <v>-0.8193189724487121</v>
      </c>
      <c r="E985" s="307">
        <f t="shared" ca="1" si="444"/>
        <v>-2.5080705298063464</v>
      </c>
      <c r="F985" s="304">
        <f t="shared" ca="1" si="445"/>
        <v>2.6385036215812741</v>
      </c>
      <c r="G985" s="306">
        <f t="shared" ca="1" si="446"/>
        <v>13.698282859022299</v>
      </c>
      <c r="H985" s="307">
        <f t="shared" ca="1" si="447"/>
        <v>-122.08273262891743</v>
      </c>
      <c r="I985" s="304">
        <f t="shared" ca="1" si="448"/>
        <v>122.84883621520198</v>
      </c>
      <c r="J985" s="306">
        <f t="shared" ca="1" si="449"/>
        <v>869.5436471607087</v>
      </c>
      <c r="K985" s="307">
        <f t="shared" ca="1" si="450"/>
        <v>-6.5320413112124163</v>
      </c>
      <c r="L985" s="304">
        <f t="shared" ca="1" si="435"/>
        <v>869.56818127231315</v>
      </c>
      <c r="M985" s="306">
        <f t="shared" ca="1" si="451"/>
        <v>-1.4590587691290389</v>
      </c>
      <c r="N985" s="304">
        <f t="shared" ca="1" si="452"/>
        <v>-83.597909532646696</v>
      </c>
      <c r="P985" s="310">
        <f t="shared" ca="1" si="453"/>
        <v>23</v>
      </c>
      <c r="Q985" s="304">
        <f t="shared" ca="1" si="454"/>
        <v>0</v>
      </c>
      <c r="R985" s="306">
        <f t="shared" ca="1" si="455"/>
        <v>0</v>
      </c>
      <c r="S985" s="307">
        <f t="shared" ca="1" si="456"/>
        <v>8.1249999999999982</v>
      </c>
      <c r="T985" s="304">
        <f t="shared" ca="1" si="436"/>
        <v>79.706249999999983</v>
      </c>
      <c r="U985" s="311">
        <f t="shared" ca="1" si="437"/>
        <v>0</v>
      </c>
      <c r="V985" s="306">
        <f t="shared" ca="1" si="438"/>
        <v>1.2258004364848332</v>
      </c>
      <c r="W985" s="304">
        <f t="shared" ca="1" si="439"/>
        <v>59.700790209780862</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2.4010705375807362</v>
      </c>
      <c r="AH985" s="304">
        <f t="shared" ca="1" si="463"/>
        <v>-7.3477518715792929</v>
      </c>
    </row>
    <row r="986" spans="1:34" x14ac:dyDescent="0.2">
      <c r="A986" s="347">
        <f t="shared" ca="1" si="441"/>
        <v>1E-4</v>
      </c>
      <c r="B986" s="304">
        <f t="shared" ca="1" si="442"/>
        <v>34.627600000001095</v>
      </c>
      <c r="D986" s="306">
        <f t="shared" ca="1" si="443"/>
        <v>-0.81931667357247873</v>
      </c>
      <c r="E986" s="307">
        <f t="shared" ca="1" si="444"/>
        <v>-2.5080323426244329</v>
      </c>
      <c r="F986" s="304">
        <f t="shared" ca="1" si="445"/>
        <v>2.6384666083246291</v>
      </c>
      <c r="G986" s="306">
        <f t="shared" ca="1" si="446"/>
        <v>13.698200927354943</v>
      </c>
      <c r="H986" s="307">
        <f t="shared" ca="1" si="447"/>
        <v>-122.08298343215169</v>
      </c>
      <c r="I986" s="304">
        <f t="shared" ca="1" si="448"/>
        <v>122.84907631863258</v>
      </c>
      <c r="J986" s="306">
        <f t="shared" ca="1" si="449"/>
        <v>869.5436471607087</v>
      </c>
      <c r="K986" s="307">
        <f t="shared" ca="1" si="450"/>
        <v>-6.5442495970154697</v>
      </c>
      <c r="L986" s="304">
        <f t="shared" ca="1" si="435"/>
        <v>869.5682730644761</v>
      </c>
      <c r="M986" s="306">
        <f t="shared" ca="1" si="451"/>
        <v>-1.4590596595434804</v>
      </c>
      <c r="N986" s="304">
        <f t="shared" ca="1" si="452"/>
        <v>-83.597960549636213</v>
      </c>
      <c r="P986" s="310">
        <f t="shared" ca="1" si="453"/>
        <v>23</v>
      </c>
      <c r="Q986" s="304">
        <f t="shared" ca="1" si="454"/>
        <v>0</v>
      </c>
      <c r="R986" s="306">
        <f t="shared" ca="1" si="455"/>
        <v>0</v>
      </c>
      <c r="S986" s="307">
        <f t="shared" ca="1" si="456"/>
        <v>8.1249999999999982</v>
      </c>
      <c r="T986" s="304">
        <f t="shared" ca="1" si="436"/>
        <v>79.706249999999983</v>
      </c>
      <c r="U986" s="311">
        <f t="shared" ca="1" si="437"/>
        <v>0</v>
      </c>
      <c r="V986" s="306">
        <f t="shared" ca="1" si="438"/>
        <v>1.2258019329781131</v>
      </c>
      <c r="W986" s="304">
        <f t="shared" ca="1" si="439"/>
        <v>59.701096460675835</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2.4010338188868134</v>
      </c>
      <c r="AH986" s="304">
        <f t="shared" ca="1" si="463"/>
        <v>-7.3477895642807232</v>
      </c>
    </row>
    <row r="987" spans="1:34" x14ac:dyDescent="0.2">
      <c r="A987" s="347">
        <f t="shared" ca="1" si="441"/>
        <v>1E-4</v>
      </c>
      <c r="B987" s="304">
        <f t="shared" ca="1" si="442"/>
        <v>34.627700000001099</v>
      </c>
      <c r="D987" s="306">
        <f t="shared" ca="1" si="443"/>
        <v>-0.81931437466157175</v>
      </c>
      <c r="E987" s="307">
        <f t="shared" ca="1" si="444"/>
        <v>-2.5079941557298602</v>
      </c>
      <c r="F987" s="304">
        <f t="shared" ca="1" si="445"/>
        <v>2.6384295953658148</v>
      </c>
      <c r="G987" s="306">
        <f t="shared" ca="1" si="446"/>
        <v>13.698118995917477</v>
      </c>
      <c r="H987" s="307">
        <f t="shared" ca="1" si="447"/>
        <v>-122.08323423156726</v>
      </c>
      <c r="I987" s="304">
        <f t="shared" ca="1" si="448"/>
        <v>122.84931641839133</v>
      </c>
      <c r="J987" s="306">
        <f t="shared" ca="1" si="449"/>
        <v>869.5436471607087</v>
      </c>
      <c r="K987" s="307">
        <f t="shared" ca="1" si="450"/>
        <v>-6.5564579078986558</v>
      </c>
      <c r="L987" s="304">
        <f t="shared" ca="1" si="435"/>
        <v>869.56836502821625</v>
      </c>
      <c r="M987" s="306">
        <f t="shared" ca="1" si="451"/>
        <v>-1.4590605499491156</v>
      </c>
      <c r="N987" s="304">
        <f t="shared" ca="1" si="452"/>
        <v>-83.598011566121158</v>
      </c>
      <c r="P987" s="310">
        <f t="shared" ca="1" si="453"/>
        <v>23</v>
      </c>
      <c r="Q987" s="304">
        <f t="shared" ca="1" si="454"/>
        <v>0</v>
      </c>
      <c r="R987" s="306">
        <f t="shared" ca="1" si="455"/>
        <v>0</v>
      </c>
      <c r="S987" s="307">
        <f t="shared" ca="1" si="456"/>
        <v>8.1249999999999982</v>
      </c>
      <c r="T987" s="304">
        <f t="shared" ca="1" si="436"/>
        <v>79.706249999999983</v>
      </c>
      <c r="U987" s="311">
        <f t="shared" ca="1" si="437"/>
        <v>0</v>
      </c>
      <c r="V987" s="306">
        <f t="shared" ca="1" si="438"/>
        <v>1.2258034294762949</v>
      </c>
      <c r="W987" s="304">
        <f t="shared" ca="1" si="439"/>
        <v>59.701402709266603</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2.4009971004591142</v>
      </c>
      <c r="AH987" s="304">
        <f t="shared" ca="1" si="463"/>
        <v>-7.3478272566985661</v>
      </c>
    </row>
    <row r="988" spans="1:34" x14ac:dyDescent="0.2">
      <c r="A988" s="347">
        <f t="shared" ca="1" si="441"/>
        <v>1E-4</v>
      </c>
      <c r="B988" s="304">
        <f t="shared" ca="1" si="442"/>
        <v>34.627800000001102</v>
      </c>
      <c r="D988" s="306">
        <f t="shared" ca="1" si="443"/>
        <v>-0.81931207571599229</v>
      </c>
      <c r="E988" s="307">
        <f t="shared" ca="1" si="444"/>
        <v>-2.5079559691226319</v>
      </c>
      <c r="F988" s="304">
        <f t="shared" ca="1" si="445"/>
        <v>2.6383925827048347</v>
      </c>
      <c r="G988" s="306">
        <f t="shared" ca="1" si="446"/>
        <v>13.698037064709906</v>
      </c>
      <c r="H988" s="307">
        <f t="shared" ca="1" si="447"/>
        <v>-122.08348502716417</v>
      </c>
      <c r="I988" s="304">
        <f t="shared" ca="1" si="448"/>
        <v>122.84955651447825</v>
      </c>
      <c r="J988" s="306">
        <f t="shared" ca="1" si="449"/>
        <v>869.5436471607087</v>
      </c>
      <c r="K988" s="307">
        <f t="shared" ca="1" si="450"/>
        <v>-6.5686662438615926</v>
      </c>
      <c r="L988" s="304">
        <f t="shared" ca="1" si="435"/>
        <v>869.56845716353484</v>
      </c>
      <c r="M988" s="306">
        <f t="shared" ca="1" si="451"/>
        <v>-1.4590614403459448</v>
      </c>
      <c r="N988" s="304">
        <f t="shared" ca="1" si="452"/>
        <v>-83.598062582101562</v>
      </c>
      <c r="P988" s="310">
        <f t="shared" ca="1" si="453"/>
        <v>23</v>
      </c>
      <c r="Q988" s="304">
        <f t="shared" ca="1" si="454"/>
        <v>0</v>
      </c>
      <c r="R988" s="306">
        <f t="shared" ca="1" si="455"/>
        <v>0</v>
      </c>
      <c r="S988" s="307">
        <f t="shared" ca="1" si="456"/>
        <v>8.1249999999999982</v>
      </c>
      <c r="T988" s="304">
        <f t="shared" ca="1" si="436"/>
        <v>79.706249999999983</v>
      </c>
      <c r="U988" s="311">
        <f t="shared" ca="1" si="437"/>
        <v>0</v>
      </c>
      <c r="V988" s="306">
        <f t="shared" ca="1" si="438"/>
        <v>1.2258049259793784</v>
      </c>
      <c r="W988" s="304">
        <f t="shared" ca="1" si="439"/>
        <v>59.701708955553173</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2.4009603822976491</v>
      </c>
      <c r="AH988" s="304">
        <f t="shared" ca="1" si="463"/>
        <v>-7.3478649488328145</v>
      </c>
    </row>
    <row r="989" spans="1:34" x14ac:dyDescent="0.2">
      <c r="A989" s="347">
        <f t="shared" ca="1" si="441"/>
        <v>1E-4</v>
      </c>
      <c r="B989" s="304">
        <f t="shared" ca="1" si="442"/>
        <v>34.627900000001105</v>
      </c>
      <c r="D989" s="306">
        <f t="shared" ca="1" si="443"/>
        <v>-0.81930977673574046</v>
      </c>
      <c r="E989" s="307">
        <f t="shared" ca="1" si="444"/>
        <v>-2.5079177828027488</v>
      </c>
      <c r="F989" s="304">
        <f t="shared" ca="1" si="445"/>
        <v>2.6383555703416901</v>
      </c>
      <c r="G989" s="306">
        <f t="shared" ca="1" si="446"/>
        <v>13.697955133732233</v>
      </c>
      <c r="H989" s="307">
        <f t="shared" ca="1" si="447"/>
        <v>-122.08373581894246</v>
      </c>
      <c r="I989" s="304">
        <f t="shared" ca="1" si="448"/>
        <v>122.84979660689339</v>
      </c>
      <c r="J989" s="306">
        <f t="shared" ca="1" si="449"/>
        <v>869.5436471607087</v>
      </c>
      <c r="K989" s="307">
        <f t="shared" ca="1" si="450"/>
        <v>-6.5808746049038982</v>
      </c>
      <c r="L989" s="304">
        <f t="shared" ca="1" si="435"/>
        <v>869.5685494704328</v>
      </c>
      <c r="M989" s="306">
        <f t="shared" ca="1" si="451"/>
        <v>-1.4590623307339678</v>
      </c>
      <c r="N989" s="304">
        <f t="shared" ca="1" si="452"/>
        <v>-83.598113597577424</v>
      </c>
      <c r="P989" s="310">
        <f t="shared" ca="1" si="453"/>
        <v>23</v>
      </c>
      <c r="Q989" s="304">
        <f t="shared" ca="1" si="454"/>
        <v>0</v>
      </c>
      <c r="R989" s="306">
        <f t="shared" ca="1" si="455"/>
        <v>0</v>
      </c>
      <c r="S989" s="307">
        <f t="shared" ca="1" si="456"/>
        <v>8.1249999999999982</v>
      </c>
      <c r="T989" s="304">
        <f t="shared" ca="1" si="436"/>
        <v>79.706249999999983</v>
      </c>
      <c r="U989" s="311">
        <f t="shared" ca="1" si="437"/>
        <v>0</v>
      </c>
      <c r="V989" s="306">
        <f t="shared" ca="1" si="438"/>
        <v>1.2258064224873642</v>
      </c>
      <c r="W989" s="304">
        <f t="shared" ca="1" si="439"/>
        <v>59.70201519953558</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2.4009236644024154</v>
      </c>
      <c r="AH989" s="304">
        <f t="shared" ca="1" si="463"/>
        <v>-7.3479026406834693</v>
      </c>
    </row>
    <row r="990" spans="1:34" x14ac:dyDescent="0.2">
      <c r="A990" s="347">
        <f t="shared" ca="1" si="441"/>
        <v>1E-4</v>
      </c>
      <c r="B990" s="304">
        <f t="shared" ca="1" si="442"/>
        <v>34.628000000001109</v>
      </c>
      <c r="D990" s="306">
        <f t="shared" ca="1" si="443"/>
        <v>-0.81930747772081858</v>
      </c>
      <c r="E990" s="307">
        <f t="shared" ca="1" si="444"/>
        <v>-2.5078795967702057</v>
      </c>
      <c r="F990" s="304">
        <f t="shared" ca="1" si="445"/>
        <v>2.6383185582763766</v>
      </c>
      <c r="G990" s="306">
        <f t="shared" ca="1" si="446"/>
        <v>13.697873202984461</v>
      </c>
      <c r="H990" s="307">
        <f t="shared" ca="1" si="447"/>
        <v>-122.08398660690213</v>
      </c>
      <c r="I990" s="304">
        <f t="shared" ca="1" si="448"/>
        <v>122.85003669563676</v>
      </c>
      <c r="J990" s="306">
        <f t="shared" ca="1" si="449"/>
        <v>869.5436471607087</v>
      </c>
      <c r="K990" s="307">
        <f t="shared" ca="1" si="450"/>
        <v>-6.5930829910251907</v>
      </c>
      <c r="L990" s="304">
        <f t="shared" ca="1" si="435"/>
        <v>869.56864194891114</v>
      </c>
      <c r="M990" s="306">
        <f t="shared" ca="1" si="451"/>
        <v>-1.4590632211131853</v>
      </c>
      <c r="N990" s="304">
        <f t="shared" ca="1" si="452"/>
        <v>-83.598164612548743</v>
      </c>
      <c r="P990" s="310">
        <f t="shared" ca="1" si="453"/>
        <v>23</v>
      </c>
      <c r="Q990" s="304">
        <f t="shared" ca="1" si="454"/>
        <v>0</v>
      </c>
      <c r="R990" s="306">
        <f t="shared" ca="1" si="455"/>
        <v>0</v>
      </c>
      <c r="S990" s="307">
        <f t="shared" ca="1" si="456"/>
        <v>8.1249999999999982</v>
      </c>
      <c r="T990" s="304">
        <f t="shared" ca="1" si="436"/>
        <v>79.706249999999983</v>
      </c>
      <c r="U990" s="311">
        <f t="shared" ca="1" si="437"/>
        <v>0</v>
      </c>
      <c r="V990" s="306">
        <f t="shared" ca="1" si="438"/>
        <v>1.2258079190002515</v>
      </c>
      <c r="W990" s="304">
        <f t="shared" ca="1" si="439"/>
        <v>59.702321441213755</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2.4008869467734106</v>
      </c>
      <c r="AH990" s="304">
        <f t="shared" ca="1" si="463"/>
        <v>-7.347940332250535</v>
      </c>
    </row>
    <row r="991" spans="1:34" x14ac:dyDescent="0.2">
      <c r="A991" s="347">
        <f t="shared" ca="1" si="441"/>
        <v>1E-4</v>
      </c>
      <c r="B991" s="304">
        <f t="shared" ca="1" si="442"/>
        <v>34.628100000001112</v>
      </c>
      <c r="D991" s="306">
        <f t="shared" ca="1" si="443"/>
        <v>-0.81930517867122399</v>
      </c>
      <c r="E991" s="307">
        <f t="shared" ca="1" si="444"/>
        <v>-2.5078414110250131</v>
      </c>
      <c r="F991" s="304">
        <f t="shared" ca="1" si="445"/>
        <v>2.638281546508904</v>
      </c>
      <c r="G991" s="306">
        <f t="shared" ca="1" si="446"/>
        <v>13.697791272466594</v>
      </c>
      <c r="H991" s="307">
        <f t="shared" ca="1" si="447"/>
        <v>-122.08423739104323</v>
      </c>
      <c r="I991" s="304">
        <f t="shared" ca="1" si="448"/>
        <v>122.8502767807084</v>
      </c>
      <c r="J991" s="306">
        <f t="shared" ca="1" si="449"/>
        <v>869.5436471607087</v>
      </c>
      <c r="K991" s="307">
        <f t="shared" ca="1" si="450"/>
        <v>-6.6052914022250881</v>
      </c>
      <c r="L991" s="304">
        <f t="shared" ca="1" si="435"/>
        <v>869.56873459897088</v>
      </c>
      <c r="M991" s="306">
        <f t="shared" ca="1" si="451"/>
        <v>-1.4590641114835969</v>
      </c>
      <c r="N991" s="304">
        <f t="shared" ca="1" si="452"/>
        <v>-83.598215627015534</v>
      </c>
      <c r="P991" s="310">
        <f t="shared" ca="1" si="453"/>
        <v>23</v>
      </c>
      <c r="Q991" s="304">
        <f t="shared" ca="1" si="454"/>
        <v>0</v>
      </c>
      <c r="R991" s="306">
        <f t="shared" ca="1" si="455"/>
        <v>0</v>
      </c>
      <c r="S991" s="307">
        <f t="shared" ca="1" si="456"/>
        <v>8.1249999999999982</v>
      </c>
      <c r="T991" s="304">
        <f t="shared" ca="1" si="436"/>
        <v>79.706249999999983</v>
      </c>
      <c r="U991" s="311">
        <f t="shared" ca="1" si="437"/>
        <v>0</v>
      </c>
      <c r="V991" s="306">
        <f t="shared" ca="1" si="438"/>
        <v>1.2258094155180408</v>
      </c>
      <c r="W991" s="304">
        <f t="shared" ca="1" si="439"/>
        <v>59.702627680587767</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2.4008502294106417</v>
      </c>
      <c r="AH991" s="304">
        <f t="shared" ca="1" si="463"/>
        <v>-7.3479780235340026</v>
      </c>
    </row>
    <row r="992" spans="1:34" x14ac:dyDescent="0.2">
      <c r="A992" s="347">
        <f t="shared" ca="1" si="441"/>
        <v>1E-4</v>
      </c>
      <c r="B992" s="304">
        <f t="shared" ca="1" si="442"/>
        <v>34.628200000001115</v>
      </c>
      <c r="D992" s="306">
        <f t="shared" ca="1" si="443"/>
        <v>-0.81930287958696113</v>
      </c>
      <c r="E992" s="307">
        <f t="shared" ca="1" si="444"/>
        <v>-2.5078032255671605</v>
      </c>
      <c r="F992" s="304">
        <f t="shared" ca="1" si="445"/>
        <v>2.6382445350392638</v>
      </c>
      <c r="G992" s="306">
        <f t="shared" ca="1" si="446"/>
        <v>13.697709342178635</v>
      </c>
      <c r="H992" s="307">
        <f t="shared" ca="1" si="447"/>
        <v>-122.08448817136579</v>
      </c>
      <c r="I992" s="304">
        <f t="shared" ca="1" si="448"/>
        <v>122.85051686210832</v>
      </c>
      <c r="J992" s="306">
        <f t="shared" ca="1" si="449"/>
        <v>869.5436471607087</v>
      </c>
      <c r="K992" s="307">
        <f t="shared" ca="1" si="450"/>
        <v>-6.6174998385032087</v>
      </c>
      <c r="L992" s="304">
        <f t="shared" ca="1" si="435"/>
        <v>869.56882742061293</v>
      </c>
      <c r="M992" s="306">
        <f t="shared" ca="1" si="451"/>
        <v>-1.4590650018452032</v>
      </c>
      <c r="N992" s="304">
        <f t="shared" ca="1" si="452"/>
        <v>-83.598266640977812</v>
      </c>
      <c r="P992" s="310">
        <f t="shared" ca="1" si="453"/>
        <v>23</v>
      </c>
      <c r="Q992" s="304">
        <f t="shared" ca="1" si="454"/>
        <v>0</v>
      </c>
      <c r="R992" s="306">
        <f t="shared" ca="1" si="455"/>
        <v>0</v>
      </c>
      <c r="S992" s="307">
        <f t="shared" ca="1" si="456"/>
        <v>8.1249999999999982</v>
      </c>
      <c r="T992" s="304">
        <f t="shared" ca="1" si="436"/>
        <v>79.706249999999983</v>
      </c>
      <c r="U992" s="311">
        <f t="shared" ca="1" si="437"/>
        <v>0</v>
      </c>
      <c r="V992" s="306">
        <f t="shared" ca="1" si="438"/>
        <v>1.2258109120407317</v>
      </c>
      <c r="W992" s="304">
        <f t="shared" ca="1" si="439"/>
        <v>59.702933917657546</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2.4008135123141026</v>
      </c>
      <c r="AH992" s="304">
        <f t="shared" ca="1" si="463"/>
        <v>-7.3480157145338802</v>
      </c>
    </row>
    <row r="993" spans="1:34" x14ac:dyDescent="0.2">
      <c r="A993" s="347">
        <f t="shared" ca="1" si="441"/>
        <v>1E-4</v>
      </c>
      <c r="B993" s="304">
        <f t="shared" ca="1" si="442"/>
        <v>34.628300000001119</v>
      </c>
      <c r="D993" s="306">
        <f t="shared" ca="1" si="443"/>
        <v>-0.81930058046802778</v>
      </c>
      <c r="E993" s="307">
        <f t="shared" ca="1" si="444"/>
        <v>-2.5077650403966576</v>
      </c>
      <c r="F993" s="304">
        <f t="shared" ca="1" si="445"/>
        <v>2.6382075238674645</v>
      </c>
      <c r="G993" s="306">
        <f t="shared" ca="1" si="446"/>
        <v>13.697627412120589</v>
      </c>
      <c r="H993" s="307">
        <f t="shared" ca="1" si="447"/>
        <v>-122.08473894786984</v>
      </c>
      <c r="I993" s="304">
        <f t="shared" ca="1" si="448"/>
        <v>122.85075693983657</v>
      </c>
      <c r="J993" s="306">
        <f t="shared" ca="1" si="449"/>
        <v>869.5436471607087</v>
      </c>
      <c r="K993" s="307">
        <f t="shared" ca="1" si="450"/>
        <v>-6.6297082998591703</v>
      </c>
      <c r="L993" s="304">
        <f t="shared" ca="1" si="435"/>
        <v>869.56892041383833</v>
      </c>
      <c r="M993" s="306">
        <f t="shared" ca="1" si="451"/>
        <v>-1.4590658921980038</v>
      </c>
      <c r="N993" s="304">
        <f t="shared" ca="1" si="452"/>
        <v>-83.598317654435562</v>
      </c>
      <c r="P993" s="310">
        <f t="shared" ca="1" si="453"/>
        <v>23</v>
      </c>
      <c r="Q993" s="304">
        <f t="shared" ca="1" si="454"/>
        <v>0</v>
      </c>
      <c r="R993" s="306">
        <f t="shared" ca="1" si="455"/>
        <v>0</v>
      </c>
      <c r="S993" s="307">
        <f t="shared" ca="1" si="456"/>
        <v>8.1249999999999982</v>
      </c>
      <c r="T993" s="304">
        <f t="shared" ca="1" si="436"/>
        <v>79.706249999999983</v>
      </c>
      <c r="U993" s="311">
        <f t="shared" ca="1" si="437"/>
        <v>0</v>
      </c>
      <c r="V993" s="306">
        <f t="shared" ca="1" si="438"/>
        <v>1.2258124085683244</v>
      </c>
      <c r="W993" s="304">
        <f t="shared" ca="1" si="439"/>
        <v>59.703240152423113</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2.400776795483802</v>
      </c>
      <c r="AH993" s="304">
        <f t="shared" ca="1" si="463"/>
        <v>-7.3480534052501607</v>
      </c>
    </row>
    <row r="994" spans="1:34" x14ac:dyDescent="0.2">
      <c r="A994" s="347">
        <f t="shared" ca="1" si="441"/>
        <v>1E-4</v>
      </c>
      <c r="B994" s="304">
        <f t="shared" ca="1" si="442"/>
        <v>34.628400000001122</v>
      </c>
      <c r="D994" s="306">
        <f t="shared" ca="1" si="443"/>
        <v>-0.81929828131442739</v>
      </c>
      <c r="E994" s="307">
        <f t="shared" ca="1" si="444"/>
        <v>-2.5077268555134999</v>
      </c>
      <c r="F994" s="304">
        <f t="shared" ca="1" si="445"/>
        <v>2.6381705129935025</v>
      </c>
      <c r="G994" s="306">
        <f t="shared" ca="1" si="446"/>
        <v>13.697545482292458</v>
      </c>
      <c r="H994" s="307">
        <f t="shared" ca="1" si="447"/>
        <v>-122.08498972055538</v>
      </c>
      <c r="I994" s="304">
        <f t="shared" ca="1" si="448"/>
        <v>122.85099701389316</v>
      </c>
      <c r="J994" s="306">
        <f t="shared" ca="1" si="449"/>
        <v>869.5436471607087</v>
      </c>
      <c r="K994" s="307">
        <f t="shared" ca="1" si="450"/>
        <v>-6.6419167862925912</v>
      </c>
      <c r="L994" s="304">
        <f t="shared" ca="1" si="435"/>
        <v>869.56901357864808</v>
      </c>
      <c r="M994" s="306">
        <f t="shared" ca="1" si="451"/>
        <v>-1.4590667825419992</v>
      </c>
      <c r="N994" s="304">
        <f t="shared" ca="1" si="452"/>
        <v>-83.598368667388812</v>
      </c>
      <c r="P994" s="310">
        <f t="shared" ca="1" si="453"/>
        <v>23</v>
      </c>
      <c r="Q994" s="304">
        <f t="shared" ca="1" si="454"/>
        <v>0</v>
      </c>
      <c r="R994" s="306">
        <f t="shared" ca="1" si="455"/>
        <v>0</v>
      </c>
      <c r="S994" s="307">
        <f t="shared" ca="1" si="456"/>
        <v>8.1249999999999982</v>
      </c>
      <c r="T994" s="304">
        <f t="shared" ca="1" si="436"/>
        <v>79.706249999999983</v>
      </c>
      <c r="U994" s="311">
        <f t="shared" ca="1" si="437"/>
        <v>0</v>
      </c>
      <c r="V994" s="306">
        <f t="shared" ca="1" si="438"/>
        <v>1.2258139051008183</v>
      </c>
      <c r="W994" s="304">
        <f t="shared" ca="1" si="439"/>
        <v>59.703546384884461</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2.4007400789197337</v>
      </c>
      <c r="AH994" s="304">
        <f t="shared" ca="1" si="463"/>
        <v>-7.3480910956828467</v>
      </c>
    </row>
    <row r="995" spans="1:34" x14ac:dyDescent="0.2">
      <c r="A995" s="347">
        <f t="shared" ca="1" si="441"/>
        <v>1E-4</v>
      </c>
      <c r="B995" s="304">
        <f t="shared" ca="1" si="442"/>
        <v>34.628500000001125</v>
      </c>
      <c r="D995" s="306">
        <f t="shared" ca="1" si="443"/>
        <v>-0.8192959821261584</v>
      </c>
      <c r="E995" s="307">
        <f t="shared" ca="1" si="444"/>
        <v>-2.5076886709176911</v>
      </c>
      <c r="F995" s="304">
        <f t="shared" ca="1" si="445"/>
        <v>2.6381335024173818</v>
      </c>
      <c r="G995" s="306">
        <f t="shared" ca="1" si="446"/>
        <v>13.697463552694245</v>
      </c>
      <c r="H995" s="307">
        <f t="shared" ca="1" si="447"/>
        <v>-122.08524048942247</v>
      </c>
      <c r="I995" s="304">
        <f t="shared" ca="1" si="448"/>
        <v>122.8512370842781</v>
      </c>
      <c r="J995" s="306">
        <f t="shared" ca="1" si="449"/>
        <v>869.5436471607087</v>
      </c>
      <c r="K995" s="307">
        <f t="shared" ca="1" si="450"/>
        <v>-6.6541252978030903</v>
      </c>
      <c r="L995" s="304">
        <f t="shared" ca="1" si="435"/>
        <v>869.56910691504322</v>
      </c>
      <c r="M995" s="306">
        <f t="shared" ca="1" si="451"/>
        <v>-1.4590676728771894</v>
      </c>
      <c r="N995" s="304">
        <f t="shared" ca="1" si="452"/>
        <v>-83.598419679837576</v>
      </c>
      <c r="P995" s="310">
        <f t="shared" ca="1" si="453"/>
        <v>23</v>
      </c>
      <c r="Q995" s="304">
        <f t="shared" ca="1" si="454"/>
        <v>0</v>
      </c>
      <c r="R995" s="306">
        <f t="shared" ca="1" si="455"/>
        <v>0</v>
      </c>
      <c r="S995" s="307">
        <f t="shared" ca="1" si="456"/>
        <v>8.1249999999999982</v>
      </c>
      <c r="T995" s="304">
        <f t="shared" ca="1" si="436"/>
        <v>79.706249999999983</v>
      </c>
      <c r="U995" s="311">
        <f t="shared" ca="1" si="437"/>
        <v>0</v>
      </c>
      <c r="V995" s="306">
        <f t="shared" ca="1" si="438"/>
        <v>1.2258154016382143</v>
      </c>
      <c r="W995" s="304">
        <f t="shared" ca="1" si="439"/>
        <v>59.703852615041569</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2.4007033626219041</v>
      </c>
      <c r="AH995" s="304">
        <f t="shared" ca="1" si="463"/>
        <v>-7.3481287858319355</v>
      </c>
    </row>
    <row r="996" spans="1:34" x14ac:dyDescent="0.2">
      <c r="A996" s="347">
        <f t="shared" ca="1" si="441"/>
        <v>1E-4</v>
      </c>
      <c r="B996" s="304">
        <f t="shared" ca="1" si="442"/>
        <v>34.628600000001128</v>
      </c>
      <c r="D996" s="306">
        <f t="shared" ca="1" si="443"/>
        <v>-0.81929368290322213</v>
      </c>
      <c r="E996" s="307">
        <f t="shared" ca="1" si="444"/>
        <v>-2.507650486609232</v>
      </c>
      <c r="F996" s="304">
        <f t="shared" ca="1" si="445"/>
        <v>2.6380964921391037</v>
      </c>
      <c r="G996" s="306">
        <f t="shared" ca="1" si="446"/>
        <v>13.697381623325954</v>
      </c>
      <c r="H996" s="307">
        <f t="shared" ca="1" si="447"/>
        <v>-122.08549125447114</v>
      </c>
      <c r="I996" s="304">
        <f t="shared" ca="1" si="448"/>
        <v>122.85147715099146</v>
      </c>
      <c r="J996" s="306">
        <f t="shared" ca="1" si="449"/>
        <v>869.5436471607087</v>
      </c>
      <c r="K996" s="307">
        <f t="shared" ca="1" si="450"/>
        <v>-6.6663338343902847</v>
      </c>
      <c r="L996" s="304">
        <f t="shared" ca="1" si="435"/>
        <v>869.56920042302477</v>
      </c>
      <c r="M996" s="306">
        <f t="shared" ca="1" si="451"/>
        <v>-1.4590685632035745</v>
      </c>
      <c r="N996" s="304">
        <f t="shared" ca="1" si="452"/>
        <v>-83.598470691781827</v>
      </c>
      <c r="P996" s="310">
        <f t="shared" ca="1" si="453"/>
        <v>23</v>
      </c>
      <c r="Q996" s="304">
        <f t="shared" ca="1" si="454"/>
        <v>0</v>
      </c>
      <c r="R996" s="306">
        <f t="shared" ca="1" si="455"/>
        <v>0</v>
      </c>
      <c r="S996" s="307">
        <f t="shared" ca="1" si="456"/>
        <v>8.1249999999999982</v>
      </c>
      <c r="T996" s="304">
        <f t="shared" ca="1" si="436"/>
        <v>79.706249999999983</v>
      </c>
      <c r="U996" s="311">
        <f t="shared" ca="1" si="437"/>
        <v>0</v>
      </c>
      <c r="V996" s="306">
        <f t="shared" ca="1" si="438"/>
        <v>1.225816898180512</v>
      </c>
      <c r="W996" s="304">
        <f t="shared" ca="1" si="439"/>
        <v>59.704158842894479</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2.4006666465903166</v>
      </c>
      <c r="AH996" s="304">
        <f t="shared" ca="1" si="463"/>
        <v>-7.3481664756974254</v>
      </c>
    </row>
    <row r="997" spans="1:34" x14ac:dyDescent="0.2">
      <c r="A997" s="347">
        <f t="shared" ca="1" si="441"/>
        <v>1E-4</v>
      </c>
      <c r="B997" s="304">
        <f t="shared" ca="1" si="442"/>
        <v>34.628700000001132</v>
      </c>
      <c r="D997" s="306">
        <f t="shared" ca="1" si="443"/>
        <v>-0.81929138364562126</v>
      </c>
      <c r="E997" s="307">
        <f t="shared" ca="1" si="444"/>
        <v>-2.5076123025881181</v>
      </c>
      <c r="F997" s="304">
        <f t="shared" ca="1" si="445"/>
        <v>2.6380594821586643</v>
      </c>
      <c r="G997" s="306">
        <f t="shared" ca="1" si="446"/>
        <v>13.69729969418759</v>
      </c>
      <c r="H997" s="307">
        <f t="shared" ca="1" si="447"/>
        <v>-122.0857420157014</v>
      </c>
      <c r="I997" s="304">
        <f t="shared" ca="1" si="448"/>
        <v>122.85171721403323</v>
      </c>
      <c r="J997" s="306">
        <f t="shared" ca="1" si="449"/>
        <v>869.5436471607087</v>
      </c>
      <c r="K997" s="307">
        <f t="shared" ca="1" si="450"/>
        <v>-6.6785423960537935</v>
      </c>
      <c r="L997" s="304">
        <f t="shared" ca="1" si="435"/>
        <v>869.56929410259363</v>
      </c>
      <c r="M997" s="306">
        <f t="shared" ca="1" si="451"/>
        <v>-1.4590694535211548</v>
      </c>
      <c r="N997" s="304">
        <f t="shared" ca="1" si="452"/>
        <v>-83.598521703221607</v>
      </c>
      <c r="P997" s="310">
        <f t="shared" ca="1" si="453"/>
        <v>23</v>
      </c>
      <c r="Q997" s="304">
        <f t="shared" ca="1" si="454"/>
        <v>0</v>
      </c>
      <c r="R997" s="306">
        <f t="shared" ca="1" si="455"/>
        <v>0</v>
      </c>
      <c r="S997" s="307">
        <f t="shared" ca="1" si="456"/>
        <v>8.1249999999999982</v>
      </c>
      <c r="T997" s="304">
        <f t="shared" ca="1" si="436"/>
        <v>79.706249999999983</v>
      </c>
      <c r="U997" s="311">
        <f t="shared" ca="1" si="437"/>
        <v>0</v>
      </c>
      <c r="V997" s="306">
        <f t="shared" ca="1" si="438"/>
        <v>1.225818394727711</v>
      </c>
      <c r="W997" s="304">
        <f t="shared" ca="1" si="439"/>
        <v>59.704465068443135</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2.4006299308249623</v>
      </c>
      <c r="AH997" s="304">
        <f t="shared" ca="1" si="463"/>
        <v>-7.3482041652793217</v>
      </c>
    </row>
    <row r="998" spans="1:34" x14ac:dyDescent="0.2">
      <c r="A998" s="347">
        <f t="shared" ca="1" si="441"/>
        <v>1E-4</v>
      </c>
      <c r="B998" s="304">
        <f t="shared" ca="1" si="442"/>
        <v>34.628800000001135</v>
      </c>
      <c r="D998" s="306">
        <f t="shared" ca="1" si="443"/>
        <v>-0.81928908435335335</v>
      </c>
      <c r="E998" s="307">
        <f t="shared" ca="1" si="444"/>
        <v>-2.5075741188543548</v>
      </c>
      <c r="F998" s="304">
        <f t="shared" ca="1" si="445"/>
        <v>2.6380224724760688</v>
      </c>
      <c r="G998" s="306">
        <f t="shared" ca="1" si="446"/>
        <v>13.697217765279154</v>
      </c>
      <c r="H998" s="307">
        <f t="shared" ca="1" si="447"/>
        <v>-122.08599277311329</v>
      </c>
      <c r="I998" s="304">
        <f t="shared" ca="1" si="448"/>
        <v>122.85195727340346</v>
      </c>
      <c r="J998" s="306">
        <f t="shared" ca="1" si="449"/>
        <v>869.5436471607087</v>
      </c>
      <c r="K998" s="307">
        <f t="shared" ca="1" si="450"/>
        <v>-6.6907509827932339</v>
      </c>
      <c r="L998" s="304">
        <f t="shared" ca="1" si="435"/>
        <v>869.56938795375083</v>
      </c>
      <c r="M998" s="306">
        <f t="shared" ca="1" si="451"/>
        <v>-1.4590703438299302</v>
      </c>
      <c r="N998" s="304">
        <f t="shared" ca="1" si="452"/>
        <v>-83.598572714156887</v>
      </c>
      <c r="P998" s="310">
        <f t="shared" ca="1" si="453"/>
        <v>23</v>
      </c>
      <c r="Q998" s="304">
        <f t="shared" ca="1" si="454"/>
        <v>0</v>
      </c>
      <c r="R998" s="306">
        <f t="shared" ca="1" si="455"/>
        <v>0</v>
      </c>
      <c r="S998" s="307">
        <f t="shared" ca="1" si="456"/>
        <v>8.1249999999999982</v>
      </c>
      <c r="T998" s="304">
        <f t="shared" ca="1" si="436"/>
        <v>79.706249999999983</v>
      </c>
      <c r="U998" s="311">
        <f t="shared" ca="1" si="437"/>
        <v>0</v>
      </c>
      <c r="V998" s="306">
        <f t="shared" ca="1" si="438"/>
        <v>1.2258198912798117</v>
      </c>
      <c r="W998" s="304">
        <f t="shared" ca="1" si="439"/>
        <v>59.704771291687564</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2.4005932153258493</v>
      </c>
      <c r="AH998" s="304">
        <f t="shared" ca="1" si="463"/>
        <v>-7.3482418545776182</v>
      </c>
    </row>
    <row r="999" spans="1:34" x14ac:dyDescent="0.2">
      <c r="A999" s="347">
        <f t="shared" ca="1" si="441"/>
        <v>1E-4</v>
      </c>
      <c r="B999" s="304">
        <f t="shared" ca="1" si="442"/>
        <v>34.628900000001138</v>
      </c>
      <c r="D999" s="306">
        <f t="shared" ca="1" si="443"/>
        <v>-0.81928678502642216</v>
      </c>
      <c r="E999" s="307">
        <f t="shared" ca="1" si="444"/>
        <v>-2.5075359354079403</v>
      </c>
      <c r="F999" s="304">
        <f t="shared" ca="1" si="445"/>
        <v>2.637985463091316</v>
      </c>
      <c r="G999" s="306">
        <f t="shared" ca="1" si="446"/>
        <v>13.697135836600651</v>
      </c>
      <c r="H999" s="307">
        <f t="shared" ca="1" si="447"/>
        <v>-122.08624352670684</v>
      </c>
      <c r="I999" s="304">
        <f t="shared" ca="1" si="448"/>
        <v>122.85219732910217</v>
      </c>
      <c r="J999" s="306">
        <f t="shared" ca="1" si="449"/>
        <v>869.5436471607087</v>
      </c>
      <c r="K999" s="307">
        <f t="shared" ca="1" si="450"/>
        <v>-6.7029595946082248</v>
      </c>
      <c r="L999" s="304">
        <f t="shared" ca="1" si="435"/>
        <v>869.5694819764974</v>
      </c>
      <c r="M999" s="306">
        <f t="shared" ca="1" si="451"/>
        <v>-1.459071234129901</v>
      </c>
      <c r="N999" s="304">
        <f t="shared" ca="1" si="452"/>
        <v>-83.598623724587725</v>
      </c>
      <c r="P999" s="310">
        <f t="shared" ca="1" si="453"/>
        <v>23</v>
      </c>
      <c r="Q999" s="304">
        <f t="shared" ca="1" si="454"/>
        <v>0</v>
      </c>
      <c r="R999" s="306">
        <f t="shared" ca="1" si="455"/>
        <v>0</v>
      </c>
      <c r="S999" s="307">
        <f t="shared" ca="1" si="456"/>
        <v>8.1249999999999982</v>
      </c>
      <c r="T999" s="304">
        <f t="shared" ca="1" si="436"/>
        <v>79.706249999999983</v>
      </c>
      <c r="U999" s="311">
        <f t="shared" ca="1" si="437"/>
        <v>0</v>
      </c>
      <c r="V999" s="306">
        <f t="shared" ca="1" si="438"/>
        <v>1.2258213878368136</v>
      </c>
      <c r="W999" s="304">
        <f t="shared" ca="1" si="439"/>
        <v>59.705077512627732</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2.4005565000929767</v>
      </c>
      <c r="AH999" s="304">
        <f t="shared" ca="1" si="463"/>
        <v>-7.3482795435923176</v>
      </c>
    </row>
    <row r="1000" spans="1:34" x14ac:dyDescent="0.2">
      <c r="A1000" s="347">
        <f t="shared" ca="1" si="441"/>
        <v>1E-4</v>
      </c>
      <c r="B1000" s="304">
        <f t="shared" ca="1" si="442"/>
        <v>34.629000000001142</v>
      </c>
      <c r="D1000" s="306">
        <f t="shared" ca="1" si="443"/>
        <v>-0.81928448566482559</v>
      </c>
      <c r="E1000" s="307">
        <f t="shared" ca="1" si="444"/>
        <v>-2.5074977522488799</v>
      </c>
      <c r="F1000" s="304">
        <f t="shared" ca="1" si="445"/>
        <v>2.6379484540044111</v>
      </c>
      <c r="G1000" s="306">
        <f t="shared" ca="1" si="446"/>
        <v>13.697053908152085</v>
      </c>
      <c r="H1000" s="307">
        <f t="shared" ca="1" si="447"/>
        <v>-122.08649427648206</v>
      </c>
      <c r="I1000" s="304">
        <f t="shared" ca="1" si="448"/>
        <v>122.85243738112936</v>
      </c>
      <c r="J1000" s="306">
        <f t="shared" ca="1" si="449"/>
        <v>869.5436471607087</v>
      </c>
      <c r="K1000" s="307">
        <f t="shared" ca="1" si="450"/>
        <v>-6.7151682314983843</v>
      </c>
      <c r="L1000" s="304">
        <f t="shared" ca="1" si="435"/>
        <v>869.56957617083435</v>
      </c>
      <c r="M1000" s="306">
        <f t="shared" ca="1" si="451"/>
        <v>-1.4590721244210674</v>
      </c>
      <c r="N1000" s="304">
        <f t="shared" ca="1" si="452"/>
        <v>-83.598674734514091</v>
      </c>
      <c r="P1000" s="310">
        <f t="shared" ca="1" si="453"/>
        <v>23</v>
      </c>
      <c r="Q1000" s="304">
        <f t="shared" ca="1" si="454"/>
        <v>0</v>
      </c>
      <c r="R1000" s="306">
        <f t="shared" ca="1" si="455"/>
        <v>0</v>
      </c>
      <c r="S1000" s="307">
        <f t="shared" ca="1" si="456"/>
        <v>8.1249999999999982</v>
      </c>
      <c r="T1000" s="304">
        <f t="shared" ca="1" si="436"/>
        <v>79.706249999999983</v>
      </c>
      <c r="U1000" s="311">
        <f t="shared" ca="1" si="437"/>
        <v>0</v>
      </c>
      <c r="V1000" s="306">
        <f t="shared" ca="1" si="438"/>
        <v>1.2258228843987171</v>
      </c>
      <c r="W1000" s="304">
        <f t="shared" ca="1" si="439"/>
        <v>59.705383731263645</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2.400519785126348</v>
      </c>
      <c r="AH1000" s="304">
        <f t="shared" ca="1" si="463"/>
        <v>-7.3483172323234145</v>
      </c>
    </row>
    <row r="1001" spans="1:34" x14ac:dyDescent="0.2">
      <c r="A1001" s="347">
        <f t="shared" ca="1" si="441"/>
        <v>1E-4</v>
      </c>
      <c r="B1001" s="304">
        <f t="shared" ca="1" si="442"/>
        <v>34.629100000001145</v>
      </c>
      <c r="D1001" s="306">
        <f t="shared" ca="1" si="443"/>
        <v>-0.81928218626856564</v>
      </c>
      <c r="E1001" s="307">
        <f t="shared" ca="1" si="444"/>
        <v>-2.5074595693771711</v>
      </c>
      <c r="F1001" s="304">
        <f t="shared" ca="1" si="445"/>
        <v>2.6379114452153525</v>
      </c>
      <c r="G1001" s="306">
        <f t="shared" ca="1" si="446"/>
        <v>13.696971979933458</v>
      </c>
      <c r="H1001" s="307">
        <f t="shared" ca="1" si="447"/>
        <v>-122.08674502243899</v>
      </c>
      <c r="I1001" s="304">
        <f t="shared" ca="1" si="448"/>
        <v>122.85267742948508</v>
      </c>
      <c r="J1001" s="306">
        <f t="shared" ca="1" si="449"/>
        <v>869.5436471607087</v>
      </c>
      <c r="K1001" s="307">
        <f t="shared" ca="1" si="450"/>
        <v>-6.7273768934633305</v>
      </c>
      <c r="L1001" s="304">
        <f t="shared" ca="1" si="435"/>
        <v>869.5696705367626</v>
      </c>
      <c r="M1001" s="306">
        <f t="shared" ca="1" si="451"/>
        <v>-1.4590730147034292</v>
      </c>
      <c r="N1001" s="304">
        <f t="shared" ca="1" si="452"/>
        <v>-83.598725743936001</v>
      </c>
      <c r="P1001" s="310">
        <f t="shared" ca="1" si="453"/>
        <v>23</v>
      </c>
      <c r="Q1001" s="304">
        <f t="shared" ca="1" si="454"/>
        <v>0</v>
      </c>
      <c r="R1001" s="306">
        <f t="shared" ca="1" si="455"/>
        <v>0</v>
      </c>
      <c r="S1001" s="307">
        <f t="shared" ca="1" si="456"/>
        <v>8.1249999999999982</v>
      </c>
      <c r="T1001" s="304">
        <f t="shared" ca="1" si="436"/>
        <v>79.706249999999983</v>
      </c>
      <c r="U1001" s="311">
        <f t="shared" ca="1" si="437"/>
        <v>0</v>
      </c>
      <c r="V1001" s="306">
        <f t="shared" ca="1" si="438"/>
        <v>1.2258243809655225</v>
      </c>
      <c r="W1001" s="304">
        <f t="shared" ca="1" si="439"/>
        <v>59.705689947595317</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2.4004830704259623</v>
      </c>
      <c r="AH1001" s="304">
        <f t="shared" ca="1" si="463"/>
        <v>-7.3483549207709116</v>
      </c>
    </row>
    <row r="1002" spans="1:34" x14ac:dyDescent="0.2">
      <c r="A1002" s="347">
        <f t="shared" ca="1" si="441"/>
        <v>1E-4</v>
      </c>
      <c r="B1002" s="304">
        <f t="shared" ca="1" si="442"/>
        <v>34.629200000001148</v>
      </c>
      <c r="D1002" s="306">
        <f t="shared" ca="1" si="443"/>
        <v>-0.8192798868376443</v>
      </c>
      <c r="E1002" s="307">
        <f t="shared" ca="1" si="444"/>
        <v>-2.507421386792811</v>
      </c>
      <c r="F1002" s="304">
        <f t="shared" ca="1" si="445"/>
        <v>2.6378744367241378</v>
      </c>
      <c r="G1002" s="306">
        <f t="shared" ca="1" si="446"/>
        <v>13.696890051944775</v>
      </c>
      <c r="H1002" s="307">
        <f t="shared" ca="1" si="447"/>
        <v>-122.08699576457767</v>
      </c>
      <c r="I1002" s="304">
        <f t="shared" ca="1" si="448"/>
        <v>122.85291747416937</v>
      </c>
      <c r="J1002" s="306">
        <f t="shared" ca="1" si="449"/>
        <v>869.5436471607087</v>
      </c>
      <c r="K1002" s="307">
        <f t="shared" ca="1" si="450"/>
        <v>-6.7395855805026814</v>
      </c>
      <c r="L1002" s="304">
        <f t="shared" ca="1" si="435"/>
        <v>869.56976507428317</v>
      </c>
      <c r="M1002" s="306">
        <f t="shared" ca="1" si="451"/>
        <v>-1.4590739049769867</v>
      </c>
      <c r="N1002" s="304">
        <f t="shared" ca="1" si="452"/>
        <v>-83.598776752853468</v>
      </c>
      <c r="P1002" s="310">
        <f t="shared" ca="1" si="453"/>
        <v>23</v>
      </c>
      <c r="Q1002" s="304">
        <f t="shared" ca="1" si="454"/>
        <v>0</v>
      </c>
      <c r="R1002" s="306">
        <f t="shared" ca="1" si="455"/>
        <v>0</v>
      </c>
      <c r="S1002" s="307">
        <f t="shared" ca="1" si="456"/>
        <v>8.1249999999999982</v>
      </c>
      <c r="T1002" s="304">
        <f t="shared" ca="1" si="436"/>
        <v>79.706249999999983</v>
      </c>
      <c r="U1002" s="311">
        <f t="shared" ca="1" si="437"/>
        <v>0</v>
      </c>
      <c r="V1002" s="306">
        <f t="shared" ca="1" si="438"/>
        <v>1.2258258775372288</v>
      </c>
      <c r="W1002" s="304">
        <f t="shared" ca="1" si="439"/>
        <v>59.705996161622714</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2.4004463559918205</v>
      </c>
      <c r="AH1002" s="304">
        <f t="shared" ca="1" si="463"/>
        <v>-7.3483926089348097</v>
      </c>
    </row>
    <row r="1003" spans="1:34" x14ac:dyDescent="0.2">
      <c r="A1003" s="347">
        <f t="shared" ca="1" si="441"/>
        <v>1E-4</v>
      </c>
      <c r="B1003" s="304">
        <f t="shared" ca="1" si="442"/>
        <v>34.629300000001152</v>
      </c>
      <c r="D1003" s="306">
        <f t="shared" ca="1" si="443"/>
        <v>-0.81927758737206113</v>
      </c>
      <c r="E1003" s="307">
        <f t="shared" ca="1" si="444"/>
        <v>-2.5073832044958069</v>
      </c>
      <c r="F1003" s="304">
        <f t="shared" ca="1" si="445"/>
        <v>2.6378374285307742</v>
      </c>
      <c r="G1003" s="306">
        <f t="shared" ca="1" si="446"/>
        <v>13.696808124186038</v>
      </c>
      <c r="H1003" s="307">
        <f t="shared" ca="1" si="447"/>
        <v>-122.08724650289811</v>
      </c>
      <c r="I1003" s="304">
        <f t="shared" ca="1" si="448"/>
        <v>122.85315751518223</v>
      </c>
      <c r="J1003" s="306">
        <f t="shared" ca="1" si="449"/>
        <v>869.5436471607087</v>
      </c>
      <c r="K1003" s="307">
        <f t="shared" ca="1" si="450"/>
        <v>-6.7517942926160552</v>
      </c>
      <c r="L1003" s="304">
        <f t="shared" ca="1" si="435"/>
        <v>869.56985978339708</v>
      </c>
      <c r="M1003" s="306">
        <f t="shared" ca="1" si="451"/>
        <v>-1.4590747952417402</v>
      </c>
      <c r="N1003" s="304">
        <f t="shared" ca="1" si="452"/>
        <v>-83.598827761266477</v>
      </c>
      <c r="P1003" s="310">
        <f t="shared" ca="1" si="453"/>
        <v>23</v>
      </c>
      <c r="Q1003" s="304">
        <f t="shared" ca="1" si="454"/>
        <v>0</v>
      </c>
      <c r="R1003" s="306">
        <f t="shared" ca="1" si="455"/>
        <v>0</v>
      </c>
      <c r="S1003" s="307">
        <f t="shared" ca="1" si="456"/>
        <v>8.1249999999999982</v>
      </c>
      <c r="T1003" s="304">
        <f t="shared" ca="1" si="436"/>
        <v>79.706249999999983</v>
      </c>
      <c r="U1003" s="311">
        <f t="shared" ca="1" si="437"/>
        <v>0</v>
      </c>
      <c r="V1003" s="306">
        <f ca="1">Rho_moyen*(20000-Alt_rampe-pos_z)/(20000+Alt_rampe+pos_z)</f>
        <v>1.2258273741138366</v>
      </c>
      <c r="W1003" s="304">
        <f t="shared" ca="1" si="439"/>
        <v>59.706302373345842</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2.4004096418239236</v>
      </c>
      <c r="AH1003" s="304">
        <f t="shared" ca="1" si="463"/>
        <v>-7.3484302968151045</v>
      </c>
    </row>
    <row r="1004" spans="1:34" x14ac:dyDescent="0.2">
      <c r="A1004" s="348">
        <f t="shared" ca="1" si="441"/>
        <v>1E-4</v>
      </c>
      <c r="B1004" s="305">
        <f t="shared" ca="1" si="442"/>
        <v>34.629400000001155</v>
      </c>
      <c r="D1004" s="308">
        <f t="shared" ca="1" si="443"/>
        <v>-0.81927528787181658</v>
      </c>
      <c r="E1004" s="309">
        <f t="shared" ca="1" si="444"/>
        <v>-2.5073450224861551</v>
      </c>
      <c r="F1004" s="305">
        <f t="shared" ca="1" si="445"/>
        <v>2.6378004206352581</v>
      </c>
      <c r="G1004" s="308">
        <f t="shared" ca="1" si="446"/>
        <v>13.69672619665725</v>
      </c>
      <c r="H1004" s="309">
        <f t="shared" ca="1" si="447"/>
        <v>-122.08749723740036</v>
      </c>
      <c r="I1004" s="305">
        <f t="shared" ca="1" si="448"/>
        <v>122.8533975525237</v>
      </c>
      <c r="J1004" s="308">
        <f t="shared" ca="1" si="449"/>
        <v>869.5436471607087</v>
      </c>
      <c r="K1004" s="309">
        <f t="shared" ca="1" si="450"/>
        <v>-6.76400302980307</v>
      </c>
      <c r="L1004" s="305">
        <f t="shared" ca="1" si="435"/>
        <v>869.56995466410535</v>
      </c>
      <c r="M1004" s="308">
        <f t="shared" ca="1" si="451"/>
        <v>-1.4590756854976898</v>
      </c>
      <c r="N1004" s="305">
        <f t="shared" ca="1" si="452"/>
        <v>-83.598878769175087</v>
      </c>
      <c r="P1004" s="312">
        <f t="shared" ca="1" si="453"/>
        <v>23</v>
      </c>
      <c r="Q1004" s="305">
        <f t="shared" ca="1" si="454"/>
        <v>0</v>
      </c>
      <c r="R1004" s="308">
        <f t="shared" ca="1" si="455"/>
        <v>0</v>
      </c>
      <c r="S1004" s="309">
        <f t="shared" ca="1" si="456"/>
        <v>8.1249999999999982</v>
      </c>
      <c r="T1004" s="305">
        <f t="shared" ca="1" si="436"/>
        <v>79.706249999999983</v>
      </c>
      <c r="U1004" s="313">
        <f t="shared" ca="1" si="437"/>
        <v>0</v>
      </c>
      <c r="V1004" s="308">
        <f t="shared" ca="1" si="438"/>
        <v>1.2258288706953455</v>
      </c>
      <c r="W1004" s="305">
        <f ca="1">1/2*Rho*Sref*Cx*vit_xz^2</f>
        <v>59.706608582764687</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2.4003729279222732</v>
      </c>
      <c r="AH1004" s="305">
        <f t="shared" ca="1" si="463"/>
        <v>-7.3484679844117977</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v>
      </c>
      <c r="D8" s="600"/>
      <c r="M8" s="75"/>
    </row>
    <row r="9" spans="1:13" ht="15.75" x14ac:dyDescent="0.25">
      <c r="A9" s="59"/>
      <c r="B9" s="140" t="s">
        <v>4</v>
      </c>
      <c r="C9" s="600" t="str">
        <f>Club</f>
        <v>L'AéroIPSA</v>
      </c>
      <c r="D9" s="600"/>
      <c r="M9" s="75"/>
    </row>
    <row r="10" spans="1:13" ht="15.75" x14ac:dyDescent="0.25">
      <c r="A10" s="59"/>
      <c r="B10" s="140" t="s">
        <v>563</v>
      </c>
      <c r="C10" s="666" t="str">
        <f>Matricule</f>
        <v>FX0</v>
      </c>
      <c r="D10" s="667"/>
      <c r="M10" s="75"/>
    </row>
    <row r="11" spans="1:13" x14ac:dyDescent="0.2">
      <c r="A11" s="59"/>
      <c r="B11" s="140" t="str">
        <f>IF(Lang="Français","Masse sans propu",IF(Lang="English","Mass without M",""))</f>
        <v>Masse sans propu</v>
      </c>
      <c r="C11" s="662">
        <f>MasseSans</f>
        <v>7.4729999999999999</v>
      </c>
      <c r="D11" s="662"/>
      <c r="M11" s="75"/>
    </row>
    <row r="12" spans="1:13" x14ac:dyDescent="0.2">
      <c r="A12" s="59"/>
      <c r="B12" s="140" t="str">
        <f>IF(Lang="Français","Masse totale",IF(Lang="English","Total mass",""))</f>
        <v>Masse totale</v>
      </c>
      <c r="C12" s="665" t="str">
        <f ca="1">MassePlein &amp; " kg ±" &amp; MasseSans &amp; " kg"</f>
        <v>9,158 kg ±7,473 kg</v>
      </c>
      <c r="D12" s="665"/>
      <c r="M12" s="75"/>
    </row>
    <row r="13" spans="1:13" x14ac:dyDescent="0.2">
      <c r="A13" s="59"/>
      <c r="B13" s="227" t="str">
        <f>IF(Lang="Français","Propulseur",IF(Lang="English","Motor",""))</f>
        <v>Propulseur</v>
      </c>
      <c r="C13" s="628" t="str">
        <f>Propu</f>
        <v>Barasinga (Pro54-5G C)</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93.732988802756239</v>
      </c>
      <c r="D16" s="663"/>
      <c r="M16" s="75"/>
    </row>
    <row r="17" spans="1:13" x14ac:dyDescent="0.2">
      <c r="A17" s="74"/>
      <c r="B17" s="140" t="s">
        <v>5</v>
      </c>
      <c r="C17" s="664">
        <f>Cx</f>
        <v>0.7</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3.5532500000000002</v>
      </c>
      <c r="E44" s="401">
        <f t="shared" ca="1" si="2"/>
        <v>3.0367500000000005</v>
      </c>
      <c r="F44" s="401">
        <f t="shared" ca="1" si="3"/>
        <v>2.5202500000000003</v>
      </c>
      <c r="G44" s="408">
        <f t="shared" ca="1" si="4"/>
        <v>178.99780999148541</v>
      </c>
      <c r="H44" s="404">
        <f t="shared" ca="1" si="5"/>
        <v>3.2334972349228904E-4</v>
      </c>
      <c r="I44" s="404">
        <f t="shared" ca="1" si="6"/>
        <v>3.8961701133427584E-4</v>
      </c>
      <c r="J44" s="404">
        <f t="shared" ca="1" si="7"/>
        <v>1033.3814429807985</v>
      </c>
      <c r="K44" s="411">
        <f t="shared" ca="1" si="8"/>
        <v>519.44157865572834</v>
      </c>
      <c r="L44" s="414">
        <f t="shared" ca="1" si="9"/>
        <v>4191.5798956131166</v>
      </c>
      <c r="M44" s="417">
        <f t="shared" ca="1" si="10"/>
        <v>24.202267802120385</v>
      </c>
    </row>
    <row r="45" spans="1:13" x14ac:dyDescent="0.2">
      <c r="B45" s="426">
        <f t="shared" ca="1" si="0"/>
        <v>54</v>
      </c>
      <c r="C45" s="404">
        <f t="shared" ca="1" si="1"/>
        <v>9.8193227281520882E-4</v>
      </c>
      <c r="D45" s="401">
        <f ca="1">MpropuPlein+0.5*MasseSans</f>
        <v>5.4215</v>
      </c>
      <c r="E45" s="401">
        <f t="shared" ca="1" si="2"/>
        <v>4.9050000000000002</v>
      </c>
      <c r="F45" s="401">
        <f t="shared" ca="1" si="3"/>
        <v>4.3885000000000005</v>
      </c>
      <c r="G45" s="408">
        <f t="shared" ca="1" si="4"/>
        <v>107.08339795956033</v>
      </c>
      <c r="H45" s="404">
        <f t="shared" ca="1" si="5"/>
        <v>2.0019006581349823E-4</v>
      </c>
      <c r="I45" s="404">
        <f t="shared" ca="1" si="6"/>
        <v>2.2375122999093283E-4</v>
      </c>
      <c r="J45" s="404">
        <f t="shared" ca="1" si="7"/>
        <v>660.43669780247865</v>
      </c>
      <c r="K45" s="411">
        <f t="shared" ca="1" si="8"/>
        <v>352.54476658019706</v>
      </c>
      <c r="L45" s="414">
        <f t="shared" ca="1" si="9"/>
        <v>3664.0439018085995</v>
      </c>
      <c r="M45" s="417">
        <f t="shared" ca="1" si="10"/>
        <v>25.678187220893463</v>
      </c>
    </row>
    <row r="46" spans="1:13" x14ac:dyDescent="0.2">
      <c r="B46" s="426">
        <f t="shared" ca="1" si="0"/>
        <v>54</v>
      </c>
      <c r="C46" s="404">
        <f t="shared" ca="1" si="1"/>
        <v>9.8193227281520882E-4</v>
      </c>
      <c r="D46" s="401">
        <f ca="1">MpropuPlein+0.75*MasseSans</f>
        <v>7.2897499999999997</v>
      </c>
      <c r="E46" s="401">
        <f t="shared" ca="1" si="2"/>
        <v>6.77325</v>
      </c>
      <c r="F46" s="401">
        <f t="shared" ca="1" si="3"/>
        <v>6.2567500000000003</v>
      </c>
      <c r="G46" s="408">
        <f t="shared" ca="1" si="4"/>
        <v>74.840960320620596</v>
      </c>
      <c r="H46" s="404">
        <f t="shared" ca="1" si="5"/>
        <v>1.4497209948181579E-4</v>
      </c>
      <c r="I46" s="404">
        <f t="shared" ca="1" si="6"/>
        <v>1.5693966880812063E-4</v>
      </c>
      <c r="J46" s="404">
        <f t="shared" ca="1" si="7"/>
        <v>471.44116320598897</v>
      </c>
      <c r="K46" s="411">
        <f t="shared" ca="1" si="8"/>
        <v>256.81852448082566</v>
      </c>
      <c r="L46" s="414">
        <f t="shared" ca="1" si="9"/>
        <v>2766.4359878729497</v>
      </c>
      <c r="M46" s="417">
        <f t="shared" ca="1" si="10"/>
        <v>23.948570371061336</v>
      </c>
    </row>
    <row r="47" spans="1:13" x14ac:dyDescent="0.2">
      <c r="B47" s="426">
        <f t="shared" ca="1" si="0"/>
        <v>54</v>
      </c>
      <c r="C47" s="404">
        <f t="shared" ca="1" si="1"/>
        <v>9.8193227281520882E-4</v>
      </c>
      <c r="D47" s="401">
        <f ca="1">MpropuPlein+1*MasseSans</f>
        <v>9.1579999999999995</v>
      </c>
      <c r="E47" s="401">
        <f t="shared" ca="1" si="2"/>
        <v>8.6414999999999988</v>
      </c>
      <c r="F47" s="401">
        <f t="shared" ca="1" si="3"/>
        <v>8.125</v>
      </c>
      <c r="G47" s="408">
        <f t="shared" ca="1" si="4"/>
        <v>56.539837064357286</v>
      </c>
      <c r="H47" s="404">
        <f t="shared" ca="1" si="5"/>
        <v>1.1362984120988358E-4</v>
      </c>
      <c r="I47" s="404">
        <f t="shared" ca="1" si="6"/>
        <v>1.2085320280802571E-4</v>
      </c>
      <c r="J47" s="404">
        <f t="shared" ca="1" si="7"/>
        <v>359.42580742081117</v>
      </c>
      <c r="K47" s="411">
        <f t="shared" ca="1" si="8"/>
        <v>197.55528333125784</v>
      </c>
      <c r="L47" s="414">
        <f t="shared" ca="1" si="9"/>
        <v>1983.6441362489877</v>
      </c>
      <c r="M47" s="417">
        <f t="shared" ca="1" si="10"/>
        <v>21.198043767847391</v>
      </c>
    </row>
    <row r="48" spans="1:13" x14ac:dyDescent="0.2">
      <c r="B48" s="426">
        <f t="shared" ca="1" si="0"/>
        <v>54</v>
      </c>
      <c r="C48" s="404">
        <f t="shared" ca="1" si="1"/>
        <v>9.8193227281520882E-4</v>
      </c>
      <c r="D48" s="401">
        <f ca="1">MpropuPlein+1.25*MasseSans</f>
        <v>11.026250000000001</v>
      </c>
      <c r="E48" s="401">
        <f t="shared" ca="1" si="2"/>
        <v>10.50975</v>
      </c>
      <c r="F48" s="401">
        <f t="shared" ca="1" si="3"/>
        <v>9.9932500000000015</v>
      </c>
      <c r="G48" s="408">
        <f t="shared" ca="1" si="4"/>
        <v>44.745257450619036</v>
      </c>
      <c r="H48" s="404">
        <f t="shared" ca="1" si="5"/>
        <v>9.3430602327858304E-5</v>
      </c>
      <c r="I48" s="404">
        <f t="shared" ca="1" si="6"/>
        <v>9.8259552479444486E-5</v>
      </c>
      <c r="J48" s="404">
        <f t="shared" ca="1" si="7"/>
        <v>285.78799664456596</v>
      </c>
      <c r="K48" s="411">
        <f t="shared" ca="1" si="8"/>
        <v>157.81132800327876</v>
      </c>
      <c r="L48" s="414">
        <f t="shared" ca="1" si="9"/>
        <v>1419.0254898112089</v>
      </c>
      <c r="M48" s="417">
        <f t="shared" ca="1" si="10"/>
        <v>18.50945210802783</v>
      </c>
    </row>
    <row r="49" spans="2:13" x14ac:dyDescent="0.2">
      <c r="B49" s="426">
        <f t="shared" ca="1" si="0"/>
        <v>54</v>
      </c>
      <c r="C49" s="404">
        <f t="shared" ca="1" si="1"/>
        <v>9.8193227281520882E-4</v>
      </c>
      <c r="D49" s="401">
        <f ca="1">MpropuPlein+1.5*MasseSans</f>
        <v>12.894500000000001</v>
      </c>
      <c r="E49" s="401">
        <f t="shared" ca="1" si="2"/>
        <v>12.378</v>
      </c>
      <c r="F49" s="401">
        <f t="shared" ca="1" si="3"/>
        <v>11.861500000000001</v>
      </c>
      <c r="G49" s="408">
        <f t="shared" ca="1" si="4"/>
        <v>36.511062933563046</v>
      </c>
      <c r="H49" s="404">
        <f t="shared" ca="1" si="5"/>
        <v>7.9328831217903437E-5</v>
      </c>
      <c r="I49" s="404">
        <f t="shared" ca="1" si="6"/>
        <v>8.2783144864916636E-5</v>
      </c>
      <c r="J49" s="404">
        <f t="shared" ca="1" si="7"/>
        <v>233.82974044247362</v>
      </c>
      <c r="K49" s="411">
        <f t="shared" ca="1" si="8"/>
        <v>129.4677506734628</v>
      </c>
      <c r="L49" s="414">
        <f t="shared" ca="1" si="9"/>
        <v>1032.8899513046126</v>
      </c>
      <c r="M49" s="417">
        <f t="shared" ca="1" si="10"/>
        <v>16.213274989461016</v>
      </c>
    </row>
    <row r="50" spans="2:13" x14ac:dyDescent="0.2">
      <c r="B50" s="426">
        <f t="shared" ca="1" si="0"/>
        <v>54</v>
      </c>
      <c r="C50" s="404">
        <f t="shared" ca="1" si="1"/>
        <v>9.8193227281520882E-4</v>
      </c>
      <c r="D50" s="401">
        <f ca="1">MpropuPlein+1.75*MasseSans</f>
        <v>14.76275</v>
      </c>
      <c r="E50" s="401">
        <f t="shared" ca="1" si="2"/>
        <v>14.24625</v>
      </c>
      <c r="F50" s="401">
        <f t="shared" ca="1" si="3"/>
        <v>13.729750000000001</v>
      </c>
      <c r="G50" s="408">
        <f t="shared" ca="1" si="4"/>
        <v>30.436529226402982</v>
      </c>
      <c r="H50" s="404">
        <f t="shared" ca="1" si="5"/>
        <v>6.8925666250080464E-5</v>
      </c>
      <c r="I50" s="404">
        <f t="shared" ca="1" si="6"/>
        <v>7.1518583573277648E-5</v>
      </c>
      <c r="J50" s="404">
        <f t="shared" ca="1" si="7"/>
        <v>195.25700865177936</v>
      </c>
      <c r="K50" s="411">
        <f t="shared" ca="1" si="8"/>
        <v>108.29290822972834</v>
      </c>
      <c r="L50" s="414">
        <f t="shared" ca="1" si="9"/>
        <v>768.79867549567393</v>
      </c>
      <c r="M50" s="417">
        <f t="shared" ca="1" si="10"/>
        <v>14.329645855163497</v>
      </c>
    </row>
    <row r="51" spans="2:13" x14ac:dyDescent="0.2">
      <c r="B51" s="427">
        <f t="shared" ca="1" si="0"/>
        <v>54</v>
      </c>
      <c r="C51" s="405">
        <f t="shared" ca="1" si="1"/>
        <v>9.8193227281520882E-4</v>
      </c>
      <c r="D51" s="402">
        <f ca="1">MpropuPlein+2*MasseSans</f>
        <v>16.631</v>
      </c>
      <c r="E51" s="402">
        <f t="shared" ca="1" si="2"/>
        <v>16.1145</v>
      </c>
      <c r="F51" s="402">
        <f t="shared" ca="1" si="3"/>
        <v>15.598000000000001</v>
      </c>
      <c r="G51" s="409">
        <f t="shared" ca="1" si="4"/>
        <v>25.770509292354305</v>
      </c>
      <c r="H51" s="405">
        <f t="shared" ca="1" si="5"/>
        <v>6.0934703082019846E-5</v>
      </c>
      <c r="I51" s="405">
        <f t="shared" ca="1" si="6"/>
        <v>6.2952447289088908E-5</v>
      </c>
      <c r="J51" s="405">
        <f t="shared" ca="1" si="7"/>
        <v>165.50930130013438</v>
      </c>
      <c r="K51" s="412">
        <f t="shared" ca="1" si="8"/>
        <v>91.897013098010973</v>
      </c>
      <c r="L51" s="415">
        <f t="shared" ca="1" si="9"/>
        <v>584.68224416449755</v>
      </c>
      <c r="M51" s="418">
        <f t="shared" ca="1" si="10"/>
        <v>12.793763130796297</v>
      </c>
    </row>
    <row r="52" spans="2:13" x14ac:dyDescent="0.2">
      <c r="B52" s="425">
        <f t="shared" ref="B52:B60" si="11">D_ref</f>
        <v>93.732988802756239</v>
      </c>
      <c r="C52" s="403">
        <f t="shared" si="1"/>
        <v>2.9585502160570584E-3</v>
      </c>
      <c r="D52" s="400">
        <f ca="1">MpropuPlein+0*MasseSans</f>
        <v>1.6850000000000001</v>
      </c>
      <c r="E52" s="400">
        <f t="shared" ca="1" si="2"/>
        <v>1.1685000000000001</v>
      </c>
      <c r="F52" s="400">
        <f t="shared" ca="1" si="3"/>
        <v>0.65200000000000014</v>
      </c>
      <c r="G52" s="407">
        <f t="shared" ca="1" si="4"/>
        <v>480.87217115245477</v>
      </c>
      <c r="H52" s="403">
        <f t="shared" ca="1" si="5"/>
        <v>2.531921451482292E-3</v>
      </c>
      <c r="I52" s="403">
        <f t="shared" ca="1" si="6"/>
        <v>4.5376537056089844E-3</v>
      </c>
      <c r="J52" s="403">
        <f t="shared" ca="1" si="7"/>
        <v>1290.9107768903962</v>
      </c>
      <c r="K52" s="410">
        <f t="shared" ca="1" si="8"/>
        <v>435.48666514886202</v>
      </c>
      <c r="L52" s="413">
        <f t="shared" ca="1" si="9"/>
        <v>1785.1657636090247</v>
      </c>
      <c r="M52" s="416">
        <f t="shared" ca="1" si="10"/>
        <v>10.530945106675343</v>
      </c>
    </row>
    <row r="53" spans="2:13" x14ac:dyDescent="0.2">
      <c r="B53" s="426">
        <f t="shared" si="11"/>
        <v>93.732988802756239</v>
      </c>
      <c r="C53" s="404">
        <f t="shared" si="1"/>
        <v>2.9585502160570584E-3</v>
      </c>
      <c r="D53" s="401">
        <f ca="1">MpropuPlein+0.25*MasseSans</f>
        <v>3.5532500000000002</v>
      </c>
      <c r="E53" s="401">
        <f t="shared" ca="1" si="2"/>
        <v>3.0367500000000005</v>
      </c>
      <c r="F53" s="401">
        <f t="shared" ca="1" si="3"/>
        <v>2.5202500000000003</v>
      </c>
      <c r="G53" s="408">
        <f t="shared" ca="1" si="4"/>
        <v>178.99780999148541</v>
      </c>
      <c r="H53" s="404">
        <f t="shared" ca="1" si="5"/>
        <v>9.7424885685586831E-4</v>
      </c>
      <c r="I53" s="404">
        <f t="shared" ca="1" si="6"/>
        <v>1.173911404050018E-3</v>
      </c>
      <c r="J53" s="404">
        <f t="shared" ca="1" si="7"/>
        <v>877.28754263471114</v>
      </c>
      <c r="K53" s="411">
        <f t="shared" ca="1" si="8"/>
        <v>387.91566014041115</v>
      </c>
      <c r="L53" s="414">
        <f t="shared" ca="1" si="9"/>
        <v>2131.5586886428882</v>
      </c>
      <c r="M53" s="417">
        <f t="shared" ca="1" si="10"/>
        <v>16.070899695114104</v>
      </c>
    </row>
    <row r="54" spans="2:13" x14ac:dyDescent="0.2">
      <c r="B54" s="426">
        <f t="shared" si="11"/>
        <v>93.732988802756239</v>
      </c>
      <c r="C54" s="404">
        <f t="shared" si="1"/>
        <v>2.9585502160570584E-3</v>
      </c>
      <c r="D54" s="401">
        <f ca="1">MpropuPlein+0.5*MasseSans</f>
        <v>5.4215</v>
      </c>
      <c r="E54" s="401">
        <f t="shared" ca="1" si="2"/>
        <v>4.9050000000000002</v>
      </c>
      <c r="F54" s="401">
        <f t="shared" ca="1" si="3"/>
        <v>4.3885000000000005</v>
      </c>
      <c r="G54" s="408">
        <f t="shared" ca="1" si="4"/>
        <v>107.08339795956033</v>
      </c>
      <c r="H54" s="404">
        <f t="shared" ca="1" si="5"/>
        <v>6.0317027850296807E-4</v>
      </c>
      <c r="I54" s="404">
        <f t="shared" ca="1" si="6"/>
        <v>6.74159784905334E-4</v>
      </c>
      <c r="J54" s="404">
        <f t="shared" ca="1" si="7"/>
        <v>611.32800334156752</v>
      </c>
      <c r="K54" s="411">
        <f t="shared" ca="1" si="8"/>
        <v>304.32812741804241</v>
      </c>
      <c r="L54" s="414">
        <f t="shared" ca="1" si="9"/>
        <v>2092.2072611678982</v>
      </c>
      <c r="M54" s="417">
        <f t="shared" ca="1" si="10"/>
        <v>18.264915520567204</v>
      </c>
    </row>
    <row r="55" spans="2:13" x14ac:dyDescent="0.2">
      <c r="B55" s="426">
        <f t="shared" si="11"/>
        <v>93.732988802756239</v>
      </c>
      <c r="C55" s="404">
        <f t="shared" si="1"/>
        <v>2.9585502160570584E-3</v>
      </c>
      <c r="D55" s="401">
        <f ca="1">MpropuPlein+0.75*MasseSans</f>
        <v>7.2897499999999997</v>
      </c>
      <c r="E55" s="401">
        <f t="shared" ca="1" si="2"/>
        <v>6.77325</v>
      </c>
      <c r="F55" s="401">
        <f t="shared" ca="1" si="3"/>
        <v>6.2567500000000003</v>
      </c>
      <c r="G55" s="408">
        <f t="shared" ca="1" si="4"/>
        <v>74.840960320620596</v>
      </c>
      <c r="H55" s="404">
        <f t="shared" ca="1" si="5"/>
        <v>4.3679920511675467E-4</v>
      </c>
      <c r="I55" s="404">
        <f t="shared" ca="1" si="6"/>
        <v>4.728573486326061E-4</v>
      </c>
      <c r="J55" s="404">
        <f t="shared" ca="1" si="7"/>
        <v>451.78983242422288</v>
      </c>
      <c r="K55" s="411">
        <f t="shared" ca="1" si="8"/>
        <v>236.37870184556274</v>
      </c>
      <c r="L55" s="414">
        <f t="shared" ca="1" si="9"/>
        <v>1833.2939685119713</v>
      </c>
      <c r="M55" s="417">
        <f t="shared" ca="1" si="10"/>
        <v>18.618082215232427</v>
      </c>
    </row>
    <row r="56" spans="2:13" x14ac:dyDescent="0.2">
      <c r="B56" s="426">
        <f t="shared" si="11"/>
        <v>93.732988802756239</v>
      </c>
      <c r="C56" s="404">
        <f t="shared" si="1"/>
        <v>2.9585502160570584E-3</v>
      </c>
      <c r="D56" s="401">
        <f ca="1">MpropuPlein+1*MasseSans</f>
        <v>9.1579999999999995</v>
      </c>
      <c r="E56" s="401">
        <f t="shared" ca="1" si="2"/>
        <v>8.6414999999999988</v>
      </c>
      <c r="F56" s="401">
        <f t="shared" ca="1" si="3"/>
        <v>8.125</v>
      </c>
      <c r="G56" s="408">
        <f t="shared" ca="1" si="4"/>
        <v>56.539837064357286</v>
      </c>
      <c r="H56" s="404">
        <f t="shared" ca="1" si="5"/>
        <v>3.4236535509541848E-4</v>
      </c>
      <c r="I56" s="404">
        <f t="shared" ca="1" si="6"/>
        <v>3.6412925736086871E-4</v>
      </c>
      <c r="J56" s="404">
        <f t="shared" ca="1" si="7"/>
        <v>350.13335473507607</v>
      </c>
      <c r="K56" s="411">
        <f t="shared" ca="1" si="8"/>
        <v>187.6284179986562</v>
      </c>
      <c r="L56" s="414">
        <f t="shared" ca="1" si="9"/>
        <v>1497.8415285423121</v>
      </c>
      <c r="M56" s="417">
        <f t="shared" ca="1" si="10"/>
        <v>17.846675859716271</v>
      </c>
    </row>
    <row r="57" spans="2:13" x14ac:dyDescent="0.2">
      <c r="B57" s="426">
        <f t="shared" si="11"/>
        <v>93.732988802756239</v>
      </c>
      <c r="C57" s="404">
        <f t="shared" si="1"/>
        <v>2.9585502160570584E-3</v>
      </c>
      <c r="D57" s="401">
        <f ca="1">MpropuPlein+1.25*MasseSans</f>
        <v>11.026250000000001</v>
      </c>
      <c r="E57" s="401">
        <f t="shared" ca="1" si="2"/>
        <v>10.50975</v>
      </c>
      <c r="F57" s="401">
        <f t="shared" ca="1" si="3"/>
        <v>9.9932500000000015</v>
      </c>
      <c r="G57" s="408">
        <f t="shared" ca="1" si="4"/>
        <v>44.745257450619036</v>
      </c>
      <c r="H57" s="404">
        <f t="shared" ca="1" si="5"/>
        <v>2.8150528947473139E-4</v>
      </c>
      <c r="I57" s="404">
        <f t="shared" ca="1" si="6"/>
        <v>2.9605485863528464E-4</v>
      </c>
      <c r="J57" s="404">
        <f t="shared" ca="1" si="7"/>
        <v>280.86110959251323</v>
      </c>
      <c r="K57" s="411">
        <f t="shared" ca="1" si="8"/>
        <v>152.47266444690055</v>
      </c>
      <c r="L57" s="414">
        <f t="shared" ca="1" si="9"/>
        <v>1178.6114351713384</v>
      </c>
      <c r="M57" s="417">
        <f t="shared" ca="1" si="10"/>
        <v>16.528187658875442</v>
      </c>
    </row>
    <row r="58" spans="2:13" x14ac:dyDescent="0.2">
      <c r="B58" s="426">
        <f t="shared" si="11"/>
        <v>93.732988802756239</v>
      </c>
      <c r="C58" s="404">
        <f t="shared" si="1"/>
        <v>2.9585502160570584E-3</v>
      </c>
      <c r="D58" s="401">
        <f ca="1">MpropuPlein+1.5*MasseSans</f>
        <v>12.894500000000001</v>
      </c>
      <c r="E58" s="401">
        <f t="shared" ca="1" si="2"/>
        <v>12.378</v>
      </c>
      <c r="F58" s="401">
        <f t="shared" ca="1" si="3"/>
        <v>11.861500000000001</v>
      </c>
      <c r="G58" s="408">
        <f t="shared" ca="1" si="4"/>
        <v>36.511062933563046</v>
      </c>
      <c r="H58" s="404">
        <f t="shared" ca="1" si="5"/>
        <v>2.3901682146203413E-4</v>
      </c>
      <c r="I58" s="404">
        <f t="shared" ca="1" si="6"/>
        <v>2.494246272441983E-4</v>
      </c>
      <c r="J58" s="404">
        <f t="shared" ca="1" si="7"/>
        <v>230.99667520044619</v>
      </c>
      <c r="K58" s="411">
        <f t="shared" ca="1" si="8"/>
        <v>126.37211689911015</v>
      </c>
      <c r="L58" s="414">
        <f t="shared" ca="1" si="9"/>
        <v>914.12873728816203</v>
      </c>
      <c r="M58" s="417">
        <f t="shared" ca="1" si="10"/>
        <v>15.059268442786756</v>
      </c>
    </row>
    <row r="59" spans="2:13" x14ac:dyDescent="0.2">
      <c r="B59" s="426">
        <f t="shared" si="11"/>
        <v>93.732988802756239</v>
      </c>
      <c r="C59" s="404">
        <f t="shared" si="1"/>
        <v>2.9585502160570584E-3</v>
      </c>
      <c r="D59" s="401">
        <f ca="1">MpropuPlein+1.75*MasseSans</f>
        <v>14.76275</v>
      </c>
      <c r="E59" s="401">
        <f t="shared" ca="1" si="2"/>
        <v>14.24625</v>
      </c>
      <c r="F59" s="401">
        <f t="shared" ca="1" si="3"/>
        <v>13.729750000000001</v>
      </c>
      <c r="G59" s="408">
        <f t="shared" ca="1" si="4"/>
        <v>30.436529226402982</v>
      </c>
      <c r="H59" s="404">
        <f t="shared" ca="1" si="5"/>
        <v>2.0767220960302244E-4</v>
      </c>
      <c r="I59" s="404">
        <f t="shared" ca="1" si="6"/>
        <v>2.1548463854455165E-4</v>
      </c>
      <c r="J59" s="404">
        <f t="shared" ca="1" si="7"/>
        <v>193.52800806038147</v>
      </c>
      <c r="K59" s="411">
        <f t="shared" ca="1" si="8"/>
        <v>106.39364743159726</v>
      </c>
      <c r="L59" s="414">
        <f t="shared" ca="1" si="9"/>
        <v>708.78165716195974</v>
      </c>
      <c r="M59" s="417">
        <f t="shared" ca="1" si="10"/>
        <v>13.650658842721143</v>
      </c>
    </row>
    <row r="60" spans="2:13" x14ac:dyDescent="0.2">
      <c r="B60" s="427">
        <f t="shared" si="11"/>
        <v>93.732988802756239</v>
      </c>
      <c r="C60" s="405">
        <f t="shared" si="1"/>
        <v>2.9585502160570584E-3</v>
      </c>
      <c r="D60" s="402">
        <f ca="1">MpropuPlein+2*MasseSans</f>
        <v>16.631</v>
      </c>
      <c r="E60" s="402">
        <f t="shared" ca="1" si="2"/>
        <v>16.1145</v>
      </c>
      <c r="F60" s="402">
        <f t="shared" ca="1" si="3"/>
        <v>15.598000000000001</v>
      </c>
      <c r="G60" s="409">
        <f t="shared" ca="1" si="4"/>
        <v>25.770509292354305</v>
      </c>
      <c r="H60" s="405">
        <f t="shared" ca="1" si="5"/>
        <v>1.8359553297074427E-4</v>
      </c>
      <c r="I60" s="405">
        <f t="shared" ca="1" si="6"/>
        <v>1.8967497217957805E-4</v>
      </c>
      <c r="J60" s="405">
        <f t="shared" ca="1" si="7"/>
        <v>164.40565965106035</v>
      </c>
      <c r="K60" s="412">
        <f t="shared" ca="1" si="8"/>
        <v>90.680404554099425</v>
      </c>
      <c r="L60" s="415">
        <f t="shared" ca="1" si="9"/>
        <v>553.35613001807963</v>
      </c>
      <c r="M60" s="418">
        <f t="shared" ca="1" si="10"/>
        <v>12.385794145011538</v>
      </c>
    </row>
    <row r="61" spans="2:13" x14ac:dyDescent="0.2">
      <c r="B61" s="425">
        <f t="shared" ref="B61:B69" si="12">D_ref*1.5</f>
        <v>140.59948320413434</v>
      </c>
      <c r="C61" s="403">
        <f t="shared" si="1"/>
        <v>6.6567379861283815E-3</v>
      </c>
      <c r="D61" s="400">
        <f ca="1">MpropuPlein+0*MasseSans</f>
        <v>1.6850000000000001</v>
      </c>
      <c r="E61" s="400">
        <f t="shared" ca="1" si="2"/>
        <v>1.1685000000000001</v>
      </c>
      <c r="F61" s="400">
        <f t="shared" ca="1" si="3"/>
        <v>0.65200000000000014</v>
      </c>
      <c r="G61" s="407">
        <f t="shared" ca="1" si="4"/>
        <v>480.87217115245477</v>
      </c>
      <c r="H61" s="403">
        <f t="shared" ca="1" si="5"/>
        <v>5.696823265835157E-3</v>
      </c>
      <c r="I61" s="403">
        <f t="shared" ca="1" si="6"/>
        <v>1.0209720837620215E-2</v>
      </c>
      <c r="J61" s="403">
        <f t="shared" ca="1" si="7"/>
        <v>921.34926006242392</v>
      </c>
      <c r="K61" s="410">
        <f t="shared" ca="1" si="8"/>
        <v>290.53098377624042</v>
      </c>
      <c r="L61" s="413">
        <f t="shared" ca="1" si="9"/>
        <v>1141.0870136238368</v>
      </c>
      <c r="M61" s="416">
        <f t="shared" ca="1" si="10"/>
        <v>8.217533872801571</v>
      </c>
    </row>
    <row r="62" spans="2:13" x14ac:dyDescent="0.2">
      <c r="B62" s="426">
        <f t="shared" si="12"/>
        <v>140.59948320413434</v>
      </c>
      <c r="C62" s="404">
        <f t="shared" si="1"/>
        <v>6.6567379861283815E-3</v>
      </c>
      <c r="D62" s="401">
        <f ca="1">MpropuPlein+0.25*MasseSans</f>
        <v>3.5532500000000002</v>
      </c>
      <c r="E62" s="401">
        <f t="shared" ca="1" si="2"/>
        <v>3.0367500000000005</v>
      </c>
      <c r="F62" s="401">
        <f t="shared" ca="1" si="3"/>
        <v>2.5202500000000003</v>
      </c>
      <c r="G62" s="408">
        <f t="shared" ca="1" si="4"/>
        <v>178.99780999148541</v>
      </c>
      <c r="H62" s="404">
        <f t="shared" ca="1" si="5"/>
        <v>2.1920599279257034E-3</v>
      </c>
      <c r="I62" s="404">
        <f t="shared" ca="1" si="6"/>
        <v>2.6413006591125407E-3</v>
      </c>
      <c r="J62" s="404">
        <f t="shared" ca="1" si="7"/>
        <v>714.71357675224658</v>
      </c>
      <c r="K62" s="411">
        <f t="shared" ca="1" si="8"/>
        <v>279.46297456852182</v>
      </c>
      <c r="L62" s="414">
        <f t="shared" ca="1" si="9"/>
        <v>1300.0905354277004</v>
      </c>
      <c r="M62" s="417">
        <f t="shared" ca="1" si="10"/>
        <v>12.014488001241109</v>
      </c>
    </row>
    <row r="63" spans="2:13" x14ac:dyDescent="0.2">
      <c r="B63" s="426">
        <f t="shared" si="12"/>
        <v>140.59948320413434</v>
      </c>
      <c r="C63" s="404">
        <f t="shared" si="1"/>
        <v>6.6567379861283815E-3</v>
      </c>
      <c r="D63" s="401">
        <f ca="1">MpropuPlein+0.5*MasseSans</f>
        <v>5.4215</v>
      </c>
      <c r="E63" s="401">
        <f t="shared" ca="1" si="2"/>
        <v>4.9050000000000002</v>
      </c>
      <c r="F63" s="401">
        <f t="shared" ca="1" si="3"/>
        <v>4.3885000000000005</v>
      </c>
      <c r="G63" s="408">
        <f t="shared" ca="1" si="4"/>
        <v>107.08339795956033</v>
      </c>
      <c r="H63" s="404">
        <f t="shared" ca="1" si="5"/>
        <v>1.3571331266316782E-3</v>
      </c>
      <c r="I63" s="404">
        <f t="shared" ca="1" si="6"/>
        <v>1.5168595160370015E-3</v>
      </c>
      <c r="J63" s="404">
        <f t="shared" ca="1" si="7"/>
        <v>543.91647347173023</v>
      </c>
      <c r="K63" s="411">
        <f t="shared" ca="1" si="8"/>
        <v>246.73184752004295</v>
      </c>
      <c r="L63" s="414">
        <f t="shared" ca="1" si="9"/>
        <v>1316.2531097593144</v>
      </c>
      <c r="M63" s="417">
        <f t="shared" ca="1" si="10"/>
        <v>13.88399514612602</v>
      </c>
    </row>
    <row r="64" spans="2:13" x14ac:dyDescent="0.2">
      <c r="B64" s="426">
        <f t="shared" si="12"/>
        <v>140.59948320413434</v>
      </c>
      <c r="C64" s="404">
        <f t="shared" si="1"/>
        <v>6.6567379861283815E-3</v>
      </c>
      <c r="D64" s="401">
        <f ca="1">MpropuPlein+0.75*MasseSans</f>
        <v>7.2897499999999997</v>
      </c>
      <c r="E64" s="401">
        <f t="shared" ca="1" si="2"/>
        <v>6.77325</v>
      </c>
      <c r="F64" s="401">
        <f t="shared" ca="1" si="3"/>
        <v>6.2567500000000003</v>
      </c>
      <c r="G64" s="408">
        <f t="shared" ca="1" si="4"/>
        <v>74.840960320620596</v>
      </c>
      <c r="H64" s="404">
        <f t="shared" ca="1" si="5"/>
        <v>9.8279821151269799E-4</v>
      </c>
      <c r="I64" s="404">
        <f t="shared" ca="1" si="6"/>
        <v>1.0639290344233638E-3</v>
      </c>
      <c r="J64" s="404">
        <f t="shared" ca="1" si="7"/>
        <v>421.09309754994439</v>
      </c>
      <c r="K64" s="411">
        <f t="shared" ca="1" si="8"/>
        <v>207.04796245500202</v>
      </c>
      <c r="L64" s="414">
        <f t="shared" ca="1" si="9"/>
        <v>1234.8352774646214</v>
      </c>
      <c r="M64" s="417">
        <f t="shared" ca="1" si="10"/>
        <v>14.714906118998478</v>
      </c>
    </row>
    <row r="65" spans="2:13" x14ac:dyDescent="0.2">
      <c r="B65" s="426">
        <f t="shared" si="12"/>
        <v>140.59948320413434</v>
      </c>
      <c r="C65" s="404">
        <f t="shared" si="1"/>
        <v>6.6567379861283815E-3</v>
      </c>
      <c r="D65" s="401">
        <f ca="1">MpropuPlein+1*MasseSans</f>
        <v>9.1579999999999995</v>
      </c>
      <c r="E65" s="401">
        <f t="shared" ca="1" si="2"/>
        <v>8.6414999999999988</v>
      </c>
      <c r="F65" s="401">
        <f t="shared" ca="1" si="3"/>
        <v>8.125</v>
      </c>
      <c r="G65" s="408">
        <f t="shared" ca="1" si="4"/>
        <v>56.539837064357286</v>
      </c>
      <c r="H65" s="404">
        <f t="shared" ca="1" si="5"/>
        <v>7.7032204896469161E-4</v>
      </c>
      <c r="I65" s="404">
        <f t="shared" ca="1" si="6"/>
        <v>8.1929082906195469E-4</v>
      </c>
      <c r="J65" s="404">
        <f t="shared" ca="1" si="7"/>
        <v>334.62530451437999</v>
      </c>
      <c r="K65" s="411">
        <f t="shared" ca="1" si="8"/>
        <v>171.94802936685264</v>
      </c>
      <c r="L65" s="414">
        <f t="shared" ca="1" si="9"/>
        <v>1093.7793278821875</v>
      </c>
      <c r="M65" s="417">
        <f t="shared" ca="1" si="10"/>
        <v>14.789622167672691</v>
      </c>
    </row>
    <row r="66" spans="2:13" x14ac:dyDescent="0.2">
      <c r="B66" s="426">
        <f t="shared" si="12"/>
        <v>140.59948320413434</v>
      </c>
      <c r="C66" s="404">
        <f t="shared" si="1"/>
        <v>6.6567379861283815E-3</v>
      </c>
      <c r="D66" s="401">
        <f ca="1">MpropuPlein+1.25*MasseSans</f>
        <v>11.026250000000001</v>
      </c>
      <c r="E66" s="401">
        <f t="shared" ca="1" si="2"/>
        <v>10.50975</v>
      </c>
      <c r="F66" s="401">
        <f t="shared" ca="1" si="3"/>
        <v>9.9932500000000015</v>
      </c>
      <c r="G66" s="408">
        <f t="shared" ca="1" si="4"/>
        <v>44.745257450619036</v>
      </c>
      <c r="H66" s="404">
        <f t="shared" ca="1" si="5"/>
        <v>6.3338690131814566E-4</v>
      </c>
      <c r="I66" s="404">
        <f t="shared" ca="1" si="6"/>
        <v>6.6612343192939039E-4</v>
      </c>
      <c r="J66" s="404">
        <f t="shared" ca="1" si="7"/>
        <v>272.3275017354394</v>
      </c>
      <c r="K66" s="411">
        <f t="shared" ca="1" si="8"/>
        <v>143.56696595549533</v>
      </c>
      <c r="L66" s="414">
        <f t="shared" ca="1" si="9"/>
        <v>929.33015219433446</v>
      </c>
      <c r="M66" s="417">
        <f t="shared" ca="1" si="10"/>
        <v>14.340562294944368</v>
      </c>
    </row>
    <row r="67" spans="2:13" x14ac:dyDescent="0.2">
      <c r="B67" s="426">
        <f t="shared" si="12"/>
        <v>140.59948320413434</v>
      </c>
      <c r="C67" s="404">
        <f t="shared" si="1"/>
        <v>6.6567379861283815E-3</v>
      </c>
      <c r="D67" s="401">
        <f ca="1">MpropuPlein+1.5*MasseSans</f>
        <v>12.894500000000001</v>
      </c>
      <c r="E67" s="401">
        <f t="shared" ca="1" si="2"/>
        <v>12.378</v>
      </c>
      <c r="F67" s="401">
        <f t="shared" ca="1" si="3"/>
        <v>11.861500000000001</v>
      </c>
      <c r="G67" s="408">
        <f t="shared" ca="1" si="4"/>
        <v>36.511062933563046</v>
      </c>
      <c r="H67" s="404">
        <f t="shared" ca="1" si="5"/>
        <v>5.3778784828957679E-4</v>
      </c>
      <c r="I67" s="404">
        <f t="shared" ca="1" si="6"/>
        <v>5.6120541129944617E-4</v>
      </c>
      <c r="J67" s="404">
        <f t="shared" ca="1" si="7"/>
        <v>225.97790412910612</v>
      </c>
      <c r="K67" s="411">
        <f t="shared" ca="1" si="8"/>
        <v>121.03332543552534</v>
      </c>
      <c r="L67" s="414">
        <f t="shared" ca="1" si="9"/>
        <v>768.29066693444634</v>
      </c>
      <c r="M67" s="417">
        <f t="shared" ca="1" si="10"/>
        <v>13.580518677333393</v>
      </c>
    </row>
    <row r="68" spans="2:13" x14ac:dyDescent="0.2">
      <c r="B68" s="426">
        <f t="shared" si="12"/>
        <v>140.59948320413434</v>
      </c>
      <c r="C68" s="404">
        <f t="shared" si="1"/>
        <v>6.6567379861283815E-3</v>
      </c>
      <c r="D68" s="401">
        <f ca="1">MpropuPlein+1.75*MasseSans</f>
        <v>14.76275</v>
      </c>
      <c r="E68" s="401">
        <f t="shared" ca="1" si="2"/>
        <v>14.24625</v>
      </c>
      <c r="F68" s="401">
        <f t="shared" ca="1" si="3"/>
        <v>13.729750000000001</v>
      </c>
      <c r="G68" s="408">
        <f t="shared" ca="1" si="4"/>
        <v>30.436529226402982</v>
      </c>
      <c r="H68" s="404">
        <f t="shared" ca="1" si="5"/>
        <v>4.6726247160680051E-4</v>
      </c>
      <c r="I68" s="404">
        <f t="shared" ca="1" si="6"/>
        <v>4.8484043672524126E-4</v>
      </c>
      <c r="J68" s="404">
        <f t="shared" ca="1" si="7"/>
        <v>190.42032599622053</v>
      </c>
      <c r="K68" s="411">
        <f t="shared" ca="1" si="8"/>
        <v>103.04684598184983</v>
      </c>
      <c r="L68" s="414">
        <f t="shared" ca="1" si="9"/>
        <v>625.47844735505214</v>
      </c>
      <c r="M68" s="417">
        <f t="shared" ca="1" si="10"/>
        <v>12.680560218994367</v>
      </c>
    </row>
    <row r="69" spans="2:13" x14ac:dyDescent="0.2">
      <c r="B69" s="427">
        <f t="shared" si="12"/>
        <v>140.59948320413434</v>
      </c>
      <c r="C69" s="405">
        <f t="shared" si="1"/>
        <v>6.6567379861283815E-3</v>
      </c>
      <c r="D69" s="402">
        <f ca="1">MpropuPlein+2*MasseSans</f>
        <v>16.631</v>
      </c>
      <c r="E69" s="402">
        <f t="shared" ca="1" si="2"/>
        <v>16.1145</v>
      </c>
      <c r="F69" s="402">
        <f t="shared" ca="1" si="3"/>
        <v>15.598000000000001</v>
      </c>
      <c r="G69" s="409">
        <f t="shared" ca="1" si="4"/>
        <v>25.770509292354305</v>
      </c>
      <c r="H69" s="405">
        <f t="shared" ca="1" si="5"/>
        <v>4.1308994918417462E-4</v>
      </c>
      <c r="I69" s="405">
        <f t="shared" ca="1" si="6"/>
        <v>4.2676868740405057E-4</v>
      </c>
      <c r="J69" s="405">
        <f t="shared" ca="1" si="7"/>
        <v>162.40243767707724</v>
      </c>
      <c r="K69" s="412">
        <f t="shared" ca="1" si="8"/>
        <v>88.505021698603088</v>
      </c>
      <c r="L69" s="415">
        <f t="shared" ca="1" si="9"/>
        <v>505.96432565769783</v>
      </c>
      <c r="M69" s="418">
        <f t="shared" ca="1" si="10"/>
        <v>11.756241619322864</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FX0</v>
      </c>
      <c r="N4" s="75"/>
      <c r="O4" s="6"/>
      <c r="P4" s="273"/>
      <c r="Q4" s="436"/>
      <c r="R4" s="48"/>
      <c r="S4" s="48"/>
      <c r="T4" s="48"/>
      <c r="U4" s="48"/>
    </row>
    <row r="5" spans="2:21" ht="15.75" customHeight="1" x14ac:dyDescent="0.2">
      <c r="B5" s="74"/>
      <c r="D5" t="s">
        <v>462</v>
      </c>
      <c r="E5" t="str">
        <f>Propu</f>
        <v>Barasinga (Pro54-5G C)</v>
      </c>
      <c r="G5" t="s">
        <v>459</v>
      </c>
      <c r="H5">
        <f>MasseSans</f>
        <v>7.4729999999999999</v>
      </c>
      <c r="N5" s="75"/>
      <c r="O5" s="6"/>
      <c r="P5" s="273"/>
      <c r="Q5" s="436"/>
      <c r="R5" s="48"/>
      <c r="S5" s="48"/>
      <c r="T5" s="48"/>
      <c r="U5" s="48"/>
    </row>
    <row r="6" spans="2:21" x14ac:dyDescent="0.2">
      <c r="B6" s="74"/>
      <c r="D6" t="s">
        <v>455</v>
      </c>
      <c r="E6" s="2" t="str">
        <f>Trajecto!H34</f>
        <v>Brun/Orange…</v>
      </c>
      <c r="G6" t="s">
        <v>460</v>
      </c>
      <c r="H6">
        <f>D_ref</f>
        <v>93.732988802756239</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0.53129999999999999</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7.4729999999999999</v>
      </c>
      <c r="F11" s="246" t="s">
        <v>123</v>
      </c>
      <c r="G11" s="246" t="s">
        <v>125</v>
      </c>
      <c r="H11" s="672">
        <f ca="1">Vsortie_de_rampe</f>
        <v>25.837917837978516</v>
      </c>
      <c r="I11" s="673"/>
      <c r="J11" s="76"/>
      <c r="N11" s="75"/>
      <c r="P11" s="48"/>
      <c r="Q11" s="436"/>
      <c r="R11" s="48"/>
      <c r="S11" s="48"/>
      <c r="T11" s="48"/>
      <c r="U11" s="440">
        <f>IF(RIGHT(Nb_diam,1)=",", "", X_j)</f>
        <v>1182</v>
      </c>
    </row>
    <row r="12" spans="2:21" ht="13.5" thickBot="1" x14ac:dyDescent="0.25">
      <c r="B12" s="74"/>
      <c r="C12" s="12"/>
      <c r="D12" s="276"/>
      <c r="E12" s="244"/>
      <c r="F12" s="6" t="s">
        <v>123</v>
      </c>
      <c r="G12" s="6" t="s">
        <v>126</v>
      </c>
      <c r="H12" s="674">
        <f>Finesse</f>
        <v>24.55912298757627</v>
      </c>
      <c r="I12" s="675"/>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4">
        <f>Cn</f>
        <v>30.417312172635921</v>
      </c>
      <c r="I13" s="675"/>
      <c r="J13" s="76"/>
      <c r="N13" s="75"/>
      <c r="O13" s="6"/>
      <c r="P13" s="48"/>
      <c r="Q13" s="436"/>
      <c r="R13" s="48"/>
      <c r="S13" s="48"/>
      <c r="T13" s="48"/>
      <c r="U13" s="440">
        <f>IF(RIGHT(Nb_diam,1)=",", "", X_r)</f>
        <v>2252</v>
      </c>
    </row>
    <row r="14" spans="2:21" x14ac:dyDescent="0.2">
      <c r="B14" s="74"/>
      <c r="C14" s="12"/>
      <c r="D14" s="276" t="s">
        <v>143</v>
      </c>
      <c r="E14" s="244">
        <f>L_rampe</f>
        <v>4</v>
      </c>
      <c r="F14" s="6" t="s">
        <v>123</v>
      </c>
      <c r="G14" s="6" t="s">
        <v>127</v>
      </c>
      <c r="H14" s="247">
        <f ca="1">MS_min</f>
        <v>2.3220663115038298</v>
      </c>
      <c r="I14" s="254">
        <f ca="1">MS_max</f>
        <v>3.1795619747437232</v>
      </c>
      <c r="J14" s="76"/>
      <c r="K14" s="76"/>
      <c r="N14" s="75"/>
      <c r="P14" s="48"/>
      <c r="Q14" s="436"/>
      <c r="R14" s="48"/>
      <c r="S14" s="48"/>
      <c r="T14" s="48"/>
      <c r="U14" s="436"/>
    </row>
    <row r="15" spans="2:21" x14ac:dyDescent="0.2">
      <c r="B15" s="74"/>
      <c r="C15" s="12"/>
      <c r="D15" s="276" t="s">
        <v>144</v>
      </c>
      <c r="E15" s="244">
        <f>ep_ail</f>
        <v>4</v>
      </c>
      <c r="F15" s="6" t="s">
        <v>123</v>
      </c>
      <c r="G15" s="6" t="s">
        <v>124</v>
      </c>
      <c r="H15" s="247">
        <f ca="1">MS_Cn_min</f>
        <v>70.631015882573237</v>
      </c>
      <c r="I15" s="254">
        <f ca="1">MS_Cn_max</f>
        <v>96.713729158022559</v>
      </c>
      <c r="J15" s="76"/>
      <c r="K15" s="76"/>
      <c r="N15" s="75"/>
      <c r="P15" s="48"/>
      <c r="Q15" s="436"/>
      <c r="R15" s="48"/>
      <c r="S15" s="48"/>
      <c r="T15" s="48"/>
    </row>
    <row r="16" spans="2:21" x14ac:dyDescent="0.2">
      <c r="B16" s="74"/>
      <c r="C16" s="12"/>
      <c r="D16" s="276" t="s">
        <v>145</v>
      </c>
      <c r="E16" s="244">
        <f>Q_ail</f>
        <v>4</v>
      </c>
      <c r="F16" s="6" t="s">
        <v>128</v>
      </c>
      <c r="G16" s="6" t="s">
        <v>129</v>
      </c>
      <c r="H16" s="247">
        <f ca="1">V_para</f>
        <v>14.655612837246261</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4">
        <f>T_para</f>
        <v>15.6</v>
      </c>
      <c r="I17" s="675"/>
      <c r="J17" s="258"/>
      <c r="N17" s="75"/>
      <c r="P17" s="434" t="s">
        <v>342</v>
      </c>
      <c r="Q17" s="440">
        <f>IF(RIGHT(Nb_diam,1)=",", "", D2j)</f>
        <v>104</v>
      </c>
      <c r="R17" s="48"/>
      <c r="S17" s="48"/>
      <c r="T17" s="48"/>
      <c r="U17" s="436"/>
    </row>
    <row r="18" spans="2:21" x14ac:dyDescent="0.2">
      <c r="B18" s="74"/>
      <c r="C18" s="12"/>
      <c r="D18" s="276" t="s">
        <v>148</v>
      </c>
      <c r="E18" s="244">
        <f ca="1">XpropuRef-Long_propu</f>
        <v>1814</v>
      </c>
      <c r="F18" s="12" t="s">
        <v>130</v>
      </c>
      <c r="G18" s="12" t="s">
        <v>427</v>
      </c>
      <c r="H18" s="602">
        <f ca="1">T_para-Combustion-Depotage</f>
        <v>15.6</v>
      </c>
      <c r="I18" s="680"/>
      <c r="N18" s="75"/>
      <c r="P18" s="48"/>
      <c r="Q18" s="436"/>
      <c r="R18" s="48"/>
      <c r="S18" s="48"/>
    </row>
    <row r="19" spans="2:21" x14ac:dyDescent="0.2">
      <c r="B19" s="74"/>
      <c r="C19" s="531"/>
      <c r="D19" s="269"/>
      <c r="E19" s="271"/>
      <c r="F19" s="519" t="s">
        <v>132</v>
      </c>
      <c r="G19" s="274" t="s">
        <v>426</v>
      </c>
      <c r="H19" s="681">
        <f ca="1">Portee_balistique</f>
        <v>869.5436471607087</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1297</v>
      </c>
      <c r="E23" s="527" t="s">
        <v>38</v>
      </c>
      <c r="F23" s="528">
        <f>m_ail</f>
        <v>210</v>
      </c>
      <c r="G23" s="526">
        <f>m_can</f>
        <v>170</v>
      </c>
      <c r="I23" s="529" t="s">
        <v>448</v>
      </c>
      <c r="J23" s="528">
        <f>l_j</f>
        <v>60</v>
      </c>
      <c r="K23" s="526">
        <f>l_r</f>
        <v>50</v>
      </c>
      <c r="N23" s="75"/>
      <c r="O23" s="273"/>
      <c r="P23" s="436"/>
      <c r="Q23" s="48"/>
      <c r="R23" s="48"/>
      <c r="S23" s="48"/>
      <c r="T23" s="226"/>
      <c r="U23" s="436"/>
    </row>
    <row r="24" spans="2:21" x14ac:dyDescent="0.2">
      <c r="B24" s="74"/>
      <c r="C24" s="526" t="s">
        <v>440</v>
      </c>
      <c r="D24" s="526">
        <f>Long_tot</f>
        <v>2302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2302</v>
      </c>
      <c r="E25" s="527" t="s">
        <v>444</v>
      </c>
      <c r="F25" s="528">
        <f>p_ail</f>
        <v>190</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93.732988802756239</v>
      </c>
      <c r="E26" s="527" t="s">
        <v>445</v>
      </c>
      <c r="F26" s="528">
        <f>E_ail</f>
        <v>145</v>
      </c>
      <c r="G26" s="526">
        <f>E_can</f>
        <v>105</v>
      </c>
      <c r="I26" s="529" t="s">
        <v>451</v>
      </c>
      <c r="J26" s="528">
        <f>X_j</f>
        <v>1182</v>
      </c>
      <c r="K26" s="526">
        <f>X_r</f>
        <v>2252</v>
      </c>
      <c r="N26" s="75"/>
      <c r="O26" s="273"/>
      <c r="P26" s="436"/>
      <c r="Q26" s="48"/>
      <c r="R26" s="48"/>
      <c r="S26" s="48"/>
      <c r="T26" s="226"/>
      <c r="U26" s="436"/>
    </row>
    <row r="27" spans="2:21" x14ac:dyDescent="0.2">
      <c r="B27" s="74"/>
      <c r="C27" s="526" t="s">
        <v>439</v>
      </c>
      <c r="D27" s="526">
        <f>Long_ogive</f>
        <v>252</v>
      </c>
      <c r="E27" s="527" t="s">
        <v>446</v>
      </c>
      <c r="F27" s="528">
        <f>X_ail</f>
        <v>2252</v>
      </c>
      <c r="G27" s="526">
        <f>X_can</f>
        <v>1182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430</v>
      </c>
      <c r="P29" s="441">
        <f>n_ail</f>
        <v>80</v>
      </c>
      <c r="Q29" s="2"/>
      <c r="R29" s="48"/>
      <c r="S29" s="48"/>
      <c r="T29" s="48"/>
      <c r="U29" s="12" t="s">
        <v>434</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432</v>
      </c>
      <c r="U30" s="523">
        <f>[0]!p_can</f>
        <v>120</v>
      </c>
    </row>
    <row r="31" spans="2:21" ht="13.5" thickBot="1" x14ac:dyDescent="0.25">
      <c r="B31" s="74"/>
      <c r="C31" s="83">
        <f>Beta_rampe</f>
        <v>80</v>
      </c>
      <c r="D31" s="84">
        <f ca="1">Portee_balistique</f>
        <v>869.5436471607087</v>
      </c>
      <c r="E31" s="676">
        <f ca="1">T_para+Dt_para</f>
        <v>106.44587409935706</v>
      </c>
      <c r="F31" s="676"/>
      <c r="G31" s="676"/>
      <c r="H31" s="679">
        <f ca="1">Altitude_culmi</f>
        <v>1333.95312309112</v>
      </c>
      <c r="I31" s="679"/>
      <c r="J31" s="85">
        <f ca="1">Temps_culmi</f>
        <v>16.299999999999919</v>
      </c>
      <c r="K31" s="86">
        <f ca="1">Vit_culmi</f>
        <v>26.261671717804955</v>
      </c>
      <c r="L31" s="84">
        <f ca="1">Acc_max</f>
        <v>87.899537356957609</v>
      </c>
      <c r="M31" s="86">
        <f ca="1">Vit_max</f>
        <v>180.87695402464729</v>
      </c>
      <c r="N31" s="75"/>
      <c r="O31" s="273" t="s">
        <v>436</v>
      </c>
      <c r="P31" s="441">
        <f>ep_ail</f>
        <v>4</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105</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FX0</v>
      </c>
      <c r="N38" s="75"/>
    </row>
    <row r="39" spans="2:21" x14ac:dyDescent="0.2">
      <c r="B39" s="74"/>
      <c r="D39" s="2"/>
      <c r="N39" s="75"/>
    </row>
    <row r="40" spans="2:21" x14ac:dyDescent="0.2">
      <c r="B40" s="74"/>
      <c r="D40" s="275" t="s">
        <v>149</v>
      </c>
      <c r="E40" s="246">
        <f>D_ref</f>
        <v>93.732988802756239</v>
      </c>
      <c r="F40" s="265"/>
      <c r="G40" s="265"/>
      <c r="H40" s="261" t="s">
        <v>198</v>
      </c>
      <c r="I40" s="261" t="s">
        <v>199</v>
      </c>
      <c r="J40" s="262" t="s">
        <v>200</v>
      </c>
      <c r="N40" s="75"/>
    </row>
    <row r="41" spans="2:21" x14ac:dyDescent="0.2">
      <c r="B41" s="74"/>
      <c r="D41" s="276" t="s">
        <v>147</v>
      </c>
      <c r="E41" s="6">
        <f>Long_ogive</f>
        <v>252</v>
      </c>
      <c r="F41" s="2"/>
      <c r="G41" s="2" t="s">
        <v>201</v>
      </c>
      <c r="H41" s="6">
        <f>MasseSans</f>
        <v>7.4729999999999999</v>
      </c>
      <c r="I41" s="6">
        <f ca="1">MasseVide</f>
        <v>8.125</v>
      </c>
      <c r="J41" s="244">
        <f ca="1">MassePlein</f>
        <v>9.1579999999999995</v>
      </c>
      <c r="N41" s="75"/>
    </row>
    <row r="42" spans="2:21" x14ac:dyDescent="0.2">
      <c r="B42" s="74"/>
      <c r="D42" s="276" t="s">
        <v>150</v>
      </c>
      <c r="E42" s="6">
        <f>X_ail-m_ail</f>
        <v>2042</v>
      </c>
      <c r="F42" s="255"/>
      <c r="G42" s="255" t="s">
        <v>218</v>
      </c>
      <c r="H42" s="263">
        <f>XcgSans</f>
        <v>1297</v>
      </c>
      <c r="I42" s="263">
        <f ca="1">XcgVide</f>
        <v>1357.7463384615385</v>
      </c>
      <c r="J42" s="245">
        <f ca="1">XcgPlein</f>
        <v>1438.1219698624154</v>
      </c>
      <c r="N42" s="75"/>
    </row>
    <row r="43" spans="2:21" x14ac:dyDescent="0.2">
      <c r="B43" s="74"/>
      <c r="D43" s="276" t="str">
        <f>IF(Lang="Français","Emplanture 'm'",IF(Lang="English","Root edge  'm'",""))</f>
        <v>Emplanture 'm'</v>
      </c>
      <c r="E43" s="244">
        <f>m_ail</f>
        <v>210</v>
      </c>
      <c r="N43" s="75"/>
    </row>
    <row r="44" spans="2:21" x14ac:dyDescent="0.2">
      <c r="B44" s="74"/>
      <c r="D44" s="276" t="str">
        <f>IF(Lang="Français","Saumon      'n'",IF(Lang="English","Tip edge    'n'",""))</f>
        <v>Saumon      'n'</v>
      </c>
      <c r="E44" s="244">
        <f>n_ail</f>
        <v>80</v>
      </c>
      <c r="F44" s="246" t="s">
        <v>202</v>
      </c>
      <c r="G44" s="246" t="s">
        <v>207</v>
      </c>
      <c r="H44" s="672">
        <f ca="1">Vsortie_de_rampe</f>
        <v>25.837917837978516</v>
      </c>
      <c r="I44" s="673"/>
      <c r="N44" s="75"/>
    </row>
    <row r="45" spans="2:21" x14ac:dyDescent="0.2">
      <c r="B45" s="74"/>
      <c r="D45" s="276" t="str">
        <f>IF(Lang="Français","Flèche        'p'",IF(Lang="English","Offset         'p'",""))</f>
        <v>Flèche        'p'</v>
      </c>
      <c r="E45" s="244">
        <f>p_ail</f>
        <v>190</v>
      </c>
      <c r="F45" s="6" t="s">
        <v>203</v>
      </c>
      <c r="G45" s="6" t="s">
        <v>208</v>
      </c>
      <c r="H45" s="674">
        <f>Finesse</f>
        <v>24.55912298757627</v>
      </c>
      <c r="I45" s="675"/>
      <c r="N45" s="75"/>
    </row>
    <row r="46" spans="2:21" x14ac:dyDescent="0.2">
      <c r="B46" s="74"/>
      <c r="D46" s="276" t="str">
        <f>IF(Lang="Français","Envergure   'E'",IF(Lang="English","Span          'E'",""))</f>
        <v>Envergure   'E'</v>
      </c>
      <c r="E46" s="244">
        <f>E_ail</f>
        <v>145</v>
      </c>
      <c r="F46" s="6" t="s">
        <v>204</v>
      </c>
      <c r="G46" s="6" t="s">
        <v>209</v>
      </c>
      <c r="H46" s="674">
        <f>Cn</f>
        <v>30.417312172635921</v>
      </c>
      <c r="I46" s="675"/>
      <c r="N46" s="75"/>
    </row>
    <row r="47" spans="2:21" x14ac:dyDescent="0.2">
      <c r="B47" s="74"/>
      <c r="D47" s="276" t="s">
        <v>144</v>
      </c>
      <c r="E47" s="244">
        <f>ep_ail</f>
        <v>4</v>
      </c>
      <c r="F47" s="6" t="s">
        <v>205</v>
      </c>
      <c r="G47" s="6" t="s">
        <v>210</v>
      </c>
      <c r="H47" s="247">
        <f ca="1">MS_min</f>
        <v>2.3220663115038298</v>
      </c>
      <c r="I47" s="254">
        <f ca="1">MS_max</f>
        <v>3.1795619747437232</v>
      </c>
      <c r="N47" s="75"/>
    </row>
    <row r="48" spans="2:21" x14ac:dyDescent="0.2">
      <c r="B48" s="74"/>
      <c r="D48" s="276" t="s">
        <v>145</v>
      </c>
      <c r="E48" s="244">
        <f>Q_ail</f>
        <v>4</v>
      </c>
      <c r="F48" s="274" t="s">
        <v>206</v>
      </c>
      <c r="G48" s="274" t="s">
        <v>211</v>
      </c>
      <c r="H48" s="256">
        <f ca="1">MS_Cn_min</f>
        <v>70.631015882573237</v>
      </c>
      <c r="I48" s="264">
        <f ca="1">MS_Cn_max</f>
        <v>96.713729158022559</v>
      </c>
      <c r="N48" s="75"/>
    </row>
    <row r="49" spans="2:14" x14ac:dyDescent="0.2">
      <c r="B49" s="74"/>
      <c r="D49" s="276" t="s">
        <v>148</v>
      </c>
      <c r="E49" s="244">
        <f ca="1">XpropuRef-Long_propu</f>
        <v>1814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2302</v>
      </c>
      <c r="G51" s="276" t="s">
        <v>212</v>
      </c>
      <c r="H51" s="6">
        <f>Sref</f>
        <v>9.2204086671884757E-3</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16.299999999999919</v>
      </c>
      <c r="I53" s="259"/>
      <c r="J53" s="268"/>
      <c r="N53" s="75"/>
    </row>
    <row r="54" spans="2:14" x14ac:dyDescent="0.2">
      <c r="B54" s="74"/>
      <c r="G54" s="278" t="s">
        <v>216</v>
      </c>
      <c r="H54" s="242">
        <f ca="1">Altitude_culmi</f>
        <v>1333.95312309112</v>
      </c>
      <c r="I54" s="259"/>
      <c r="J54" s="268"/>
      <c r="N54" s="75"/>
    </row>
    <row r="55" spans="2:14" x14ac:dyDescent="0.2">
      <c r="B55" s="74"/>
      <c r="C55" s="275" t="s">
        <v>233</v>
      </c>
      <c r="D55" s="249" t="s">
        <v>60</v>
      </c>
      <c r="E55" s="243">
        <f>Long_tot</f>
        <v>2302</v>
      </c>
      <c r="G55" s="278" t="s">
        <v>217</v>
      </c>
      <c r="H55" s="248">
        <f ca="1">Vit_culmi</f>
        <v>26.261671717804955</v>
      </c>
      <c r="I55" s="259"/>
      <c r="J55" s="268"/>
      <c r="N55" s="75"/>
    </row>
    <row r="56" spans="2:14" x14ac:dyDescent="0.2">
      <c r="B56" s="74"/>
      <c r="C56" s="276"/>
      <c r="D56" s="2" t="s">
        <v>219</v>
      </c>
      <c r="E56" s="244">
        <f>MAX(D_ref,D_ail,D_og,(RIGHT(Nb_diam,1)=",")*MAX(D1j,D1r,D2j,D2r))</f>
        <v>104</v>
      </c>
      <c r="G56" s="278" t="s">
        <v>133</v>
      </c>
      <c r="H56" s="242">
        <f ca="1">Portee_balistique</f>
        <v>869.5436471607087</v>
      </c>
      <c r="I56" s="259"/>
      <c r="J56" s="268"/>
      <c r="N56" s="75"/>
    </row>
    <row r="57" spans="2:14" x14ac:dyDescent="0.2">
      <c r="B57" s="74"/>
      <c r="C57" s="276"/>
      <c r="D57" s="2" t="s">
        <v>220</v>
      </c>
      <c r="E57" s="244">
        <f>E_ail*2+D_ail</f>
        <v>394</v>
      </c>
      <c r="G57" s="278" t="s">
        <v>214</v>
      </c>
      <c r="H57" s="242">
        <f ca="1">T_balistique</f>
        <v>34.600000000000179</v>
      </c>
      <c r="I57" s="259"/>
      <c r="J57" s="268"/>
      <c r="N57" s="75"/>
    </row>
    <row r="58" spans="2:14" x14ac:dyDescent="0.2">
      <c r="B58" s="74"/>
      <c r="C58" s="276"/>
      <c r="D58" s="2" t="s">
        <v>221</v>
      </c>
      <c r="E58" s="244">
        <f ca="1">MassePlein</f>
        <v>9.1579999999999995</v>
      </c>
      <c r="G58" s="278" t="s">
        <v>137</v>
      </c>
      <c r="H58" s="248">
        <f ca="1">Vit_max</f>
        <v>180.87695402464729</v>
      </c>
      <c r="I58" s="259"/>
      <c r="J58" s="268"/>
      <c r="N58" s="75"/>
    </row>
    <row r="59" spans="2:14" x14ac:dyDescent="0.2">
      <c r="B59" s="74"/>
      <c r="C59" s="277" t="s">
        <v>234</v>
      </c>
      <c r="D59" s="255" t="s">
        <v>145</v>
      </c>
      <c r="E59" s="260">
        <f>Q_ail</f>
        <v>4</v>
      </c>
      <c r="G59" s="278" t="s">
        <v>136</v>
      </c>
      <c r="H59" s="242">
        <f ca="1">Acc_max</f>
        <v>87.899537356957609</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1609.9679262300356</v>
      </c>
      <c r="F62" s="280">
        <f ca="1">E62/9.81</f>
        <v>164.11497718960607</v>
      </c>
      <c r="H62" s="2"/>
      <c r="I62" s="2"/>
      <c r="J62" s="2"/>
      <c r="K62" s="2"/>
      <c r="N62" s="75"/>
    </row>
    <row r="63" spans="2:14" x14ac:dyDescent="0.2">
      <c r="B63" s="74"/>
      <c r="C63" s="276"/>
      <c r="D63" s="2" t="s">
        <v>223</v>
      </c>
      <c r="E63" s="242">
        <f ca="1">2*Acc_max*Masse_ail</f>
        <v>29.569404366880537</v>
      </c>
      <c r="F63" s="248">
        <f ca="1">E63/9.81</f>
        <v>3.0142104349521444</v>
      </c>
      <c r="G63" s="246" t="s">
        <v>229</v>
      </c>
      <c r="H63" s="288">
        <f>S_ail*(ep_ail/1000)*2000</f>
        <v>0.16819999999999999</v>
      </c>
      <c r="I63" s="2"/>
      <c r="J63" s="2"/>
      <c r="K63" s="2"/>
      <c r="N63" s="75"/>
    </row>
    <row r="64" spans="2:14" x14ac:dyDescent="0.2">
      <c r="B64" s="74"/>
      <c r="C64" s="277"/>
      <c r="D64" s="255" t="s">
        <v>224</v>
      </c>
      <c r="E64" s="263">
        <f ca="1">0.104*S_ail*Vit_max^2</f>
        <v>71.537838762452665</v>
      </c>
      <c r="F64" s="281">
        <f ca="1">E64/9.81</f>
        <v>7.292338304021678</v>
      </c>
      <c r="G64" s="274" t="s">
        <v>228</v>
      </c>
      <c r="H64" s="289">
        <f>(E_ail*(m_ail+n_ail)/2)/10^6</f>
        <v>2.1024999999999999E-2</v>
      </c>
      <c r="I64" s="2"/>
      <c r="J64" s="2"/>
      <c r="K64" s="2"/>
      <c r="N64" s="75"/>
    </row>
    <row r="65" spans="2:14" x14ac:dyDescent="0.2">
      <c r="B65" s="74"/>
      <c r="C65" s="282" t="s">
        <v>242</v>
      </c>
      <c r="D65" s="285" t="s">
        <v>240</v>
      </c>
      <c r="E65" s="286">
        <f ca="1">2*Acc_max*H65</f>
        <v>804.98396311501779</v>
      </c>
      <c r="F65" s="286">
        <f ca="1">E65/9.81</f>
        <v>82.057488594803033</v>
      </c>
      <c r="G65" s="287" t="s">
        <v>241</v>
      </c>
      <c r="H65" s="279">
        <f ca="1">E58/2</f>
        <v>4.5789999999999997</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15.6</v>
      </c>
      <c r="I67" s="251">
        <f ca="1">Temps_culmi</f>
        <v>16.299999999999919</v>
      </c>
      <c r="J67" s="2"/>
      <c r="K67" s="2"/>
      <c r="N67" s="75"/>
    </row>
    <row r="68" spans="2:14" x14ac:dyDescent="0.2">
      <c r="B68" s="74"/>
      <c r="C68" s="6"/>
      <c r="D68" s="2"/>
      <c r="E68" s="2"/>
      <c r="F68" s="275" t="s">
        <v>231</v>
      </c>
      <c r="G68" s="249" t="s">
        <v>129</v>
      </c>
      <c r="H68" s="250">
        <f ca="1">V_para</f>
        <v>14.655612837246261</v>
      </c>
      <c r="I68" s="251">
        <f>V_satellite</f>
        <v>12.655562623057198</v>
      </c>
      <c r="J68" s="2"/>
      <c r="K68" s="2"/>
      <c r="N68" s="75"/>
    </row>
    <row r="69" spans="2:14" x14ac:dyDescent="0.2">
      <c r="B69" s="74"/>
      <c r="C69" s="6"/>
      <c r="D69" s="2"/>
      <c r="E69" s="2"/>
      <c r="F69" s="276"/>
      <c r="G69" s="2" t="s">
        <v>237</v>
      </c>
      <c r="H69" s="247">
        <f>S_para</f>
        <v>0.53129999999999999</v>
      </c>
      <c r="I69" s="253">
        <f>S_satellite</f>
        <v>0.1</v>
      </c>
      <c r="J69" s="2"/>
      <c r="K69" s="2"/>
      <c r="N69" s="75"/>
    </row>
    <row r="70" spans="2:14" x14ac:dyDescent="0.2">
      <c r="B70" s="74"/>
      <c r="C70" s="226"/>
      <c r="D70" s="2"/>
      <c r="F70" s="276"/>
      <c r="G70" s="2" t="s">
        <v>236</v>
      </c>
      <c r="H70" s="247">
        <f ca="1">V_ouverture</f>
        <v>27.406849941203195</v>
      </c>
      <c r="I70" s="253">
        <f ca="1">V_ouv_sat</f>
        <v>154.06367927595383</v>
      </c>
      <c r="N70" s="75"/>
    </row>
    <row r="71" spans="2:14" x14ac:dyDescent="0.2">
      <c r="B71" s="74"/>
      <c r="C71" s="226"/>
      <c r="F71" s="276"/>
      <c r="G71" s="2" t="s">
        <v>201</v>
      </c>
      <c r="H71" s="247">
        <f ca="1">m_vide</f>
        <v>7.125</v>
      </c>
      <c r="I71" s="253">
        <f>m_satellite</f>
        <v>1</v>
      </c>
      <c r="N71" s="75"/>
    </row>
    <row r="72" spans="2:14" x14ac:dyDescent="0.2">
      <c r="B72" s="74"/>
      <c r="C72" s="226"/>
      <c r="F72" s="276"/>
      <c r="G72" s="2" t="s">
        <v>238</v>
      </c>
      <c r="H72" s="283">
        <f ca="1">1/2*Rho_moyen*S_para*V_ouverture^2</f>
        <v>244.43542849961307</v>
      </c>
      <c r="I72" s="284">
        <f ca="1">1/2*Rho_moyen*S_satellite*V_ouv_sat^2</f>
        <v>1453.8065579126931</v>
      </c>
      <c r="N72" s="75"/>
    </row>
    <row r="73" spans="2:14" x14ac:dyDescent="0.2">
      <c r="B73" s="74"/>
      <c r="D73" s="2"/>
      <c r="F73" s="277"/>
      <c r="G73" s="255" t="s">
        <v>239</v>
      </c>
      <c r="H73" s="256">
        <f ca="1">H72/9.81</f>
        <v>24.916965188543635</v>
      </c>
      <c r="I73" s="257">
        <f ca="1">I72/9.81</f>
        <v>148.19638714706352</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46142</v>
      </c>
      <c r="E83" s="48"/>
      <c r="F83" s="436"/>
      <c r="G83" s="48"/>
      <c r="H83" s="48"/>
      <c r="I83" s="48"/>
      <c r="J83" s="48"/>
      <c r="K83" s="48"/>
      <c r="N83" s="75"/>
    </row>
    <row r="84" spans="2:14" ht="13.5" thickBot="1" x14ac:dyDescent="0.25">
      <c r="B84" s="74"/>
      <c r="E84" s="48"/>
      <c r="F84" s="436"/>
      <c r="G84" s="48"/>
      <c r="H84" s="48"/>
      <c r="I84" s="48"/>
      <c r="J84" s="440">
        <f>IF(RIGHT(Nb_diam,1)=",", "", X_j)</f>
        <v>1182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2252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2042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210</v>
      </c>
      <c r="G97" s="48"/>
      <c r="H97" s="48"/>
      <c r="I97" s="48"/>
      <c r="J97" s="441">
        <f>p_ail</f>
        <v>190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1814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4</v>
      </c>
      <c r="K105" s="48"/>
      <c r="N105" s="75"/>
    </row>
    <row r="106" spans="2:14" x14ac:dyDescent="0.2">
      <c r="B106" s="74"/>
      <c r="D106" s="429"/>
      <c r="E106" s="246" t="s">
        <v>354</v>
      </c>
      <c r="F106" s="243" t="s">
        <v>353</v>
      </c>
      <c r="N106" s="75"/>
    </row>
    <row r="107" spans="2:14" x14ac:dyDescent="0.2">
      <c r="B107" s="74"/>
      <c r="D107" s="437" t="s">
        <v>351</v>
      </c>
      <c r="E107" s="6">
        <f>MasseSans</f>
        <v>7.4729999999999999</v>
      </c>
      <c r="F107" s="244">
        <f ca="1">MassePlein</f>
        <v>9.1579999999999995</v>
      </c>
      <c r="N107" s="75"/>
    </row>
    <row r="108" spans="2:14" x14ac:dyDescent="0.2">
      <c r="B108" s="74"/>
      <c r="D108" s="431" t="s">
        <v>352</v>
      </c>
      <c r="E108" s="274">
        <f>XcgSans</f>
        <v>1297</v>
      </c>
      <c r="F108" s="260">
        <f ca="1">XcgPlein</f>
        <v>1438.1219698624154</v>
      </c>
      <c r="N108" s="75"/>
    </row>
    <row r="109" spans="2:14" x14ac:dyDescent="0.2">
      <c r="B109" s="74"/>
      <c r="N109" s="75"/>
    </row>
    <row r="110" spans="2:14" x14ac:dyDescent="0.2">
      <c r="B110" s="74"/>
      <c r="D110" s="438" t="s">
        <v>355</v>
      </c>
      <c r="E110" s="439">
        <f ca="1">MasseVide</f>
        <v>8.125</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16.299999999999919</v>
      </c>
      <c r="I112" s="259"/>
      <c r="J112" s="268"/>
      <c r="N112" s="75"/>
    </row>
    <row r="113" spans="2:14" ht="12.75" customHeight="1" x14ac:dyDescent="0.25">
      <c r="B113" s="74"/>
      <c r="D113" s="435" t="s">
        <v>357</v>
      </c>
      <c r="E113" s="48"/>
      <c r="G113" s="278" t="s">
        <v>216</v>
      </c>
      <c r="H113" s="242">
        <f ca="1">Altitude_culmi</f>
        <v>1333.95312309112</v>
      </c>
      <c r="I113" s="259"/>
      <c r="J113" s="268"/>
      <c r="N113" s="75"/>
    </row>
    <row r="114" spans="2:14" ht="12.75" customHeight="1" x14ac:dyDescent="0.25">
      <c r="B114" s="74"/>
      <c r="D114" s="48"/>
      <c r="E114" s="48"/>
      <c r="F114" s="435"/>
      <c r="G114" s="278" t="s">
        <v>217</v>
      </c>
      <c r="H114" s="248">
        <f ca="1">Vit_culmi</f>
        <v>26.261671717804955</v>
      </c>
      <c r="I114" s="259"/>
      <c r="J114" s="268"/>
      <c r="N114" s="75"/>
    </row>
    <row r="115" spans="2:14" x14ac:dyDescent="0.2">
      <c r="B115" s="74"/>
      <c r="C115" s="429" t="s">
        <v>358</v>
      </c>
      <c r="D115" s="249"/>
      <c r="E115" s="446">
        <v>0.1</v>
      </c>
      <c r="G115" s="278" t="s">
        <v>133</v>
      </c>
      <c r="H115" s="242">
        <f ca="1">Portee_balistique</f>
        <v>869.5436471607087</v>
      </c>
      <c r="I115" s="259"/>
      <c r="J115" s="268"/>
      <c r="N115" s="75"/>
    </row>
    <row r="116" spans="2:14" ht="12.75" customHeight="1" x14ac:dyDescent="0.2">
      <c r="B116" s="74"/>
      <c r="C116" s="431" t="s">
        <v>359</v>
      </c>
      <c r="D116" s="255"/>
      <c r="E116" s="447">
        <f>E_ail*(m_ail+n_ail)/2</f>
        <v>21025</v>
      </c>
      <c r="G116" s="278" t="s">
        <v>137</v>
      </c>
      <c r="H116" s="248">
        <f ca="1">Vit_max</f>
        <v>180.87695402464729</v>
      </c>
      <c r="I116" s="259"/>
      <c r="J116" s="268"/>
      <c r="N116" s="75"/>
    </row>
    <row r="117" spans="2:14" ht="12.75" customHeight="1" x14ac:dyDescent="0.2">
      <c r="B117" s="74"/>
      <c r="D117" s="48"/>
      <c r="E117" s="48"/>
      <c r="F117" s="48"/>
      <c r="G117" s="278" t="s">
        <v>136</v>
      </c>
      <c r="H117" s="242">
        <f ca="1">Acc_max</f>
        <v>87.899537356957609</v>
      </c>
      <c r="I117" s="259"/>
      <c r="J117" s="268"/>
      <c r="N117" s="75"/>
    </row>
    <row r="118" spans="2:14" x14ac:dyDescent="0.2">
      <c r="B118" s="74"/>
      <c r="C118" s="429" t="s">
        <v>360</v>
      </c>
      <c r="D118" s="249"/>
      <c r="E118" s="457"/>
      <c r="F118" s="458">
        <f>J90/100</f>
        <v>20.420000000000002</v>
      </c>
      <c r="G118" s="276" t="s">
        <v>5</v>
      </c>
      <c r="H118" s="6">
        <f>Cx</f>
        <v>0.7</v>
      </c>
      <c r="I118" s="259"/>
      <c r="J118" s="268"/>
      <c r="N118" s="75"/>
    </row>
    <row r="119" spans="2:14" x14ac:dyDescent="0.2">
      <c r="B119" s="74"/>
      <c r="C119" s="437" t="s">
        <v>361</v>
      </c>
      <c r="D119" s="2"/>
      <c r="E119" s="459">
        <f ca="1">2*Acc_max*MasseSans</f>
        <v>1313.7464853370884</v>
      </c>
      <c r="F119" s="460">
        <f ca="1">E119/g</f>
        <v>133.91911165515683</v>
      </c>
      <c r="G119" s="269" t="s">
        <v>222</v>
      </c>
      <c r="H119" s="270"/>
      <c r="I119" s="270"/>
      <c r="J119" s="271"/>
      <c r="N119" s="75"/>
    </row>
    <row r="120" spans="2:14" x14ac:dyDescent="0.2">
      <c r="B120" s="74"/>
      <c r="C120" s="437" t="s">
        <v>362</v>
      </c>
      <c r="D120" s="2"/>
      <c r="E120" s="459">
        <f ca="1">2*Acc_max*E115</f>
        <v>17.579907471391522</v>
      </c>
      <c r="F120" s="460">
        <f ca="1">E120/g</f>
        <v>1.7920394975934273</v>
      </c>
      <c r="N120" s="75"/>
    </row>
    <row r="121" spans="2:14" x14ac:dyDescent="0.2">
      <c r="B121" s="74"/>
      <c r="C121" s="431" t="s">
        <v>363</v>
      </c>
      <c r="D121" s="255"/>
      <c r="E121" s="452">
        <f ca="1">0.104*E116/1000000*Vit_max^2</f>
        <v>71.537838762452665</v>
      </c>
      <c r="F121" s="453">
        <f ca="1">E121/g</f>
        <v>7.292338304021678</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0.53129999999999999</v>
      </c>
      <c r="G127" s="48"/>
      <c r="J127" s="48"/>
      <c r="N127" s="75"/>
    </row>
    <row r="128" spans="2:14" x14ac:dyDescent="0.2">
      <c r="B128" s="74"/>
      <c r="C128" s="670" t="s">
        <v>368</v>
      </c>
      <c r="D128" s="671"/>
      <c r="E128" s="450">
        <f ca="1">0.5*Rho_moyen*S_para*Vit_culmi^2</f>
        <v>224.43503122231644</v>
      </c>
      <c r="F128" s="451">
        <f ca="1">E128/g</f>
        <v>22.878188707677516</v>
      </c>
      <c r="H128" s="48"/>
      <c r="I128" s="48"/>
      <c r="J128" s="48"/>
      <c r="K128" s="48"/>
      <c r="N128" s="75"/>
    </row>
    <row r="129" spans="2:14" x14ac:dyDescent="0.2">
      <c r="B129" s="74"/>
      <c r="C129" s="668" t="s">
        <v>369</v>
      </c>
      <c r="D129" s="669"/>
      <c r="E129" s="452">
        <f ca="1">E128/E126*2</f>
        <v>112.21751561115822</v>
      </c>
      <c r="F129" s="453">
        <f ca="1">E129/g</f>
        <v>11.439094353838758</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17.920394975934272</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2026-04-30T18:59:45Z</dcterms:modified>
</cp:coreProperties>
</file>